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22"/>
  </bookViews>
  <sheets>
    <sheet name="Sheet1" sheetId="1" r:id="rId1"/>
    <sheet name="付款计划" sheetId="11" state="hidden" r:id="rId2"/>
    <sheet name="Sheet2" sheetId="10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Sheet1!$A$4:$BW$111</definedName>
    <definedName name="_xlnm._FilterDatabase" localSheetId="1" hidden="1">付款计划!$A$4:$AT$4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GHRC</author>
  </authors>
  <commentList>
    <comment ref="AZ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已经减去4月付款</t>
        </r>
      </text>
    </comment>
    <comment ref="B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已经减去4月份付款
</t>
        </r>
      </text>
    </comment>
    <comment ref="B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已经减去4月份付款
</t>
        </r>
      </text>
    </comment>
    <comment ref="B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已经减去4月份付款
</t>
        </r>
      </text>
    </comment>
    <comment ref="BT4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1.原材料按应付核算
2.应付金额在5000元以下的未调整
</t>
        </r>
      </text>
    </comment>
  </commentList>
</comments>
</file>

<file path=xl/sharedStrings.xml><?xml version="1.0" encoding="utf-8"?>
<sst xmlns="http://schemas.openxmlformats.org/spreadsheetml/2006/main" count="1577" uniqueCount="1023">
  <si>
    <t>2024年05月供应商付款明细</t>
  </si>
  <si>
    <t>单位：河北光华荣昌汽车技术有限公司</t>
  </si>
  <si>
    <t>单位：元</t>
  </si>
  <si>
    <t>序号</t>
  </si>
  <si>
    <t>供应商代码</t>
  </si>
  <si>
    <t>供应商名称</t>
  </si>
  <si>
    <t>模块</t>
  </si>
  <si>
    <t>属性</t>
  </si>
  <si>
    <t>账期</t>
  </si>
  <si>
    <t>24.05底应付账款合计</t>
  </si>
  <si>
    <t>当天到期应付</t>
  </si>
  <si>
    <t>2023.12-2024.05实际供货月数</t>
  </si>
  <si>
    <t>0-30天</t>
  </si>
  <si>
    <t>30-60天</t>
  </si>
  <si>
    <t>60-90天</t>
  </si>
  <si>
    <t>90-120天</t>
  </si>
  <si>
    <t>120天以上</t>
  </si>
  <si>
    <t>账期内</t>
  </si>
  <si>
    <t>备注</t>
  </si>
  <si>
    <t>6个月供货金额</t>
  </si>
  <si>
    <t>规则金额</t>
  </si>
  <si>
    <t>是否供货</t>
  </si>
  <si>
    <t>采购确认账期（天）</t>
  </si>
  <si>
    <t>21.01月份挂账金额</t>
  </si>
  <si>
    <t>21.02月份挂账金额</t>
  </si>
  <si>
    <t>21.03月份挂账金额</t>
  </si>
  <si>
    <t>21.04月份挂账金额</t>
  </si>
  <si>
    <t>21.05月份挂账金额</t>
  </si>
  <si>
    <t>21.06月份挂账金额</t>
  </si>
  <si>
    <t>21.07月份挂账金额</t>
  </si>
  <si>
    <t>21.08月份挂账金额</t>
  </si>
  <si>
    <t>21.09月份挂账金额</t>
  </si>
  <si>
    <t>21.10月份挂账金额</t>
  </si>
  <si>
    <t>21.11月份挂账金额</t>
  </si>
  <si>
    <t>21.12月份挂账金额</t>
  </si>
  <si>
    <t>22.01月挂账金额</t>
  </si>
  <si>
    <t>22.02月挂账金额</t>
  </si>
  <si>
    <t>22.03月挂账金额</t>
  </si>
  <si>
    <t>22.04月挂账金额</t>
  </si>
  <si>
    <t>22.05月挂账金额</t>
  </si>
  <si>
    <t>22.06月挂账金额</t>
  </si>
  <si>
    <t>22.07月挂账金额</t>
  </si>
  <si>
    <t>22.08月挂账金额</t>
  </si>
  <si>
    <t>22.09月挂账金额</t>
  </si>
  <si>
    <t>22.10月挂账金额</t>
  </si>
  <si>
    <t>22.11月挂账金额</t>
  </si>
  <si>
    <t>22.12月挂账金额</t>
  </si>
  <si>
    <t>23.1月挂账金额</t>
  </si>
  <si>
    <t>23.2月挂账金额</t>
  </si>
  <si>
    <t>23.3月挂账金额</t>
  </si>
  <si>
    <t>23.4月挂账金额</t>
  </si>
  <si>
    <t>23.5月挂账金额</t>
  </si>
  <si>
    <t>23.6月挂账金额</t>
  </si>
  <si>
    <t>23.7月挂账金额</t>
  </si>
  <si>
    <t>23.8月挂账金额</t>
  </si>
  <si>
    <t>23.9月挂账金额</t>
  </si>
  <si>
    <t>23.10月挂账金额</t>
  </si>
  <si>
    <t>23.11月挂账金额</t>
  </si>
  <si>
    <t>23.12月挂账金额</t>
  </si>
  <si>
    <t>24.01月挂账金额</t>
  </si>
  <si>
    <t>24.02月挂账金额</t>
  </si>
  <si>
    <t>24.03月挂账金额</t>
  </si>
  <si>
    <t>2024.04月挂账金额</t>
  </si>
  <si>
    <t>2024.05月挂账金额</t>
  </si>
  <si>
    <t>挂账180天以内</t>
  </si>
  <si>
    <t>规则内付款金额</t>
  </si>
  <si>
    <t>规则外需支付金额</t>
  </si>
  <si>
    <t>支付金额</t>
  </si>
  <si>
    <t>调整后-月底支付计划</t>
  </si>
  <si>
    <t>按照150万计划核算</t>
  </si>
  <si>
    <t>是否接受规则</t>
  </si>
  <si>
    <t>S412045</t>
  </si>
  <si>
    <t>大悍（天津）汽车零部件有限公司</t>
  </si>
  <si>
    <t>正常供货</t>
  </si>
  <si>
    <t>不接受规则</t>
  </si>
  <si>
    <t>S437057</t>
  </si>
  <si>
    <t>青岛柏利美新材料有限公司</t>
  </si>
  <si>
    <t>原料</t>
  </si>
  <si>
    <t>现汇</t>
  </si>
  <si>
    <t>S444018</t>
  </si>
  <si>
    <t>佛山市顺德区赛朗斯汽车部件实业有限公司</t>
  </si>
  <si>
    <t>老账</t>
  </si>
  <si>
    <t>承兑</t>
  </si>
  <si>
    <t>S413064</t>
  </si>
  <si>
    <t>黄骅市恒伟五金制品有限公司</t>
  </si>
  <si>
    <t>接受规则</t>
  </si>
  <si>
    <t>S437055</t>
  </si>
  <si>
    <t>烟台毓顺汽车零部件有限公司</t>
  </si>
  <si>
    <t>S437053</t>
  </si>
  <si>
    <t>临沂方中新材料科技有限公司</t>
  </si>
  <si>
    <t>大宗物料</t>
  </si>
  <si>
    <t>一半现汇，一半承兑</t>
  </si>
  <si>
    <t>S412039</t>
  </si>
  <si>
    <t>天津又进精密部品有限公司</t>
  </si>
  <si>
    <t>压款不超30万</t>
  </si>
  <si>
    <t>S413043</t>
  </si>
  <si>
    <t>河北航凌电路板有限公司</t>
  </si>
  <si>
    <t>S444012</t>
  </si>
  <si>
    <t>东莞皓永汽车配件有限公司</t>
  </si>
  <si>
    <t>涉诉</t>
  </si>
  <si>
    <t>S433031</t>
  </si>
  <si>
    <t>天台宏泰电子有限公司</t>
  </si>
  <si>
    <t>S411010</t>
  </si>
  <si>
    <t>北京多宾城建筑机械有限公司</t>
  </si>
  <si>
    <t>S432038</t>
  </si>
  <si>
    <t>常州市正力制镜有限公司</t>
  </si>
  <si>
    <t>S411037</t>
  </si>
  <si>
    <t>北京博路荣国际贸易有限公司</t>
  </si>
  <si>
    <t>S413084</t>
  </si>
  <si>
    <t>黄骅市常郭镇街西纸箱厂</t>
  </si>
  <si>
    <t>S411017</t>
  </si>
  <si>
    <t>北京奇美玉隆商贸有限责任公司</t>
  </si>
  <si>
    <t>S413056</t>
  </si>
  <si>
    <t>黄骅市瑞丰五金制品有限公司</t>
  </si>
  <si>
    <t>S431036</t>
  </si>
  <si>
    <t>上海尖美贸易发展有限公司</t>
  </si>
  <si>
    <t>S431029</t>
  </si>
  <si>
    <t>上海永协机械配件有限公司</t>
  </si>
  <si>
    <t>S431035</t>
  </si>
  <si>
    <t>上海发之源电气有限公司</t>
  </si>
  <si>
    <t>S432046</t>
  </si>
  <si>
    <t>江苏福美汽车镜有限公司</t>
  </si>
  <si>
    <t>S551001</t>
  </si>
  <si>
    <t>四川共享物流有限公司</t>
  </si>
  <si>
    <t>涉诉风险</t>
  </si>
  <si>
    <t>S434001</t>
  </si>
  <si>
    <t>合肥光码科技有限公司</t>
  </si>
  <si>
    <t>S413071</t>
  </si>
  <si>
    <t>黄骅市顺亿汽车部件有限公司</t>
  </si>
  <si>
    <t>S413015</t>
  </si>
  <si>
    <t>沧州鑫亿源纸制品有限公司</t>
  </si>
  <si>
    <t>S450001</t>
  </si>
  <si>
    <t>重庆光大产业有限公司</t>
  </si>
  <si>
    <t>客户指定</t>
  </si>
  <si>
    <t>S411026</t>
  </si>
  <si>
    <t>北京怀安知恒机电设备有限公司</t>
  </si>
  <si>
    <t>S412037</t>
  </si>
  <si>
    <t>天津湘鑫科技发展有限公司</t>
  </si>
  <si>
    <t>S442005</t>
  </si>
  <si>
    <t>谷城益合泡沫塑胶有限公司</t>
  </si>
  <si>
    <t>预付</t>
  </si>
  <si>
    <t>S413058</t>
  </si>
  <si>
    <t>黄骅市俊隆五金包装有限公司</t>
  </si>
  <si>
    <t>S413054</t>
  </si>
  <si>
    <t>黄骅市保俊成复合彩印厂</t>
  </si>
  <si>
    <t>S413032</t>
  </si>
  <si>
    <t>黄骅市大麻沽航凌电子机箱厂</t>
  </si>
  <si>
    <t>S532001</t>
  </si>
  <si>
    <t>昆山维尔利环保科技有限公司</t>
  </si>
  <si>
    <t>S413181</t>
  </si>
  <si>
    <t>廊坊开发区欧特克精密电子线束制造有限公司</t>
  </si>
  <si>
    <t>每月需回款</t>
  </si>
  <si>
    <t>S431026</t>
  </si>
  <si>
    <t>上海桓毅实业发展有限公司</t>
  </si>
  <si>
    <t>S432035</t>
  </si>
  <si>
    <t>江阴市宏丰塑业有限公司</t>
  </si>
  <si>
    <t>S413051</t>
  </si>
  <si>
    <t>黄骅市京港机电设备有限公司</t>
  </si>
  <si>
    <t>S413171</t>
  </si>
  <si>
    <t>廊坊东尚金属制品有限公司</t>
  </si>
  <si>
    <t>支付给新户名</t>
  </si>
  <si>
    <t>S411004</t>
  </si>
  <si>
    <t>北京捷安思丽技术开发有限公司</t>
  </si>
  <si>
    <t>S421018</t>
  </si>
  <si>
    <t>阿诺德紧固件（沈阳）有限公司</t>
  </si>
  <si>
    <t>S437018</t>
  </si>
  <si>
    <t>文登太成电子有限公司</t>
  </si>
  <si>
    <t>S413028</t>
  </si>
  <si>
    <t>泊头市鑫洪金属制品有限公司</t>
  </si>
  <si>
    <t>S413083</t>
  </si>
  <si>
    <t>深州市晶立泰(安广顺)机械配件有限公司</t>
  </si>
  <si>
    <t>S412051</t>
  </si>
  <si>
    <t>天津东凯科技有限公司</t>
  </si>
  <si>
    <t>S413105</t>
  </si>
  <si>
    <t>沧州斯克艾商贸有限公司</t>
  </si>
  <si>
    <t>S512035</t>
  </si>
  <si>
    <t>联合众企塑料包装制品（天津）有限公司</t>
  </si>
  <si>
    <t>出口包装箱费用</t>
  </si>
  <si>
    <t>S411050</t>
  </si>
  <si>
    <t>北京寸金宏德科技发展有限公司</t>
  </si>
  <si>
    <t>S433006</t>
  </si>
  <si>
    <t>浙江佳龙电子有限公司</t>
  </si>
  <si>
    <t>S434003</t>
  </si>
  <si>
    <t>芜湖市卓人汽车配件有限责任公司</t>
  </si>
  <si>
    <t>S431020</t>
  </si>
  <si>
    <t>上海鸿扬工贸有限公司</t>
  </si>
  <si>
    <t>S432023</t>
  </si>
  <si>
    <t>浙江万福机电科技有限公司</t>
  </si>
  <si>
    <t>S413024</t>
  </si>
  <si>
    <t>南皮县国名冲压件厂</t>
  </si>
  <si>
    <t>S412024</t>
  </si>
  <si>
    <t>天津东旺科技发展有限公司</t>
  </si>
  <si>
    <t>除漆药剂</t>
  </si>
  <si>
    <t>S433001</t>
  </si>
  <si>
    <t>宁波精成车业有限公司</t>
  </si>
  <si>
    <t>S432016</t>
  </si>
  <si>
    <t>美视伊汽车镜控（苏州）有限公司</t>
  </si>
  <si>
    <t>到期全额支付</t>
  </si>
  <si>
    <t>S412052</t>
  </si>
  <si>
    <t>利宇晴塑胶(天津)有限公司</t>
  </si>
  <si>
    <t>S431001</t>
  </si>
  <si>
    <t>纳新塑化（上海）有限公司</t>
  </si>
  <si>
    <t>S413182</t>
  </si>
  <si>
    <t>黄骅市盈辉汽车配件有限公司</t>
  </si>
  <si>
    <t>现汇折扣3%</t>
  </si>
  <si>
    <t>S433020</t>
  </si>
  <si>
    <t>宁波市北仑屹昌机械有限公司</t>
  </si>
  <si>
    <t>S412038</t>
  </si>
  <si>
    <t>天津禄川科技开发有限公司</t>
  </si>
  <si>
    <t>S432028</t>
  </si>
  <si>
    <t>江阴宝曼电子科技有限公司</t>
  </si>
  <si>
    <t>从预付改为月结，初步建立信任</t>
  </si>
  <si>
    <t>S413124</t>
  </si>
  <si>
    <t>东光县福晨镜业有限公司</t>
  </si>
  <si>
    <t>S412026</t>
  </si>
  <si>
    <t>天津腾达永恒科技发展有限公司</t>
  </si>
  <si>
    <t>S413131</t>
  </si>
  <si>
    <t>北京赛诺高科净化设备有限公司</t>
  </si>
  <si>
    <t>固定资产-喷涂环保设备</t>
  </si>
  <si>
    <t>S532003</t>
  </si>
  <si>
    <t>扬州三鸣环保科技有限公司</t>
  </si>
  <si>
    <t>S413142</t>
  </si>
  <si>
    <t>沧州凌迈五金制品有限公司</t>
  </si>
  <si>
    <t>S431041</t>
  </si>
  <si>
    <t>上海绒彧贸易有限公司</t>
  </si>
  <si>
    <t>S444004</t>
  </si>
  <si>
    <t>佛山市顺德区聚达汽车部件有限公司</t>
  </si>
  <si>
    <t>S437005</t>
  </si>
  <si>
    <t>青岛盛有电子科技有限公司</t>
  </si>
  <si>
    <t>S511004</t>
  </si>
  <si>
    <t>北鸿科（天津）科技有限公司</t>
  </si>
  <si>
    <t>S444008</t>
  </si>
  <si>
    <t>中山市华胜汽车部件有限公司</t>
  </si>
  <si>
    <t>成都+河北需每月支付8-10万，结清之前欠款</t>
  </si>
  <si>
    <t>S413075</t>
  </si>
  <si>
    <t>沃尔瓦格涂料（廊坊）有限公司</t>
  </si>
  <si>
    <t>S437043</t>
  </si>
  <si>
    <t>烟台美龙汽车部件有限公司</t>
  </si>
  <si>
    <t>S411025</t>
  </si>
  <si>
    <t>北京华北轻合金有限公司</t>
  </si>
  <si>
    <t>S512027</t>
  </si>
  <si>
    <t>天津芳雅机电科技有限公司</t>
  </si>
  <si>
    <t>S431023</t>
  </si>
  <si>
    <t>上海中鹏岳博实业发展有限公司</t>
  </si>
  <si>
    <t>S412013</t>
  </si>
  <si>
    <t>天津金发新材料有限公司</t>
  </si>
  <si>
    <t>大宗物料-诉讼</t>
  </si>
  <si>
    <t>S411019</t>
  </si>
  <si>
    <t>多科迪（北京）塑胶颜料有限公司</t>
  </si>
  <si>
    <t>S513017</t>
  </si>
  <si>
    <t>黄骅市三姐五金经销部</t>
  </si>
  <si>
    <t>零采</t>
  </si>
  <si>
    <t>S413147</t>
  </si>
  <si>
    <t>黄骅市海永机电设备经营部</t>
  </si>
  <si>
    <t>S431025</t>
  </si>
  <si>
    <t>上海坤达五金制品有限公司</t>
  </si>
  <si>
    <t>S434010</t>
  </si>
  <si>
    <t>安徽盛达前亮铝业有限公司</t>
  </si>
  <si>
    <t>S413118</t>
  </si>
  <si>
    <t>孟村回族自治县旭日汽车配件厂</t>
  </si>
  <si>
    <t>S412011</t>
  </si>
  <si>
    <t>富港科技(天津)有限公司</t>
  </si>
  <si>
    <t>S411035</t>
  </si>
  <si>
    <t>北京明科通业国际贸易有限责任公司</t>
  </si>
  <si>
    <t>S533002</t>
  </si>
  <si>
    <t>宁波正耀汽车电器有限公司</t>
  </si>
  <si>
    <t>S413062</t>
  </si>
  <si>
    <t>黄骅市友联嘉悦商贸有限公司</t>
  </si>
  <si>
    <t>S433025</t>
  </si>
  <si>
    <t>中广核俊尔新材料有限公司</t>
  </si>
  <si>
    <t>S411008</t>
  </si>
  <si>
    <t>北京瑞德佑业科技有限公司</t>
  </si>
  <si>
    <t>S411009</t>
  </si>
  <si>
    <t>北京兴塑化工产品有限公司</t>
  </si>
  <si>
    <t>S437046</t>
  </si>
  <si>
    <t>青岛中新华美塑料有限公司</t>
  </si>
  <si>
    <t>S412031</t>
  </si>
  <si>
    <t>天津正元天成科技发展有限公司</t>
  </si>
  <si>
    <t>S413165</t>
  </si>
  <si>
    <t>献县鹏凯金属制品有限公司</t>
  </si>
  <si>
    <t>S431028</t>
  </si>
  <si>
    <t>上海越航启塑化有限公司</t>
  </si>
  <si>
    <t>S413139</t>
  </si>
  <si>
    <t>河北定国紧固件制造有限公司</t>
  </si>
  <si>
    <t>S413122</t>
  </si>
  <si>
    <t>河北亿泽汽车零部件科技有限公司</t>
  </si>
  <si>
    <t>S431198</t>
  </si>
  <si>
    <t>霸州市鑫锐亿科金属制品有限公司</t>
  </si>
  <si>
    <t>S433030</t>
  </si>
  <si>
    <t>宁波华腾首研新材料有限公司</t>
  </si>
  <si>
    <t>S444013</t>
  </si>
  <si>
    <t>东莞市鑫宝塑胶原料有限公司</t>
  </si>
  <si>
    <t>S412047</t>
  </si>
  <si>
    <t>PPG涂料（天津）有限公司</t>
  </si>
  <si>
    <t>S413172</t>
  </si>
  <si>
    <t>南宫市宏勇汽配塑料卡扣制造厂</t>
  </si>
  <si>
    <t>现付</t>
  </si>
  <si>
    <t>S412049</t>
  </si>
  <si>
    <t>天津佳其汽车内饰部件有限公司</t>
  </si>
  <si>
    <t>S437061</t>
  </si>
  <si>
    <t>青岛宥恩工贸有限公司</t>
  </si>
  <si>
    <t>S422010</t>
  </si>
  <si>
    <t>长春鸿德汽车照明有限公司</t>
  </si>
  <si>
    <t>客户结算</t>
  </si>
  <si>
    <t>S444020</t>
  </si>
  <si>
    <t>惠州华阳通用电子有限公司</t>
  </si>
  <si>
    <t>S531018</t>
  </si>
  <si>
    <t>上海誉星电子有限公司</t>
  </si>
  <si>
    <t>S413036</t>
  </si>
  <si>
    <t>黄骅市元周五金制品有限公司</t>
  </si>
  <si>
    <t>S444005</t>
  </si>
  <si>
    <t>佛山市立久光电科技有限公司</t>
  </si>
  <si>
    <t>河北工厂7月份付款计划</t>
  </si>
  <si>
    <t>单位：河北光华荣昌汽车部件有限公司</t>
  </si>
  <si>
    <t>类别</t>
  </si>
  <si>
    <t xml:space="preserve"> 挂     账    金    额</t>
  </si>
  <si>
    <t>23.2月底账款合计</t>
  </si>
  <si>
    <t>超账期应付金额</t>
  </si>
  <si>
    <t>风险</t>
  </si>
  <si>
    <t>S422005</t>
  </si>
  <si>
    <t>吉林省德邦汽车电子有限公司05</t>
  </si>
  <si>
    <t>S437004</t>
  </si>
  <si>
    <t>青岛福基纺织有限公司</t>
  </si>
  <si>
    <t>S433009</t>
  </si>
  <si>
    <t>浙江路得坦摩汽车部件股份有限公司</t>
  </si>
  <si>
    <t>S432020</t>
  </si>
  <si>
    <t>恺博(常熟)座椅机械部件有限公司</t>
  </si>
  <si>
    <t>S413078</t>
  </si>
  <si>
    <t>文安县德实汽车配件有限公司</t>
  </si>
  <si>
    <t>S413044</t>
  </si>
  <si>
    <t>黄骅市长生汽车灯镜有限公司</t>
  </si>
  <si>
    <t>S413047</t>
  </si>
  <si>
    <t>黄骅市正大纺织机械配件厂</t>
  </si>
  <si>
    <t>S413108</t>
  </si>
  <si>
    <t>黄骅市泰行汽车配件有限公司</t>
  </si>
  <si>
    <t>S433027</t>
  </si>
  <si>
    <t>浙江泰极信汽车部件有限公司</t>
  </si>
  <si>
    <t>S413049</t>
  </si>
  <si>
    <t>黄骅市天丰汽车配件有限公司</t>
  </si>
  <si>
    <t>S434002</t>
  </si>
  <si>
    <t>芜湖星火软轴控制索制造有限公司</t>
  </si>
  <si>
    <t>S413045</t>
  </si>
  <si>
    <t>黄骅市鑫祺汽车配件有限公司</t>
  </si>
  <si>
    <t>S437015</t>
  </si>
  <si>
    <t>山东金达汽车部件制造股份有限公司</t>
  </si>
  <si>
    <t>S432021</t>
  </si>
  <si>
    <t>江苏艾文德悦达汽车内饰有限公司</t>
  </si>
  <si>
    <t>S432036</t>
  </si>
  <si>
    <t>常州立天汽车零部件有限公司</t>
  </si>
  <si>
    <t>S413125</t>
  </si>
  <si>
    <t>沧州智凯金属制品有限公司</t>
  </si>
  <si>
    <t>S413001</t>
  </si>
  <si>
    <t>北京吉信气弹簧制品有限公司</t>
  </si>
  <si>
    <t>S413158</t>
  </si>
  <si>
    <t>沃尔瓦格涂料(廊坊)有限公司</t>
  </si>
  <si>
    <t>小计</t>
  </si>
  <si>
    <t>编制：</t>
  </si>
  <si>
    <t>90天账期</t>
  </si>
  <si>
    <t>S433003</t>
  </si>
  <si>
    <t>浙江松原汽车安全系统股份有限公司</t>
  </si>
  <si>
    <t>S413129</t>
  </si>
  <si>
    <t>文安县恒德汽车座椅制造有限公司</t>
  </si>
  <si>
    <t>S432005</t>
  </si>
  <si>
    <t>佛吉亚(无锡)座椅部件有限公司</t>
  </si>
  <si>
    <t>S433021</t>
  </si>
  <si>
    <t>慈溪市维克多自控元件有限公司</t>
  </si>
  <si>
    <t>S431002</t>
  </si>
  <si>
    <t>易格斯(上海)拖链系统有限公司</t>
  </si>
  <si>
    <t>S412012</t>
  </si>
  <si>
    <t>天津琪安科技有限公司</t>
  </si>
  <si>
    <t>S437039</t>
  </si>
  <si>
    <t>山东慧源精细化工有限公司</t>
  </si>
  <si>
    <t>S431010</t>
  </si>
  <si>
    <t>上海绽奇汽车部件有限公司</t>
  </si>
  <si>
    <t>S413020</t>
  </si>
  <si>
    <t>沧州旭兴五金制品有限公司</t>
  </si>
  <si>
    <t>S413128</t>
  </si>
  <si>
    <t>霸州市振旭汽车配件有限公司</t>
  </si>
  <si>
    <t>S413145</t>
  </si>
  <si>
    <t>霸州市霸州镇鑫创五金塑料厂</t>
  </si>
  <si>
    <t>S413031</t>
  </si>
  <si>
    <t>黄骅市致远摩托车配件有限公司</t>
  </si>
  <si>
    <t>S513011</t>
  </si>
  <si>
    <t>黄骅市宏信五金机电经营部</t>
  </si>
  <si>
    <t>S411039</t>
  </si>
  <si>
    <t>北京华兴恒通科技有限公司</t>
  </si>
  <si>
    <t>S431024</t>
  </si>
  <si>
    <t>上海霏济科技有限公司</t>
  </si>
  <si>
    <t>S444002</t>
  </si>
  <si>
    <t>广东盟力纺织科技有限公司</t>
  </si>
  <si>
    <t>S435003</t>
  </si>
  <si>
    <t>泉州市福兴塑料五金有限公司</t>
  </si>
  <si>
    <t>S411036</t>
  </si>
  <si>
    <t>北京美好生活家居用品有限公司</t>
  </si>
  <si>
    <t>S412002</t>
  </si>
  <si>
    <t>天津市精美特表面技术有限公司</t>
  </si>
  <si>
    <t>S413061</t>
  </si>
  <si>
    <t>黄骅市氦普气体销售有限公司</t>
  </si>
  <si>
    <t>S437034</t>
  </si>
  <si>
    <t>潍坊振晟汽车零部件有限公司</t>
  </si>
  <si>
    <t>S433023</t>
  </si>
  <si>
    <t>浙江万里安全器材制造有限公司</t>
  </si>
  <si>
    <t>S413144</t>
  </si>
  <si>
    <t>黄骅市隆润汽车配件有限公司</t>
  </si>
  <si>
    <t>S413073</t>
  </si>
  <si>
    <t>黄骅市兴岳金属制品有限公司</t>
  </si>
  <si>
    <t>S413077</t>
  </si>
  <si>
    <t>文安县万达汽车配件制造有限公司</t>
  </si>
  <si>
    <t>S431004</t>
  </si>
  <si>
    <t>新梦顶(上海)贸易有限公司</t>
  </si>
  <si>
    <t>S412022</t>
  </si>
  <si>
    <t>天津市宝坻区维华五金厂</t>
  </si>
  <si>
    <t>S537016</t>
  </si>
  <si>
    <t>山东新联大物流股份有限公司</t>
  </si>
  <si>
    <t>S413023</t>
  </si>
  <si>
    <t>南皮县利辉五金接插件厂</t>
  </si>
  <si>
    <t>S437016</t>
  </si>
  <si>
    <t>曲阜陆航座椅辅料有限公司</t>
  </si>
  <si>
    <t>S434006</t>
  </si>
  <si>
    <t>安徽汉升工业部件股份有限公司</t>
  </si>
  <si>
    <t>S412018</t>
  </si>
  <si>
    <t>穆勒纺织品(天津)有限公司</t>
  </si>
  <si>
    <t>S413003</t>
  </si>
  <si>
    <t>秦皇岛卓泰包装制品制造有限公司</t>
  </si>
  <si>
    <r>
      <rPr>
        <b/>
        <sz val="16"/>
        <rFont val="Arial"/>
        <charset val="0"/>
      </rPr>
      <t>1
2
0</t>
    </r>
    <r>
      <rPr>
        <b/>
        <sz val="16"/>
        <rFont val="宋体"/>
        <charset val="134"/>
      </rPr>
      <t>天账期</t>
    </r>
  </si>
  <si>
    <t>S443004</t>
  </si>
  <si>
    <t>湘乡简美汽车部件有限公司</t>
  </si>
  <si>
    <t>S413034</t>
  </si>
  <si>
    <t>黄骅市汇铭汽车部件有限公司</t>
  </si>
  <si>
    <t>S432011</t>
  </si>
  <si>
    <t>旷达汽车饰件系统有限公司</t>
  </si>
  <si>
    <t>S422002</t>
  </si>
  <si>
    <t>长春市天利得科技有限公司</t>
  </si>
  <si>
    <t>S437023</t>
  </si>
  <si>
    <t>高唐强盛机械有限公司</t>
  </si>
  <si>
    <t>S437031</t>
  </si>
  <si>
    <t>山东万澳汽车附件科技有限公司</t>
  </si>
  <si>
    <t>S413057</t>
  </si>
  <si>
    <t>黄骅市亚征汽车配件有限公司</t>
  </si>
  <si>
    <t>S413067</t>
  </si>
  <si>
    <t>沧州庆方汽车部件有限公司</t>
  </si>
  <si>
    <t>S413072</t>
  </si>
  <si>
    <t>黄骅市润晨五金制品有限公司</t>
  </si>
  <si>
    <t>S413060</t>
  </si>
  <si>
    <t>黄骅市正祥车辆部件有限公司</t>
  </si>
  <si>
    <t>S413053</t>
  </si>
  <si>
    <t>黄骅市益海五金制造有限公司</t>
  </si>
  <si>
    <t>S511015</t>
  </si>
  <si>
    <t>北京广汇国际仓储服务有限公司</t>
  </si>
  <si>
    <t>S413005</t>
  </si>
  <si>
    <t>保定市京苑汽车装饰配件厂</t>
  </si>
  <si>
    <t>S432009</t>
  </si>
  <si>
    <t>江苏力乐汽车部件股份有限公司</t>
  </si>
  <si>
    <t>S413089</t>
  </si>
  <si>
    <t>黄骅浙泰光伏发电有限公司</t>
  </si>
  <si>
    <t>S412001</t>
  </si>
  <si>
    <t>天津生隆纤维材料股份有限公司</t>
  </si>
  <si>
    <t>S421001</t>
  </si>
  <si>
    <t>沈阳金杯锦恒汽车安全系统有限公司</t>
  </si>
  <si>
    <t>S413055</t>
  </si>
  <si>
    <t>黄骅市广亿汽车部件有限公司</t>
  </si>
  <si>
    <t>S412020</t>
  </si>
  <si>
    <t>天津市鹏升汽车部件有限公司</t>
  </si>
  <si>
    <t>S413052</t>
  </si>
  <si>
    <t>黄骅市鑫昌五金制品厂</t>
  </si>
  <si>
    <t>S413029</t>
  </si>
  <si>
    <t>黄骅市成卓汽车部件厂</t>
  </si>
  <si>
    <t>S413082</t>
  </si>
  <si>
    <t>深州市卓伦橡塑磨具有限公司</t>
  </si>
  <si>
    <t>S413022</t>
  </si>
  <si>
    <t>海兴中盛弹簧有限公司</t>
  </si>
  <si>
    <t>S411007</t>
  </si>
  <si>
    <t>北京浦东三浦标准件有限公司</t>
  </si>
  <si>
    <t>S513014</t>
  </si>
  <si>
    <t>邓景亮</t>
  </si>
  <si>
    <t>S413107</t>
  </si>
  <si>
    <t>黄骅市赵福增运输队</t>
  </si>
  <si>
    <t>S413037</t>
  </si>
  <si>
    <t>黄骅市雍丰塑料制品有限公司</t>
  </si>
  <si>
    <t>S432014</t>
  </si>
  <si>
    <t>江苏万金汽车零部件制造有限公司</t>
  </si>
  <si>
    <r>
      <rPr>
        <b/>
        <sz val="16"/>
        <rFont val="Arial"/>
        <charset val="0"/>
      </rPr>
      <t>120</t>
    </r>
    <r>
      <rPr>
        <b/>
        <sz val="16"/>
        <rFont val="宋体"/>
        <charset val="134"/>
      </rPr>
      <t>天账期</t>
    </r>
  </si>
  <si>
    <t>S413035</t>
  </si>
  <si>
    <t>黄骅市建昌塑料制品有限公司</t>
  </si>
  <si>
    <t>S432010</t>
  </si>
  <si>
    <t>常州华阳万联汽车附件有限公司</t>
  </si>
  <si>
    <t>S413066</t>
  </si>
  <si>
    <t>河北新强力机械制造有限公司</t>
  </si>
  <si>
    <t>S413033</t>
  </si>
  <si>
    <t>黄骅市再兴汽车配件有限公司</t>
  </si>
  <si>
    <t>S413070</t>
  </si>
  <si>
    <t>黄骅市创合五金制品有限公司</t>
  </si>
  <si>
    <t>S413132</t>
  </si>
  <si>
    <t>霸州市政锦五金制品有限公司</t>
  </si>
  <si>
    <t>S413025</t>
  </si>
  <si>
    <t>沧州宇诺五金制造有限公司</t>
  </si>
  <si>
    <t>S413021</t>
  </si>
  <si>
    <t>河北锐翰汽车零部件有限公司</t>
  </si>
  <si>
    <t>S413007</t>
  </si>
  <si>
    <t>雄县华增汽车饰件有限公司</t>
  </si>
  <si>
    <t>S411013</t>
  </si>
  <si>
    <t>北京瑞隆祥模具有限公司</t>
  </si>
  <si>
    <t>S413039</t>
  </si>
  <si>
    <t>黄骅市佳祥五金制品有限公司</t>
  </si>
  <si>
    <t>S413026</t>
  </si>
  <si>
    <t>沧州临港明康汽车配件有限公司</t>
  </si>
  <si>
    <t>S413130</t>
  </si>
  <si>
    <t>泊头市捷润五金制品有限公司</t>
  </si>
  <si>
    <t>S432019</t>
  </si>
  <si>
    <t>苏州苏宁标准件有限公司</t>
  </si>
  <si>
    <t>S432008</t>
  </si>
  <si>
    <t>徐州华夏电子有限公司</t>
  </si>
  <si>
    <t>S413086</t>
  </si>
  <si>
    <t>黄骅市渤海庆丰车辆灯镜厂</t>
  </si>
  <si>
    <t>S413004</t>
  </si>
  <si>
    <t>保定兆龙通用电器塑业有限公司</t>
  </si>
  <si>
    <t>S421003</t>
  </si>
  <si>
    <t>辽宁德威纤维制品有限公司</t>
  </si>
  <si>
    <t>S413133</t>
  </si>
  <si>
    <t>深州市晶立泰机械配件有限公司</t>
  </si>
  <si>
    <t>S411018</t>
  </si>
  <si>
    <t>北京三浦易购科技有限公司</t>
  </si>
  <si>
    <t>S431009</t>
  </si>
  <si>
    <t>上海奔德汽车零部件有限公司</t>
  </si>
  <si>
    <t>S413090</t>
  </si>
  <si>
    <t>黄骅市津华汽车部件有限公司</t>
  </si>
  <si>
    <t>S413038</t>
  </si>
  <si>
    <t>黄骅市万昌五金制品有限公司</t>
  </si>
  <si>
    <t>未到期与停止业务</t>
  </si>
  <si>
    <t>S412010</t>
  </si>
  <si>
    <t>天津欧尔派斯环保科技发展有限公司</t>
  </si>
  <si>
    <t>S413159</t>
  </si>
  <si>
    <t>沧州志鹏聚氨酯制品有限公司</t>
  </si>
  <si>
    <t>S413030</t>
  </si>
  <si>
    <t>黄骅市盛荣汽车零部件有限公司</t>
  </si>
  <si>
    <t>S442002</t>
  </si>
  <si>
    <t>湖北伟士通汽车零件有限公司</t>
  </si>
  <si>
    <t>S411014</t>
  </si>
  <si>
    <t>北京京科兴业科技发展有限公司</t>
  </si>
  <si>
    <t>S431011</t>
  </si>
  <si>
    <t>杜倍汽车技术(上海)有限公司</t>
  </si>
  <si>
    <t>S513026</t>
  </si>
  <si>
    <t>廊坊恒工环保科技有限责任公司</t>
  </si>
  <si>
    <t>S413041</t>
  </si>
  <si>
    <t>黄骅市齐西纺织五金配件厂</t>
  </si>
  <si>
    <t>S432032</t>
  </si>
  <si>
    <t>明阳科技(苏州)股份有限公司</t>
  </si>
  <si>
    <t>S437008</t>
  </si>
  <si>
    <t>烟台青沪纸业有限公司</t>
  </si>
  <si>
    <t>S413074</t>
  </si>
  <si>
    <t>黄骅市振兴五金制品厂</t>
  </si>
  <si>
    <t>S437011</t>
  </si>
  <si>
    <t>诸城市黄海剑杆织布厂</t>
  </si>
  <si>
    <t>S433018</t>
  </si>
  <si>
    <t>温州市瓯海茶山通悦海绵制品厂</t>
  </si>
  <si>
    <t>S431008</t>
  </si>
  <si>
    <t>上海努辰金属制品有限公司</t>
  </si>
  <si>
    <t>S437027</t>
  </si>
  <si>
    <t>文登市凤凰婷装饰布有限公司</t>
  </si>
  <si>
    <t>S532006</t>
  </si>
  <si>
    <t>唐兴压缩技术(昆山)有限公司</t>
  </si>
  <si>
    <t>S413063</t>
  </si>
  <si>
    <t>黄骅市洁霸汽车零部件制造有限公司</t>
  </si>
  <si>
    <t>S413101</t>
  </si>
  <si>
    <t>黄骅市海生五金模具厂</t>
  </si>
  <si>
    <t>S413069</t>
  </si>
  <si>
    <t>黄骅市峰霞科技有限公司</t>
  </si>
  <si>
    <t>S437022</t>
  </si>
  <si>
    <t>德州志鹏海绵制品有限公司</t>
  </si>
  <si>
    <t>S432012</t>
  </si>
  <si>
    <t>常州市武进创新模具注塑有限公司</t>
  </si>
  <si>
    <t>S413092</t>
  </si>
  <si>
    <t>黄骅市荣丰塑料模具有限公司</t>
  </si>
  <si>
    <t>S437010</t>
  </si>
  <si>
    <t>昌乐天齐色织布有限公司</t>
  </si>
  <si>
    <t>S513005</t>
  </si>
  <si>
    <t>黄骅市通乐贸易有限公司</t>
  </si>
  <si>
    <t>S413081</t>
  </si>
  <si>
    <t>河北宏广橡塑金属制品有限公司</t>
  </si>
  <si>
    <t>S411024</t>
  </si>
  <si>
    <t>北京德实汽车饰件有限公司</t>
  </si>
  <si>
    <t>S413027</t>
  </si>
  <si>
    <t>沧州裕金达汽车部件有限公司</t>
  </si>
  <si>
    <t>S411012</t>
  </si>
  <si>
    <t>北京旺博林包装材料有限公司</t>
  </si>
  <si>
    <t>S412017</t>
  </si>
  <si>
    <t>天津博容包装制品有限公司</t>
  </si>
  <si>
    <t>S432024</t>
  </si>
  <si>
    <t>江阴市达安汽车零部件有限公司</t>
  </si>
  <si>
    <t>S431014</t>
  </si>
  <si>
    <t>上海优诺特实业股份有限公司</t>
  </si>
  <si>
    <t>S413094</t>
  </si>
  <si>
    <t>霸州市宏海塑料制品有限公司</t>
  </si>
  <si>
    <t>S512004</t>
  </si>
  <si>
    <t>天津优普达特科技有限公司</t>
  </si>
  <si>
    <t>S413096</t>
  </si>
  <si>
    <t>河北联庆五金制品有限公司</t>
  </si>
  <si>
    <t>S434008</t>
  </si>
  <si>
    <t>安徽博朗凯德织物有限公司</t>
  </si>
  <si>
    <t>S513024</t>
  </si>
  <si>
    <t>黄骅市玉才运输队</t>
  </si>
  <si>
    <t>S411023</t>
  </si>
  <si>
    <t>北京市橡塑减震器材厂</t>
  </si>
  <si>
    <t>S431006</t>
  </si>
  <si>
    <t>上海泖汇实业有限公司</t>
  </si>
  <si>
    <t>S511008</t>
  </si>
  <si>
    <t>北京美狮龙禾普喷涂设备有限公司</t>
  </si>
  <si>
    <t>S433016</t>
  </si>
  <si>
    <t>安吉县创鸿家具有限公司</t>
  </si>
  <si>
    <t>S413103</t>
  </si>
  <si>
    <t>黄骅市通顺五金机电商店</t>
  </si>
  <si>
    <t>S537001</t>
  </si>
  <si>
    <t>山东省禹城市阳光化工有限公司</t>
  </si>
  <si>
    <t>S513025</t>
  </si>
  <si>
    <t>邓括</t>
  </si>
  <si>
    <t>S433013</t>
  </si>
  <si>
    <t>嘉兴市南湖区东栅街道嘉环中电子产品经营部</t>
  </si>
  <si>
    <t>S413017</t>
  </si>
  <si>
    <t>沧州荣昊汽车配件有限公司</t>
  </si>
  <si>
    <t>S413117</t>
  </si>
  <si>
    <t>霸州市自强汽车零部件厂</t>
  </si>
  <si>
    <t>S512007</t>
  </si>
  <si>
    <t>天津宏达翔科技有限公司</t>
  </si>
  <si>
    <t>S533001</t>
  </si>
  <si>
    <t>宁波维成贸易有限公司</t>
  </si>
  <si>
    <t>S433014</t>
  </si>
  <si>
    <t>象山天星汽配有限责任公司</t>
  </si>
  <si>
    <t>S413009</t>
  </si>
  <si>
    <t>高碑店京华橡胶制品有限责任公司</t>
  </si>
  <si>
    <t>S412021</t>
  </si>
  <si>
    <t>天津市宝驰汽车部件有限公司</t>
  </si>
  <si>
    <t>S413102</t>
  </si>
  <si>
    <t>黄骅市增鑫五金制品有限公司</t>
  </si>
  <si>
    <t>S413087</t>
  </si>
  <si>
    <t>东光县汽车减震器厂</t>
  </si>
  <si>
    <t>S433012</t>
  </si>
  <si>
    <t>浙江全盛无纺制品有限公司</t>
  </si>
  <si>
    <t>S413098</t>
  </si>
  <si>
    <t>黄骅市宁鑫商贸有限公司</t>
  </si>
  <si>
    <t>S413097</t>
  </si>
  <si>
    <t>威县永盛汽车配件制造有限公司</t>
  </si>
  <si>
    <t>S411020</t>
  </si>
  <si>
    <t>北京和昌明汽车内饰件有限公司</t>
  </si>
  <si>
    <t>S413019</t>
  </si>
  <si>
    <t>沧州超杰纺织品有限公司</t>
  </si>
  <si>
    <t>S413123</t>
  </si>
  <si>
    <t>黄骅市固诺装饰工程有限公司</t>
  </si>
  <si>
    <t>S513020</t>
  </si>
  <si>
    <t>黄骅市鸿基盛业地面工程有限公司</t>
  </si>
  <si>
    <t>S413008</t>
  </si>
  <si>
    <t>高碑店市晨奥汽车部件有限公司</t>
  </si>
  <si>
    <t>S413093</t>
  </si>
  <si>
    <t>黄骅市兴田弹簧有限公司</t>
  </si>
  <si>
    <t>S413106</t>
  </si>
  <si>
    <t>黄骅市博杰汽车部件有限公司</t>
  </si>
  <si>
    <t>S421002</t>
  </si>
  <si>
    <t>大连浩煜新材料科技有限公司</t>
  </si>
  <si>
    <t>S437024</t>
  </si>
  <si>
    <t>佳化化学(滨州)有限公司</t>
  </si>
  <si>
    <t>S413042</t>
  </si>
  <si>
    <t>黄骅市祯祥金属制品有限责任公司</t>
  </si>
  <si>
    <t>货到付款</t>
  </si>
  <si>
    <t>S412009</t>
  </si>
  <si>
    <t>天津市元辉昌钢铁贸易有限公司</t>
  </si>
  <si>
    <t>月结</t>
  </si>
  <si>
    <t>S412003</t>
  </si>
  <si>
    <t>天津市远丰化工产品贸易有限公司</t>
  </si>
  <si>
    <t>S413012</t>
  </si>
  <si>
    <t>沧州市任沧机电有限公司</t>
  </si>
  <si>
    <t>S413014</t>
  </si>
  <si>
    <t>沧州市奥睿机械设备有限公司</t>
  </si>
  <si>
    <t>S411006</t>
  </si>
  <si>
    <t>北京中万盛贸易有限责任公司</t>
  </si>
  <si>
    <t>S412015</t>
  </si>
  <si>
    <t>天津亚铁科技有限公司</t>
  </si>
  <si>
    <t>北京北鸿科科技发展有限公司</t>
  </si>
  <si>
    <t>多科迪(北京)塑胶颜料有限公司</t>
  </si>
  <si>
    <t>S435001</t>
  </si>
  <si>
    <t>厦门凯平化工有限公司</t>
  </si>
  <si>
    <t>S432007</t>
  </si>
  <si>
    <t>江阴市信佳科贸有限公司</t>
  </si>
  <si>
    <t>S413040</t>
  </si>
  <si>
    <t>河北辰丰制管有限公司</t>
  </si>
  <si>
    <t>S412025</t>
  </si>
  <si>
    <t>天津万塑新材料科技有限公司</t>
  </si>
  <si>
    <t>款到发货</t>
  </si>
  <si>
    <t>零星采购设备工装</t>
  </si>
  <si>
    <t>现款现货</t>
  </si>
  <si>
    <t>S544002</t>
  </si>
  <si>
    <t>东莞市兴亿塑胶原料有限公司</t>
  </si>
  <si>
    <t>S512018</t>
  </si>
  <si>
    <t>兴宏盛汽车配件（天津）有限公司</t>
  </si>
  <si>
    <t>电泳加工费</t>
  </si>
  <si>
    <t>S511010</t>
  </si>
  <si>
    <t>北京志同信达科技发展有限公司</t>
  </si>
  <si>
    <t>S513004</t>
  </si>
  <si>
    <t>任丘市焊材厂</t>
  </si>
  <si>
    <t>S513006</t>
  </si>
  <si>
    <t>黄骅市双得金属制品销售有限公司</t>
  </si>
  <si>
    <t>S513008</t>
  </si>
  <si>
    <t>黄骅市三江商贸有限公司</t>
  </si>
  <si>
    <t>S413110</t>
  </si>
  <si>
    <t>黄骅市金宝成钢材经销有限公司</t>
  </si>
  <si>
    <t>S413126</t>
  </si>
  <si>
    <t>沧州市坤元装饰装修工程有限公司</t>
  </si>
  <si>
    <t>合计</t>
  </si>
  <si>
    <t>审核：</t>
  </si>
  <si>
    <t>S413088</t>
  </si>
  <si>
    <t>张家港市万荣机械制造有限公司</t>
  </si>
  <si>
    <t>S511005</t>
  </si>
  <si>
    <t>北京迪阳自动化设备有限公司</t>
  </si>
  <si>
    <t>S544003</t>
  </si>
  <si>
    <t>广州欧尼克焊接科技有限公司</t>
  </si>
  <si>
    <t>S543001</t>
  </si>
  <si>
    <t>湖南精正设备制造有限公司</t>
  </si>
  <si>
    <t>S513015</t>
  </si>
  <si>
    <t>马志云</t>
  </si>
  <si>
    <t>S531002</t>
  </si>
  <si>
    <t>上海昊诚泵阀有限公司</t>
  </si>
  <si>
    <t>S531003</t>
  </si>
  <si>
    <t>上海名华悬挂输送机有限公司</t>
  </si>
  <si>
    <t>S442003</t>
  </si>
  <si>
    <t>襄阳杰创化工新材料有限公司</t>
  </si>
  <si>
    <t>S431015</t>
  </si>
  <si>
    <t>上海边锋实业有限公司</t>
  </si>
  <si>
    <t>S532002</t>
  </si>
  <si>
    <t>苏州高新区旭达输送机械有限公司</t>
  </si>
  <si>
    <t>S432006</t>
  </si>
  <si>
    <t>江阴长青工艺品有限公司</t>
  </si>
  <si>
    <t>S535001</t>
  </si>
  <si>
    <t>厦门市三友和机械有限公司</t>
  </si>
  <si>
    <t>S444006</t>
  </si>
  <si>
    <t>东莞市双和机车拉索有限公司</t>
  </si>
  <si>
    <t>S443002</t>
  </si>
  <si>
    <t>株洲市凡美斯汽车配件有限公司</t>
  </si>
  <si>
    <t>S512005</t>
  </si>
  <si>
    <t>天津市奥特威德焊接技术有限公司</t>
  </si>
  <si>
    <t>S413100</t>
  </si>
  <si>
    <t>河北圣洁环境生物科技工程有限公司</t>
  </si>
  <si>
    <t>S513016</t>
  </si>
  <si>
    <t>黄骅市辉煌建筑队</t>
  </si>
  <si>
    <t>S513007</t>
  </si>
  <si>
    <t>人民电器集团黄骅销售有限公司</t>
  </si>
  <si>
    <t>S512006</t>
  </si>
  <si>
    <t>天津尼嘉斯机械设备销售有限公司</t>
  </si>
  <si>
    <t>S513018</t>
  </si>
  <si>
    <t>河北双力起重机械有限公司</t>
  </si>
  <si>
    <t>S413104</t>
  </si>
  <si>
    <t>沧州施普模具制造有限公司</t>
  </si>
  <si>
    <t>S444003</t>
  </si>
  <si>
    <t>广州熙锐自动化设备有限公司</t>
  </si>
  <si>
    <t>S432025</t>
  </si>
  <si>
    <t>苏州高登威科技股份有限公司</t>
  </si>
  <si>
    <t>S433002</t>
  </si>
  <si>
    <t>宁波瑞元模塑有限公司</t>
  </si>
  <si>
    <t>S432003</t>
  </si>
  <si>
    <t>无锡市汇源机械科技有限公司</t>
  </si>
  <si>
    <t>S412004</t>
  </si>
  <si>
    <t>天津市朗力机械设备有限公司</t>
  </si>
  <si>
    <t>S423001</t>
  </si>
  <si>
    <t>哈尔滨三迪工控工程有限公司</t>
  </si>
  <si>
    <t>S531004</t>
  </si>
  <si>
    <t>上海动纳动力科技有限公司</t>
  </si>
  <si>
    <t>S431007</t>
  </si>
  <si>
    <t>上海庆利机械设备有限公司</t>
  </si>
  <si>
    <t>S513036</t>
  </si>
  <si>
    <t>沧州昊大燃化工程有限公司</t>
  </si>
  <si>
    <t>S532004</t>
  </si>
  <si>
    <t>苏州贝斯迪亚工具有限公司</t>
  </si>
  <si>
    <t>S433007</t>
  </si>
  <si>
    <t>瑞安市精艺标准件有限公司</t>
  </si>
  <si>
    <t>S413018</t>
  </si>
  <si>
    <t>沧州崇文晟源机械制造有限公司</t>
  </si>
  <si>
    <t>S413136</t>
  </si>
  <si>
    <t>黄骅市鼎祥五金制品有限公司</t>
  </si>
  <si>
    <t>S531006</t>
  </si>
  <si>
    <t>上海快意信息科技有限公司</t>
  </si>
  <si>
    <t>S513028</t>
  </si>
  <si>
    <t>河北帅先电子科技有限公司</t>
  </si>
  <si>
    <t>S512012</t>
  </si>
  <si>
    <t>天津市科特迪科技发展有限公司</t>
  </si>
  <si>
    <t>S413127</t>
  </si>
  <si>
    <t>黄骅市金珲设备安装工程有限公司</t>
  </si>
  <si>
    <t>S412027</t>
  </si>
  <si>
    <t>天津信嘉机械设备租赁有限公司</t>
  </si>
  <si>
    <t>S412029</t>
  </si>
  <si>
    <t>天津金庄新材料科技有限公司</t>
  </si>
  <si>
    <t>S511016</t>
  </si>
  <si>
    <t>建研盈科（北京）科技有限公司</t>
  </si>
  <si>
    <t>S513049</t>
  </si>
  <si>
    <t>黄骅市悠然园林绿化工程有限公司</t>
  </si>
  <si>
    <t>S513051</t>
  </si>
  <si>
    <t>唐山璟胜自动化科技有限公司</t>
  </si>
  <si>
    <t>S512013</t>
  </si>
  <si>
    <t>兴泽智能装备（天津）有限公司</t>
  </si>
  <si>
    <t>S413135</t>
  </si>
  <si>
    <t>黄骅市东鑫车镜厂</t>
  </si>
  <si>
    <t>S437019</t>
  </si>
  <si>
    <t>日照浩利橡塑有限公司</t>
  </si>
  <si>
    <t>S412028</t>
  </si>
  <si>
    <t>天津安美逸盛汽车检具有限公司</t>
  </si>
  <si>
    <t>S412005</t>
  </si>
  <si>
    <t>天津市国际铁工焊接装备有限公司</t>
  </si>
  <si>
    <t>S413016</t>
  </si>
  <si>
    <t xml:space="preserve">河北聚福家用电器有限公司 </t>
  </si>
  <si>
    <t>S413140</t>
  </si>
  <si>
    <t>河北益清环保工程有限公司</t>
  </si>
  <si>
    <t>S432026</t>
  </si>
  <si>
    <t>昆山市鸿毅达精密模具有限公司</t>
  </si>
  <si>
    <t>S432034</t>
  </si>
  <si>
    <t>上锐(常州)供应链管理有限公司</t>
  </si>
  <si>
    <t>S411040</t>
  </si>
  <si>
    <t>北京千臣网络科技有限公司</t>
  </si>
  <si>
    <t>S413161</t>
  </si>
  <si>
    <t>河北利达金属制品集团有限公司</t>
  </si>
  <si>
    <t>S413167</t>
  </si>
  <si>
    <t>航天宏达（泊头）机械科技有限公司</t>
  </si>
  <si>
    <t>S413168</t>
  </si>
  <si>
    <t>黄骅市旗锐塑料制品有限公司</t>
  </si>
  <si>
    <t>S413169</t>
  </si>
  <si>
    <t>黄骅市鑫翔五金产品经销处</t>
  </si>
  <si>
    <t>S512014</t>
  </si>
  <si>
    <t>天津市勃辉模具有限公司</t>
  </si>
  <si>
    <t>S544010</t>
  </si>
  <si>
    <t>深圳市速杰精密模型有限公司</t>
  </si>
  <si>
    <t>S433010</t>
  </si>
  <si>
    <t>台州市黄岩佩雷希模具有限公司</t>
  </si>
  <si>
    <t>S537004</t>
  </si>
  <si>
    <t>S413065</t>
  </si>
  <si>
    <t>S413176</t>
  </si>
  <si>
    <t>S432039</t>
  </si>
  <si>
    <t>S461001</t>
  </si>
  <si>
    <t>S513145</t>
  </si>
  <si>
    <t>S513151</t>
  </si>
  <si>
    <t>S513021</t>
  </si>
  <si>
    <t>S437032</t>
  </si>
  <si>
    <t>S433019</t>
  </si>
  <si>
    <t>S413154</t>
  </si>
  <si>
    <t>S437035</t>
  </si>
  <si>
    <t>S443001</t>
  </si>
  <si>
    <t>S513054</t>
  </si>
  <si>
    <t>S513066</t>
  </si>
  <si>
    <t>S537007</t>
  </si>
  <si>
    <t>S521013</t>
  </si>
  <si>
    <t>S437033</t>
  </si>
  <si>
    <t>日照联成工程机械有限公司</t>
  </si>
  <si>
    <t>S513148</t>
  </si>
  <si>
    <t>泊头市新峰模具有限公司</t>
  </si>
  <si>
    <t>S513150</t>
  </si>
  <si>
    <t>沧州森德奥机械制造有限公司</t>
  </si>
  <si>
    <t>S513160</t>
  </si>
  <si>
    <t>黄骅市宏宸汽车配件有限公司</t>
  </si>
  <si>
    <t>S513012</t>
  </si>
  <si>
    <t>黄骅市建华液压配件销售服务中心</t>
  </si>
  <si>
    <t>S421004</t>
  </si>
  <si>
    <t>沈阳瑞驰表面技术有限公司</t>
  </si>
  <si>
    <t>S513081</t>
  </si>
  <si>
    <t>石家庄跨越物流有限公司</t>
  </si>
  <si>
    <t>S513111</t>
  </si>
  <si>
    <t>黄骅市博涵商贸有限公司</t>
  </si>
  <si>
    <t>S512017</t>
  </si>
  <si>
    <t>天津开山金属模具科技有限公司</t>
  </si>
  <si>
    <t>S411021</t>
  </si>
  <si>
    <t>北京鹏宇兴业精密模具制造有限公司</t>
  </si>
  <si>
    <t>S435004</t>
  </si>
  <si>
    <t>厦门市鑫荣飞工贸有限公司</t>
  </si>
  <si>
    <t>S511030</t>
  </si>
  <si>
    <t>中汽认证中心有限公司</t>
  </si>
  <si>
    <t>S513003</t>
  </si>
  <si>
    <t>沧州市鑫发缝纫机有限公司</t>
  </si>
  <si>
    <t>S513181</t>
  </si>
  <si>
    <t>黄骅市晨翔电力工程有限公司</t>
  </si>
  <si>
    <t>S513182</t>
  </si>
  <si>
    <t>沧州渤海新区南大港升宏建筑工程队</t>
  </si>
  <si>
    <t>S513184</t>
  </si>
  <si>
    <t>黄骅市源特市政工程有限公司</t>
  </si>
  <si>
    <t>S513185</t>
  </si>
  <si>
    <t>河北顺和职业卫生技术服务有限公司</t>
  </si>
  <si>
    <t>S537029</t>
  </si>
  <si>
    <t>青岛华瑞利工贸有限公司</t>
  </si>
  <si>
    <t>S544014</t>
  </si>
  <si>
    <t>深圳市壮志科技有限公司</t>
  </si>
  <si>
    <t>S431017</t>
  </si>
  <si>
    <t>上海典亚模具有限公司</t>
  </si>
  <si>
    <t>S513050</t>
  </si>
  <si>
    <t>河北信一净美物业服务有限公司</t>
  </si>
  <si>
    <t>S513161</t>
  </si>
  <si>
    <t>黄骅市优农麦品商贸有限公司</t>
  </si>
  <si>
    <t>S411041</t>
  </si>
  <si>
    <t>北京嘉度科贸有限公司</t>
  </si>
  <si>
    <t>S413085</t>
  </si>
  <si>
    <t>黄骅市桥行冷冲模具厂</t>
  </si>
  <si>
    <t>S413178</t>
  </si>
  <si>
    <t>廊坊市东平汽车零配件有限公司</t>
  </si>
  <si>
    <t>S432001</t>
  </si>
  <si>
    <t>南京奥托立夫汽车安全系统有限公司</t>
  </si>
  <si>
    <t>S511032</t>
  </si>
  <si>
    <t>中机科（北京）车辆检测工程研究院有限公司</t>
  </si>
  <si>
    <t>S513146</t>
  </si>
  <si>
    <t>黄骅市腾双五金门市部</t>
  </si>
  <si>
    <t>S513149</t>
  </si>
  <si>
    <t>黄骅市旭鑫模具制造有限公司</t>
  </si>
  <si>
    <t>S513174</t>
  </si>
  <si>
    <t>黄骅市杭合叉车配件经营部</t>
  </si>
  <si>
    <t>S411005</t>
  </si>
  <si>
    <t>北京东方华康自动化有限公司</t>
  </si>
  <si>
    <t>S513019</t>
  </si>
  <si>
    <t>沧州其源盛环保设备有限公司</t>
  </si>
  <si>
    <t>S413076</t>
  </si>
  <si>
    <t>埃意(廊坊)电子工程有限公司</t>
  </si>
  <si>
    <t>S432037</t>
  </si>
  <si>
    <t>苏世博(南京)减振系统有限公司</t>
  </si>
  <si>
    <t>S543006</t>
  </si>
  <si>
    <t>北京普田物流有限公司长沙分公司</t>
  </si>
  <si>
    <t>S513121</t>
  </si>
  <si>
    <t>黄骅市宏顺模具厂</t>
  </si>
  <si>
    <t>法定货币</t>
  </si>
  <si>
    <t>基本货币</t>
  </si>
  <si>
    <t>页 1 / 1</t>
  </si>
  <si>
    <t>页</t>
  </si>
  <si>
    <t>没有适用于该选择的报表数据</t>
  </si>
  <si>
    <t>供应商账户活动报告</t>
  </si>
  <si>
    <t>借方</t>
  </si>
  <si>
    <t>河北光华荣昌汽车部件有限公司</t>
  </si>
  <si>
    <t>贷方</t>
  </si>
  <si>
    <t>贷</t>
  </si>
  <si>
    <t>借</t>
  </si>
  <si>
    <t>事务 ID</t>
  </si>
  <si>
    <t>过账日期</t>
  </si>
  <si>
    <t>发票 ID</t>
  </si>
  <si>
    <t>发票日期</t>
  </si>
  <si>
    <t>说明</t>
  </si>
  <si>
    <t>交易货币</t>
  </si>
  <si>
    <t>正在打开</t>
  </si>
  <si>
    <t>金额</t>
  </si>
  <si>
    <t>运行合计</t>
  </si>
  <si>
    <t>活动</t>
  </si>
  <si>
    <t>关闭</t>
  </si>
  <si>
    <t xml:space="preserve">电话: </t>
  </si>
  <si>
    <t>河北省黄骅市常郭镇常郭村</t>
  </si>
  <si>
    <t xml:space="preserve">传真: </t>
  </si>
  <si>
    <t>061100 河北</t>
  </si>
  <si>
    <t>联系人: 张立福 13700386095</t>
  </si>
  <si>
    <t>CNY</t>
  </si>
  <si>
    <t>2</t>
  </si>
  <si>
    <t>2022/SPAY/000000377</t>
  </si>
  <si>
    <t>2022-03-07</t>
  </si>
  <si>
    <t>2022/000000334</t>
  </si>
  <si>
    <t>2021-05-31</t>
  </si>
  <si>
    <t>01/31/22-AP,OP初始化</t>
  </si>
  <si>
    <t>2022/SADJ/000000110</t>
  </si>
  <si>
    <t>2022-03-31</t>
  </si>
  <si>
    <t>2022/000001548</t>
  </si>
  <si>
    <t>折扣 S413052</t>
  </si>
  <si>
    <t>2022/000000038</t>
  </si>
  <si>
    <t>*</t>
  </si>
  <si>
    <t>2022/SCN-FI/000000047</t>
  </si>
  <si>
    <t>2022/000000047</t>
  </si>
  <si>
    <t>2022/SINVC-FI/000000038</t>
  </si>
  <si>
    <t>2022/SINV-FI/000001412</t>
  </si>
  <si>
    <t>2022/000001412</t>
  </si>
  <si>
    <t>09527232-235 S413052  边板等</t>
  </si>
  <si>
    <t>2022/SINV-FI/000001548</t>
  </si>
  <si>
    <t>2022/SPAY/000000541</t>
  </si>
  <si>
    <t>2022-04-08</t>
  </si>
  <si>
    <t>2022/000000541</t>
  </si>
  <si>
    <t>付钢材款</t>
  </si>
  <si>
    <t>2022/SPAY/000000594</t>
  </si>
  <si>
    <t>2022-04-12</t>
  </si>
  <si>
    <t>2022/000000594</t>
  </si>
  <si>
    <t>付货款</t>
  </si>
  <si>
    <t>2022/SPAY/000000595</t>
  </si>
  <si>
    <t>2022/000000595</t>
  </si>
  <si>
    <t>2022/SINV-FI/000001702</t>
  </si>
  <si>
    <t>2022-04-15</t>
  </si>
  <si>
    <t>2022/000001702</t>
  </si>
  <si>
    <t>2022-04-01</t>
  </si>
  <si>
    <t>建行转款 S413052</t>
  </si>
  <si>
    <t>2022/SCN-FI/000000125</t>
  </si>
  <si>
    <t>2022-04-28</t>
  </si>
  <si>
    <t>2022/000000125</t>
  </si>
  <si>
    <t>2022/SPAY/000000732</t>
  </si>
  <si>
    <t>2022-04-29</t>
  </si>
  <si>
    <t>2022/000000337</t>
  </si>
  <si>
    <t>2021-02-28</t>
  </si>
  <si>
    <t>2022/SINV-FI/000001779</t>
  </si>
  <si>
    <t>2022-04-30</t>
  </si>
  <si>
    <t>2022/000001779</t>
  </si>
  <si>
    <t>鑫昌转北京750万 S413052</t>
  </si>
  <si>
    <t>2022/SPAY/000000896</t>
  </si>
  <si>
    <t>2022/SINV-FI/000001839</t>
  </si>
  <si>
    <t>2022-05-25</t>
  </si>
  <si>
    <t>2022/000001839</t>
  </si>
  <si>
    <t>09527236-247 S413052   金属制品</t>
  </si>
  <si>
    <t>2022/SINV-FI/000001941</t>
  </si>
  <si>
    <t>2022-05-31</t>
  </si>
  <si>
    <t>2022/000001941</t>
  </si>
  <si>
    <t>收转货款 S413052</t>
  </si>
  <si>
    <t>2022/SINV-FI/000001997</t>
  </si>
  <si>
    <t>2022/000001997</t>
  </si>
  <si>
    <t>09527252-7248 S413052总成、加强板等</t>
  </si>
  <si>
    <t>2022/SPAY/000001146</t>
  </si>
  <si>
    <t>2022/000001146</t>
  </si>
  <si>
    <t>转货款</t>
  </si>
  <si>
    <t>2022/SPAY/000001161</t>
  </si>
  <si>
    <t>2022/SPAY/000001172</t>
  </si>
  <si>
    <t>2022/000000338</t>
  </si>
  <si>
    <t>2021-01-31</t>
  </si>
  <si>
    <t>2022/000000339</t>
  </si>
  <si>
    <t>2020-12-31</t>
  </si>
  <si>
    <t>2022/SPAY/000001173</t>
  </si>
  <si>
    <t>2022/000000336</t>
  </si>
  <si>
    <t>2021-03-31</t>
  </si>
  <si>
    <t>报告结束</t>
  </si>
  <si>
    <t>搜索标准</t>
  </si>
  <si>
    <t>等于</t>
  </si>
  <si>
    <t>总账会计期</t>
  </si>
  <si>
    <t>范围</t>
  </si>
  <si>
    <t>5</t>
  </si>
  <si>
    <t>总账日历年度</t>
  </si>
  <si>
    <t>2022</t>
  </si>
  <si>
    <t>报告货币</t>
  </si>
  <si>
    <t>由 董云霞 从域 HBGHRC，会计单位 2000，于 2022-06-16 08:08 打印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</si>
</sst>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#,###,##0.00"/>
    <numFmt numFmtId="177" formatCode="#,###,##0.00"/>
    <numFmt numFmtId="178" formatCode="#,##0.00_ "/>
    <numFmt numFmtId="179" formatCode="#,##0.00_);[Red]\(#,##0.00\)"/>
    <numFmt numFmtId="180" formatCode="0_ "/>
    <numFmt numFmtId="181" formatCode="_-* #,##0.00_-;\-* #,##0.00_-;_-* &quot;-&quot;??_-;_-@_-"/>
    <numFmt numFmtId="182" formatCode="0.00_);[Red]\(0.00\)"/>
    <numFmt numFmtId="183" formatCode="0.00_ "/>
  </numFmts>
  <fonts count="65">
    <font>
      <sz val="12"/>
      <name val="宋体"/>
      <charset val="134"/>
    </font>
    <font>
      <sz val="10"/>
      <color indexed="8"/>
      <name val="Arial"/>
      <charset val="0"/>
    </font>
    <font>
      <sz val="9"/>
      <color indexed="8"/>
      <name val="Arial"/>
      <charset val="0"/>
    </font>
    <font>
      <sz val="20"/>
      <color indexed="8"/>
      <name val="Arial"/>
      <charset val="0"/>
    </font>
    <font>
      <sz val="8"/>
      <color indexed="8"/>
      <name val="Arial"/>
      <charset val="0"/>
    </font>
    <font>
      <sz val="8"/>
      <color indexed="8"/>
      <name val="Arial Narrow"/>
      <charset val="0"/>
    </font>
    <font>
      <b/>
      <sz val="9.75"/>
      <color indexed="8"/>
      <name val="Arial"/>
      <charset val="0"/>
    </font>
    <font>
      <b/>
      <sz val="9"/>
      <color indexed="8"/>
      <name val="Arial"/>
      <charset val="0"/>
    </font>
    <font>
      <sz val="14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name val="Arial"/>
      <charset val="0"/>
    </font>
    <font>
      <b/>
      <sz val="12"/>
      <name val="宋体"/>
      <charset val="134"/>
    </font>
    <font>
      <b/>
      <sz val="10"/>
      <name val="Arial"/>
      <charset val="0"/>
    </font>
    <font>
      <b/>
      <sz val="10"/>
      <name val="宋体"/>
      <charset val="134"/>
    </font>
    <font>
      <b/>
      <sz val="11"/>
      <name val="Arial"/>
      <charset val="0"/>
    </font>
    <font>
      <b/>
      <sz val="18"/>
      <name val="宋体"/>
      <charset val="134"/>
      <scheme val="minor"/>
    </font>
    <font>
      <sz val="9"/>
      <name val="微软雅黑"/>
      <charset val="134"/>
    </font>
    <font>
      <sz val="11"/>
      <color indexed="8"/>
      <name val="宋体"/>
      <charset val="134"/>
    </font>
    <font>
      <sz val="10"/>
      <color rgb="FFFF0000"/>
      <name val="Arial"/>
      <charset val="0"/>
    </font>
    <font>
      <b/>
      <sz val="18"/>
      <color rgb="FFFF0000"/>
      <name val="宋体"/>
      <charset val="134"/>
      <scheme val="minor"/>
    </font>
    <font>
      <sz val="11"/>
      <color rgb="FFFF0000"/>
      <name val="微软雅黑"/>
      <charset val="134"/>
    </font>
    <font>
      <sz val="10"/>
      <color rgb="FFFF0000"/>
      <name val="微软雅黑"/>
      <charset val="134"/>
    </font>
    <font>
      <b/>
      <sz val="16"/>
      <name val="Arial"/>
      <charset val="0"/>
    </font>
    <font>
      <sz val="11"/>
      <color indexed="0"/>
      <name val="微软雅黑"/>
      <charset val="134"/>
    </font>
    <font>
      <sz val="10"/>
      <name val="宋体"/>
      <charset val="134"/>
    </font>
    <font>
      <b/>
      <sz val="16"/>
      <name val="宋体"/>
      <charset val="134"/>
    </font>
    <font>
      <sz val="8"/>
      <name val="Arial"/>
      <charset val="0"/>
    </font>
    <font>
      <sz val="8"/>
      <name val="宋体"/>
      <charset val="134"/>
    </font>
    <font>
      <sz val="8"/>
      <name val="微软雅黑"/>
      <charset val="134"/>
    </font>
    <font>
      <b/>
      <sz val="11"/>
      <name val="宋体"/>
      <charset val="134"/>
    </font>
    <font>
      <b/>
      <sz val="14"/>
      <name val="微软雅黑"/>
      <charset val="134"/>
    </font>
    <font>
      <b/>
      <sz val="8"/>
      <name val="微软雅黑"/>
      <charset val="134"/>
    </font>
    <font>
      <b/>
      <sz val="10"/>
      <color indexed="8"/>
      <name val="宋体"/>
      <charset val="134"/>
      <scheme val="minor"/>
    </font>
    <font>
      <sz val="10"/>
      <color rgb="FF00000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MS Sans Serif"/>
      <charset val="0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27" applyNumberFormat="0" applyAlignment="0" applyProtection="0">
      <alignment vertical="center"/>
    </xf>
    <xf numFmtId="0" fontId="52" fillId="10" borderId="28" applyNumberFormat="0" applyAlignment="0" applyProtection="0">
      <alignment vertical="center"/>
    </xf>
    <xf numFmtId="0" fontId="53" fillId="10" borderId="27" applyNumberFormat="0" applyAlignment="0" applyProtection="0">
      <alignment vertical="center"/>
    </xf>
    <xf numFmtId="0" fontId="54" fillId="11" borderId="29" applyNumberFormat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2" fillId="0" borderId="0"/>
    <xf numFmtId="0" fontId="0" fillId="0" borderId="0">
      <alignment vertical="center"/>
    </xf>
    <xf numFmtId="0" fontId="45" fillId="0" borderId="0">
      <alignment vertical="center"/>
    </xf>
  </cellStyleXfs>
  <cellXfs count="31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top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top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wrapText="1"/>
    </xf>
    <xf numFmtId="0" fontId="7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vertical="top" wrapText="1"/>
    </xf>
    <xf numFmtId="0" fontId="2" fillId="0" borderId="0" xfId="0" applyFont="1" applyFill="1" applyAlignment="1" applyProtection="1">
      <alignment horizontal="right" vertical="center" wrapText="1"/>
    </xf>
    <xf numFmtId="177" fontId="4" fillId="0" borderId="0" xfId="0" applyNumberFormat="1" applyFont="1" applyFill="1" applyAlignment="1" applyProtection="1">
      <alignment vertical="top" wrapText="1"/>
    </xf>
    <xf numFmtId="176" fontId="4" fillId="0" borderId="0" xfId="0" applyNumberFormat="1" applyFont="1" applyFill="1" applyAlignment="1" applyProtection="1">
      <alignment vertical="top" wrapText="1"/>
    </xf>
    <xf numFmtId="177" fontId="4" fillId="2" borderId="0" xfId="0" applyNumberFormat="1" applyFont="1" applyFill="1" applyAlignment="1" applyProtection="1">
      <alignment vertical="top" wrapText="1"/>
    </xf>
    <xf numFmtId="0" fontId="1" fillId="2" borderId="0" xfId="0" applyNumberFormat="1" applyFont="1" applyFill="1" applyBorder="1" applyAlignment="1" applyProtection="1"/>
    <xf numFmtId="0" fontId="5" fillId="0" borderId="0" xfId="0" applyFont="1" applyFill="1" applyAlignment="1" applyProtection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43" fontId="10" fillId="0" borderId="0" xfId="1" applyNumberFormat="1" applyFont="1" applyFill="1" applyBorder="1" applyAlignment="1">
      <alignment vertical="center"/>
    </xf>
    <xf numFmtId="43" fontId="10" fillId="4" borderId="0" xfId="1" applyNumberFormat="1" applyFont="1" applyFill="1" applyAlignment="1">
      <alignment vertical="center"/>
    </xf>
    <xf numFmtId="43" fontId="10" fillId="0" borderId="0" xfId="1" applyNumberFormat="1" applyFont="1" applyFill="1" applyAlignment="1">
      <alignment vertical="center"/>
    </xf>
    <xf numFmtId="0" fontId="15" fillId="0" borderId="0" xfId="49" applyFont="1" applyFill="1" applyBorder="1" applyAlignment="1">
      <alignment horizontal="center" vertical="center"/>
    </xf>
    <xf numFmtId="0" fontId="15" fillId="0" borderId="0" xfId="49" applyFont="1" applyFill="1" applyBorder="1" applyAlignment="1">
      <alignment horizontal="center"/>
    </xf>
    <xf numFmtId="0" fontId="16" fillId="0" borderId="0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7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center"/>
    </xf>
    <xf numFmtId="0" fontId="17" fillId="0" borderId="0" xfId="49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7" fillId="3" borderId="0" xfId="49" applyFont="1" applyFill="1" applyBorder="1" applyAlignment="1">
      <alignment horizontal="center" vertical="center"/>
    </xf>
    <xf numFmtId="0" fontId="17" fillId="3" borderId="1" xfId="49" applyFont="1" applyFill="1" applyBorder="1" applyAlignment="1">
      <alignment horizontal="center" vertical="center"/>
    </xf>
    <xf numFmtId="0" fontId="17" fillId="3" borderId="2" xfId="49" applyFont="1" applyFill="1" applyBorder="1" applyAlignment="1">
      <alignment horizontal="center" vertical="center" wrapText="1"/>
    </xf>
    <xf numFmtId="0" fontId="16" fillId="3" borderId="3" xfId="49" applyFont="1" applyFill="1" applyBorder="1" applyAlignment="1">
      <alignment horizontal="center" vertical="center"/>
    </xf>
    <xf numFmtId="179" fontId="18" fillId="3" borderId="4" xfId="0" applyNumberFormat="1" applyFont="1" applyFill="1" applyBorder="1" applyAlignment="1">
      <alignment horizontal="center" vertical="center" wrapText="1"/>
    </xf>
    <xf numFmtId="0" fontId="17" fillId="3" borderId="5" xfId="49" applyFont="1" applyFill="1" applyBorder="1" applyAlignment="1">
      <alignment horizontal="center" vertical="center"/>
    </xf>
    <xf numFmtId="0" fontId="17" fillId="3" borderId="6" xfId="49" applyFont="1" applyFill="1" applyBorder="1" applyAlignment="1">
      <alignment horizontal="center" vertical="center" wrapText="1"/>
    </xf>
    <xf numFmtId="0" fontId="16" fillId="3" borderId="7" xfId="49" applyFont="1" applyFill="1" applyBorder="1" applyAlignment="1">
      <alignment horizontal="center" vertical="center"/>
    </xf>
    <xf numFmtId="179" fontId="17" fillId="3" borderId="7" xfId="0" applyNumberFormat="1" applyFont="1" applyFill="1" applyBorder="1" applyAlignment="1">
      <alignment vertical="center" wrapText="1"/>
    </xf>
    <xf numFmtId="0" fontId="19" fillId="4" borderId="0" xfId="49" applyFont="1" applyFill="1" applyBorder="1" applyAlignment="1">
      <alignment horizontal="center" vertical="center"/>
    </xf>
    <xf numFmtId="0" fontId="20" fillId="4" borderId="8" xfId="49" applyFont="1" applyFill="1" applyBorder="1" applyAlignment="1">
      <alignment horizontal="center" vertical="center" wrapText="1"/>
    </xf>
    <xf numFmtId="0" fontId="19" fillId="4" borderId="3" xfId="49" applyNumberFormat="1" applyFont="1" applyFill="1" applyBorder="1" applyAlignment="1">
      <alignment horizontal="center"/>
    </xf>
    <xf numFmtId="0" fontId="14" fillId="4" borderId="3" xfId="4" applyNumberFormat="1" applyFont="1" applyFill="1" applyBorder="1" applyAlignment="1">
      <alignment horizontal="left" shrinkToFit="1"/>
    </xf>
    <xf numFmtId="180" fontId="9" fillId="4" borderId="3" xfId="49" applyNumberFormat="1" applyFont="1" applyFill="1" applyBorder="1" applyAlignment="1">
      <alignment horizontal="center" vertical="center" wrapText="1"/>
    </xf>
    <xf numFmtId="181" fontId="19" fillId="4" borderId="3" xfId="0" applyNumberFormat="1" applyFont="1" applyFill="1" applyBorder="1" applyAlignment="1">
      <alignment horizontal="center" vertical="center" wrapText="1"/>
    </xf>
    <xf numFmtId="0" fontId="20" fillId="4" borderId="9" xfId="49" applyFont="1" applyFill="1" applyBorder="1" applyAlignment="1">
      <alignment horizontal="center" vertical="center" wrapText="1"/>
    </xf>
    <xf numFmtId="0" fontId="19" fillId="4" borderId="10" xfId="49" applyNumberFormat="1" applyFont="1" applyFill="1" applyBorder="1" applyAlignment="1">
      <alignment horizontal="center"/>
    </xf>
    <xf numFmtId="0" fontId="14" fillId="4" borderId="10" xfId="4" applyNumberFormat="1" applyFont="1" applyFill="1" applyBorder="1" applyAlignment="1">
      <alignment horizontal="left" shrinkToFit="1"/>
    </xf>
    <xf numFmtId="180" fontId="9" fillId="4" borderId="10" xfId="49" applyNumberFormat="1" applyFont="1" applyFill="1" applyBorder="1" applyAlignment="1">
      <alignment horizontal="center" vertical="center" wrapText="1"/>
    </xf>
    <xf numFmtId="0" fontId="19" fillId="5" borderId="11" xfId="49" applyNumberFormat="1" applyFont="1" applyFill="1" applyBorder="1" applyAlignment="1">
      <alignment horizontal="center"/>
    </xf>
    <xf numFmtId="0" fontId="19" fillId="2" borderId="0" xfId="49" applyFont="1" applyFill="1" applyBorder="1" applyAlignment="1">
      <alignment horizontal="center" vertical="center"/>
    </xf>
    <xf numFmtId="0" fontId="20" fillId="2" borderId="9" xfId="49" applyFont="1" applyFill="1" applyBorder="1" applyAlignment="1">
      <alignment horizontal="center" vertical="center" wrapText="1"/>
    </xf>
    <xf numFmtId="0" fontId="19" fillId="2" borderId="10" xfId="49" applyNumberFormat="1" applyFont="1" applyFill="1" applyBorder="1" applyAlignment="1">
      <alignment horizontal="center"/>
    </xf>
    <xf numFmtId="0" fontId="14" fillId="2" borderId="10" xfId="4" applyNumberFormat="1" applyFont="1" applyFill="1" applyBorder="1" applyAlignment="1">
      <alignment horizontal="left" shrinkToFit="1"/>
    </xf>
    <xf numFmtId="180" fontId="9" fillId="2" borderId="10" xfId="49" applyNumberFormat="1" applyFont="1" applyFill="1" applyBorder="1" applyAlignment="1">
      <alignment horizontal="center" vertical="center" wrapText="1"/>
    </xf>
    <xf numFmtId="0" fontId="19" fillId="5" borderId="10" xfId="49" applyNumberFormat="1" applyFont="1" applyFill="1" applyBorder="1" applyAlignment="1">
      <alignment horizontal="center"/>
    </xf>
    <xf numFmtId="0" fontId="14" fillId="5" borderId="10" xfId="4" applyNumberFormat="1" applyFont="1" applyFill="1" applyBorder="1" applyAlignment="1">
      <alignment horizontal="left" shrinkToFit="1"/>
    </xf>
    <xf numFmtId="180" fontId="9" fillId="5" borderId="10" xfId="49" applyNumberFormat="1" applyFont="1" applyFill="1" applyBorder="1" applyAlignment="1">
      <alignment horizontal="center" vertical="center" wrapText="1"/>
    </xf>
    <xf numFmtId="0" fontId="21" fillId="4" borderId="0" xfId="49" applyFont="1" applyFill="1" applyBorder="1" applyAlignment="1">
      <alignment horizontal="center" vertical="center"/>
    </xf>
    <xf numFmtId="0" fontId="20" fillId="4" borderId="12" xfId="49" applyFont="1" applyFill="1" applyBorder="1" applyAlignment="1">
      <alignment horizontal="center" vertical="center" wrapText="1"/>
    </xf>
    <xf numFmtId="0" fontId="22" fillId="4" borderId="13" xfId="49" applyNumberFormat="1" applyFont="1" applyFill="1" applyBorder="1" applyAlignment="1">
      <alignment horizontal="center"/>
    </xf>
    <xf numFmtId="0" fontId="23" fillId="4" borderId="13" xfId="49" applyNumberFormat="1" applyFont="1" applyFill="1" applyBorder="1" applyAlignment="1">
      <alignment horizontal="center" vertical="center"/>
    </xf>
    <xf numFmtId="0" fontId="21" fillId="4" borderId="13" xfId="49" applyNumberFormat="1" applyFont="1" applyFill="1" applyBorder="1" applyAlignment="1">
      <alignment horizontal="center" vertical="center" wrapText="1"/>
    </xf>
    <xf numFmtId="181" fontId="21" fillId="4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9" fillId="4" borderId="8" xfId="49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19" fillId="4" borderId="9" xfId="49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 wrapText="1"/>
    </xf>
    <xf numFmtId="0" fontId="25" fillId="5" borderId="11" xfId="4" applyNumberFormat="1" applyFont="1" applyFill="1" applyBorder="1" applyAlignment="1">
      <alignment horizontal="left" shrinkToFit="1"/>
    </xf>
    <xf numFmtId="0" fontId="19" fillId="4" borderId="12" xfId="49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 wrapText="1"/>
    </xf>
    <xf numFmtId="0" fontId="19" fillId="4" borderId="13" xfId="49" applyNumberFormat="1" applyFont="1" applyFill="1" applyBorder="1" applyAlignment="1">
      <alignment horizontal="center"/>
    </xf>
    <xf numFmtId="0" fontId="14" fillId="4" borderId="13" xfId="4" applyNumberFormat="1" applyFont="1" applyFill="1" applyBorder="1" applyAlignment="1">
      <alignment horizontal="left" shrinkToFit="1"/>
    </xf>
    <xf numFmtId="180" fontId="9" fillId="4" borderId="13" xfId="49" applyNumberFormat="1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 applyProtection="1">
      <alignment horizontal="left" vertical="center" wrapText="1"/>
    </xf>
    <xf numFmtId="178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79" fontId="17" fillId="3" borderId="14" xfId="0" applyNumberFormat="1" applyFont="1" applyFill="1" applyBorder="1" applyAlignment="1">
      <alignment vertical="center" wrapText="1"/>
    </xf>
    <xf numFmtId="178" fontId="17" fillId="3" borderId="14" xfId="0" applyNumberFormat="1" applyFont="1" applyFill="1" applyBorder="1" applyAlignment="1">
      <alignment vertical="center" wrapText="1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43" fontId="15" fillId="0" borderId="0" xfId="1" applyNumberFormat="1" applyFont="1" applyFill="1" applyBorder="1" applyAlignment="1">
      <alignment horizontal="center" vertical="center"/>
    </xf>
    <xf numFmtId="43" fontId="9" fillId="0" borderId="0" xfId="1" applyNumberFormat="1" applyFont="1" applyFill="1" applyBorder="1" applyAlignment="1">
      <alignment horizontal="center" vertical="center"/>
    </xf>
    <xf numFmtId="43" fontId="17" fillId="3" borderId="3" xfId="1" applyNumberFormat="1" applyFont="1" applyFill="1" applyBorder="1" applyAlignment="1">
      <alignment horizontal="center" vertical="center" wrapText="1"/>
    </xf>
    <xf numFmtId="43" fontId="17" fillId="3" borderId="7" xfId="1" applyNumberFormat="1" applyFont="1" applyFill="1" applyBorder="1" applyAlignment="1">
      <alignment horizontal="center" vertical="center" wrapText="1"/>
    </xf>
    <xf numFmtId="43" fontId="19" fillId="4" borderId="3" xfId="1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43" fontId="9" fillId="0" borderId="0" xfId="1" applyNumberFormat="1" applyFont="1" applyFill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43" fontId="17" fillId="0" borderId="3" xfId="1" applyNumberFormat="1" applyFont="1" applyFill="1" applyBorder="1" applyAlignment="1">
      <alignment horizontal="center" vertical="center" wrapText="1"/>
    </xf>
    <xf numFmtId="43" fontId="17" fillId="0" borderId="7" xfId="1" applyNumberFormat="1" applyFont="1" applyFill="1" applyBorder="1" applyAlignment="1">
      <alignment horizontal="center" vertical="center" wrapText="1"/>
    </xf>
    <xf numFmtId="43" fontId="19" fillId="0" borderId="3" xfId="1" applyNumberFormat="1" applyFont="1" applyFill="1" applyBorder="1" applyAlignment="1">
      <alignment horizontal="center" vertical="center" wrapText="1"/>
    </xf>
    <xf numFmtId="43" fontId="19" fillId="0" borderId="10" xfId="1" applyNumberFormat="1" applyFont="1" applyFill="1" applyBorder="1" applyAlignment="1">
      <alignment horizontal="center" vertical="center" wrapText="1"/>
    </xf>
    <xf numFmtId="181" fontId="21" fillId="0" borderId="3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/>
    </xf>
    <xf numFmtId="0" fontId="27" fillId="4" borderId="0" xfId="49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 wrapText="1"/>
    </xf>
    <xf numFmtId="0" fontId="27" fillId="4" borderId="10" xfId="49" applyNumberFormat="1" applyFont="1" applyFill="1" applyBorder="1" applyAlignment="1">
      <alignment horizontal="center"/>
    </xf>
    <xf numFmtId="0" fontId="29" fillId="4" borderId="10" xfId="4" applyNumberFormat="1" applyFont="1" applyFill="1" applyBorder="1" applyAlignment="1">
      <alignment horizontal="left" shrinkToFit="1"/>
    </xf>
    <xf numFmtId="180" fontId="30" fillId="4" borderId="10" xfId="49" applyNumberFormat="1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31" fillId="4" borderId="8" xfId="49" applyFont="1" applyFill="1" applyBorder="1" applyAlignment="1">
      <alignment horizontal="center" vertical="center" wrapText="1"/>
    </xf>
    <xf numFmtId="0" fontId="31" fillId="4" borderId="9" xfId="49" applyFont="1" applyFill="1" applyBorder="1" applyAlignment="1">
      <alignment horizontal="center" vertical="center" wrapText="1"/>
    </xf>
    <xf numFmtId="0" fontId="32" fillId="4" borderId="10" xfId="0" applyFont="1" applyFill="1" applyBorder="1" applyAlignment="1"/>
    <xf numFmtId="0" fontId="31" fillId="2" borderId="9" xfId="49" applyFont="1" applyFill="1" applyBorder="1" applyAlignment="1">
      <alignment horizontal="center" vertical="center" wrapText="1"/>
    </xf>
    <xf numFmtId="0" fontId="19" fillId="4" borderId="10" xfId="0" applyNumberFormat="1" applyFont="1" applyFill="1" applyBorder="1" applyAlignment="1">
      <alignment horizontal="center"/>
    </xf>
    <xf numFmtId="0" fontId="33" fillId="4" borderId="10" xfId="49" applyNumberFormat="1" applyFont="1" applyFill="1" applyBorder="1" applyAlignment="1">
      <alignment horizontal="center"/>
    </xf>
    <xf numFmtId="0" fontId="33" fillId="4" borderId="10" xfId="0" applyNumberFormat="1" applyFont="1" applyFill="1" applyBorder="1" applyAlignment="1">
      <alignment horizontal="center"/>
    </xf>
    <xf numFmtId="0" fontId="31" fillId="4" borderId="12" xfId="49" applyFont="1" applyFill="1" applyBorder="1" applyAlignment="1">
      <alignment horizontal="center" vertical="center" wrapText="1"/>
    </xf>
    <xf numFmtId="0" fontId="31" fillId="0" borderId="9" xfId="49" applyFont="1" applyFill="1" applyBorder="1" applyAlignment="1">
      <alignment horizontal="center" vertical="center" wrapText="1"/>
    </xf>
    <xf numFmtId="0" fontId="19" fillId="0" borderId="10" xfId="49" applyNumberFormat="1" applyFont="1" applyFill="1" applyBorder="1" applyAlignment="1">
      <alignment horizontal="center"/>
    </xf>
    <xf numFmtId="0" fontId="14" fillId="0" borderId="10" xfId="4" applyNumberFormat="1" applyFont="1" applyFill="1" applyBorder="1" applyAlignment="1">
      <alignment horizontal="left" shrinkToFit="1"/>
    </xf>
    <xf numFmtId="180" fontId="9" fillId="0" borderId="10" xfId="49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34" fillId="4" borderId="8" xfId="49" applyFont="1" applyFill="1" applyBorder="1" applyAlignment="1">
      <alignment horizontal="center" vertical="center" wrapText="1"/>
    </xf>
    <xf numFmtId="0" fontId="34" fillId="4" borderId="9" xfId="49" applyFont="1" applyFill="1" applyBorder="1" applyAlignment="1">
      <alignment horizontal="center" vertical="center" wrapText="1"/>
    </xf>
    <xf numFmtId="0" fontId="34" fillId="4" borderId="12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34" fillId="0" borderId="1" xfId="49" applyFont="1" applyFill="1" applyBorder="1" applyAlignment="1">
      <alignment horizontal="center" vertical="center" wrapText="1"/>
    </xf>
    <xf numFmtId="0" fontId="35" fillId="0" borderId="15" xfId="49" applyNumberFormat="1" applyFont="1" applyFill="1" applyBorder="1" applyAlignment="1">
      <alignment horizontal="center"/>
    </xf>
    <xf numFmtId="0" fontId="14" fillId="0" borderId="15" xfId="4" applyNumberFormat="1" applyFont="1" applyFill="1" applyBorder="1" applyAlignment="1">
      <alignment horizontal="left" vertical="center" shrinkToFit="1"/>
    </xf>
    <xf numFmtId="0" fontId="19" fillId="0" borderId="8" xfId="49" applyFont="1" applyFill="1" applyBorder="1" applyAlignment="1">
      <alignment horizontal="center" vertical="center" wrapText="1"/>
    </xf>
    <xf numFmtId="0" fontId="34" fillId="0" borderId="5" xfId="49" applyFont="1" applyFill="1" applyBorder="1" applyAlignment="1">
      <alignment horizontal="center" vertical="center" wrapText="1"/>
    </xf>
    <xf numFmtId="0" fontId="35" fillId="0" borderId="11" xfId="49" applyNumberFormat="1" applyFont="1" applyFill="1" applyBorder="1" applyAlignment="1">
      <alignment horizontal="center"/>
    </xf>
    <xf numFmtId="0" fontId="14" fillId="0" borderId="11" xfId="4" applyNumberFormat="1" applyFont="1" applyFill="1" applyBorder="1" applyAlignment="1">
      <alignment horizontal="left" vertical="center" shrinkToFit="1"/>
    </xf>
    <xf numFmtId="180" fontId="9" fillId="0" borderId="16" xfId="49" applyNumberFormat="1" applyFont="1" applyFill="1" applyBorder="1" applyAlignment="1">
      <alignment horizontal="center" vertical="center" wrapText="1"/>
    </xf>
    <xf numFmtId="0" fontId="36" fillId="0" borderId="11" xfId="49" applyNumberFormat="1" applyFont="1" applyFill="1" applyBorder="1" applyAlignment="1">
      <alignment horizontal="center"/>
    </xf>
    <xf numFmtId="0" fontId="37" fillId="0" borderId="11" xfId="4" applyNumberFormat="1" applyFont="1" applyFill="1" applyBorder="1" applyAlignment="1">
      <alignment horizontal="center" shrinkToFit="1"/>
    </xf>
    <xf numFmtId="0" fontId="34" fillId="4" borderId="17" xfId="49" applyFont="1" applyFill="1" applyBorder="1" applyAlignment="1">
      <alignment horizontal="center" vertical="center" wrapText="1"/>
    </xf>
    <xf numFmtId="0" fontId="38" fillId="4" borderId="13" xfId="49" applyNumberFormat="1" applyFont="1" applyFill="1" applyBorder="1" applyAlignment="1">
      <alignment horizontal="center" vertical="center"/>
    </xf>
    <xf numFmtId="180" fontId="9" fillId="5" borderId="18" xfId="49" applyNumberFormat="1" applyFont="1" applyFill="1" applyBorder="1" applyAlignment="1">
      <alignment horizontal="center" vertical="center" wrapText="1"/>
    </xf>
    <xf numFmtId="0" fontId="14" fillId="0" borderId="3" xfId="4" applyNumberFormat="1" applyFont="1" applyFill="1" applyBorder="1" applyAlignment="1">
      <alignment horizontal="left" vertical="center" shrinkToFi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10" xfId="49" applyFont="1" applyFill="1" applyBorder="1" applyAlignment="1">
      <alignment horizontal="center" vertical="center" wrapText="1"/>
    </xf>
    <xf numFmtId="0" fontId="22" fillId="0" borderId="11" xfId="49" applyNumberFormat="1" applyFont="1" applyFill="1" applyBorder="1" applyAlignment="1">
      <alignment horizontal="center"/>
    </xf>
    <xf numFmtId="0" fontId="9" fillId="0" borderId="16" xfId="49" applyNumberFormat="1" applyFont="1" applyFill="1" applyBorder="1" applyAlignment="1">
      <alignment vertical="center" wrapText="1"/>
    </xf>
    <xf numFmtId="0" fontId="14" fillId="0" borderId="10" xfId="4" applyNumberFormat="1" applyFont="1" applyFill="1" applyBorder="1" applyAlignment="1">
      <alignment horizontal="left" vertical="center" shrinkToFit="1"/>
    </xf>
    <xf numFmtId="0" fontId="37" fillId="6" borderId="19" xfId="4" applyNumberFormat="1" applyFont="1" applyFill="1" applyBorder="1" applyAlignment="1">
      <alignment horizontal="center" shrinkToFit="1"/>
    </xf>
    <xf numFmtId="0" fontId="14" fillId="6" borderId="19" xfId="4" applyNumberFormat="1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5" fillId="5" borderId="10" xfId="4" applyNumberFormat="1" applyFont="1" applyFill="1" applyBorder="1" applyAlignment="1">
      <alignment horizontal="left" shrinkToFit="1"/>
    </xf>
    <xf numFmtId="43" fontId="19" fillId="0" borderId="16" xfId="1" applyNumberFormat="1" applyFont="1" applyFill="1" applyBorder="1" applyAlignment="1">
      <alignment horizontal="center" vertical="center" wrapText="1"/>
    </xf>
    <xf numFmtId="181" fontId="19" fillId="0" borderId="1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1" fillId="0" borderId="18" xfId="0" applyFont="1" applyFill="1" applyBorder="1" applyAlignment="1">
      <alignment vertical="center"/>
    </xf>
    <xf numFmtId="0" fontId="25" fillId="5" borderId="14" xfId="4" applyNumberFormat="1" applyFont="1" applyFill="1" applyBorder="1" applyAlignment="1">
      <alignment horizontal="left" shrinkToFit="1"/>
    </xf>
    <xf numFmtId="181" fontId="19" fillId="4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25" fillId="2" borderId="10" xfId="4" applyNumberFormat="1" applyFont="1" applyFill="1" applyBorder="1" applyAlignment="1">
      <alignment horizontal="left" shrinkToFit="1"/>
    </xf>
    <xf numFmtId="0" fontId="10" fillId="2" borderId="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25" fillId="0" borderId="10" xfId="4" applyNumberFormat="1" applyFont="1" applyFill="1" applyBorder="1" applyAlignment="1">
      <alignment horizontal="left" shrinkToFit="1"/>
    </xf>
    <xf numFmtId="178" fontId="10" fillId="2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 vertical="center"/>
    </xf>
    <xf numFmtId="178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43" fontId="10" fillId="2" borderId="10" xfId="1" applyNumberFormat="1" applyFont="1" applyFill="1" applyBorder="1" applyAlignment="1">
      <alignment vertical="center"/>
    </xf>
    <xf numFmtId="43" fontId="10" fillId="0" borderId="10" xfId="1" applyNumberFormat="1" applyFont="1" applyFill="1" applyBorder="1" applyAlignment="1">
      <alignment vertical="center"/>
    </xf>
    <xf numFmtId="43" fontId="10" fillId="4" borderId="10" xfId="1" applyNumberFormat="1" applyFont="1" applyFill="1" applyBorder="1" applyAlignment="1">
      <alignment vertical="center"/>
    </xf>
    <xf numFmtId="181" fontId="19" fillId="2" borderId="3" xfId="0" applyNumberFormat="1" applyFont="1" applyFill="1" applyBorder="1" applyAlignment="1">
      <alignment horizontal="center" vertical="center" wrapText="1"/>
    </xf>
    <xf numFmtId="181" fontId="19" fillId="0" borderId="3" xfId="0" applyNumberFormat="1" applyFont="1" applyFill="1" applyBorder="1" applyAlignment="1">
      <alignment horizontal="center" vertical="center" wrapText="1"/>
    </xf>
    <xf numFmtId="181" fontId="19" fillId="4" borderId="1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/>
    </xf>
    <xf numFmtId="178" fontId="10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39" fillId="0" borderId="0" xfId="49" applyFont="1" applyFill="1" applyBorder="1" applyAlignment="1">
      <alignment horizontal="center" vertical="center"/>
    </xf>
    <xf numFmtId="0" fontId="39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center" vertical="center"/>
    </xf>
    <xf numFmtId="0" fontId="17" fillId="0" borderId="0" xfId="49" applyFont="1" applyFill="1" applyAlignment="1">
      <alignment horizontal="left" vertical="center"/>
    </xf>
    <xf numFmtId="0" fontId="17" fillId="0" borderId="8" xfId="49" applyFont="1" applyFill="1" applyBorder="1" applyAlignment="1">
      <alignment horizontal="center" vertical="center"/>
    </xf>
    <xf numFmtId="0" fontId="17" fillId="0" borderId="2" xfId="49" applyFont="1" applyFill="1" applyBorder="1" applyAlignment="1">
      <alignment horizontal="center" vertical="center"/>
    </xf>
    <xf numFmtId="0" fontId="17" fillId="0" borderId="3" xfId="49" applyFont="1" applyFill="1" applyBorder="1" applyAlignment="1">
      <alignment horizontal="center" vertical="center"/>
    </xf>
    <xf numFmtId="0" fontId="17" fillId="5" borderId="2" xfId="49" applyFont="1" applyFill="1" applyBorder="1" applyAlignment="1">
      <alignment horizontal="center" vertical="center"/>
    </xf>
    <xf numFmtId="0" fontId="17" fillId="5" borderId="20" xfId="49" applyFont="1" applyFill="1" applyBorder="1" applyAlignment="1">
      <alignment horizontal="center" vertical="center"/>
    </xf>
    <xf numFmtId="0" fontId="40" fillId="0" borderId="12" xfId="49" applyFont="1" applyFill="1" applyBorder="1" applyAlignment="1">
      <alignment horizontal="center" vertical="center"/>
    </xf>
    <xf numFmtId="0" fontId="40" fillId="0" borderId="18" xfId="49" applyFont="1" applyFill="1" applyBorder="1" applyAlignment="1">
      <alignment horizontal="center" vertical="center"/>
    </xf>
    <xf numFmtId="0" fontId="40" fillId="0" borderId="13" xfId="49" applyFont="1" applyFill="1" applyBorder="1" applyAlignment="1">
      <alignment horizontal="center" vertical="center"/>
    </xf>
    <xf numFmtId="0" fontId="40" fillId="5" borderId="18" xfId="49" applyFont="1" applyFill="1" applyBorder="1" applyAlignment="1">
      <alignment horizontal="center" vertical="center"/>
    </xf>
    <xf numFmtId="0" fontId="17" fillId="0" borderId="18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center" vertical="center"/>
    </xf>
    <xf numFmtId="0" fontId="19" fillId="0" borderId="10" xfId="49" applyFont="1" applyFill="1" applyBorder="1" applyAlignment="1">
      <alignment horizontal="center" vertical="center"/>
    </xf>
    <xf numFmtId="0" fontId="25" fillId="0" borderId="16" xfId="4" applyNumberFormat="1" applyFont="1" applyFill="1" applyBorder="1" applyAlignment="1">
      <alignment horizontal="left" shrinkToFit="1"/>
    </xf>
    <xf numFmtId="0" fontId="25" fillId="0" borderId="16" xfId="4" applyNumberFormat="1" applyFont="1" applyFill="1" applyBorder="1" applyAlignment="1">
      <alignment horizontal="center" vertical="center" shrinkToFit="1"/>
    </xf>
    <xf numFmtId="0" fontId="14" fillId="7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25" fillId="7" borderId="16" xfId="4" applyNumberFormat="1" applyFont="1" applyFill="1" applyBorder="1" applyAlignment="1">
      <alignment horizontal="center" vertical="center" shrinkToFit="1"/>
    </xf>
    <xf numFmtId="0" fontId="19" fillId="0" borderId="10" xfId="49" applyNumberFormat="1" applyFont="1" applyFill="1" applyBorder="1" applyAlignment="1">
      <alignment horizontal="center" vertical="center"/>
    </xf>
    <xf numFmtId="0" fontId="25" fillId="7" borderId="16" xfId="4" applyNumberFormat="1" applyFont="1" applyFill="1" applyBorder="1" applyAlignment="1">
      <alignment horizontal="left" shrinkToFit="1"/>
    </xf>
    <xf numFmtId="0" fontId="25" fillId="0" borderId="11" xfId="4" applyNumberFormat="1" applyFont="1" applyFill="1" applyBorder="1" applyAlignment="1">
      <alignment horizontal="left" shrinkToFit="1"/>
    </xf>
    <xf numFmtId="0" fontId="25" fillId="0" borderId="10" xfId="4" applyNumberFormat="1" applyFont="1" applyFill="1" applyBorder="1" applyAlignment="1">
      <alignment horizontal="center" vertical="center" shrinkToFit="1"/>
    </xf>
    <xf numFmtId="0" fontId="10" fillId="7" borderId="16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25" fillId="0" borderId="10" xfId="4" applyNumberFormat="1" applyFont="1" applyFill="1" applyBorder="1" applyAlignment="1">
      <alignment horizontal="center" shrinkToFit="1"/>
    </xf>
    <xf numFmtId="0" fontId="10" fillId="0" borderId="1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0" fontId="19" fillId="0" borderId="11" xfId="49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178" fontId="39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right" vertical="center"/>
    </xf>
    <xf numFmtId="179" fontId="17" fillId="0" borderId="4" xfId="0" applyNumberFormat="1" applyFont="1" applyFill="1" applyBorder="1" applyAlignment="1">
      <alignment horizontal="center" vertical="center" wrapText="1"/>
    </xf>
    <xf numFmtId="178" fontId="17" fillId="0" borderId="4" xfId="0" applyNumberFormat="1" applyFont="1" applyFill="1" applyBorder="1" applyAlignment="1">
      <alignment horizontal="center" vertical="center" wrapText="1"/>
    </xf>
    <xf numFmtId="179" fontId="17" fillId="0" borderId="4" xfId="0" applyNumberFormat="1" applyFont="1" applyFill="1" applyBorder="1" applyAlignment="1">
      <alignment horizontal="right" vertical="center" wrapText="1"/>
    </xf>
    <xf numFmtId="0" fontId="40" fillId="7" borderId="18" xfId="49" applyFont="1" applyFill="1" applyBorder="1" applyAlignment="1">
      <alignment horizontal="center" vertical="center" wrapText="1"/>
    </xf>
    <xf numFmtId="179" fontId="40" fillId="0" borderId="13" xfId="0" applyNumberFormat="1" applyFont="1" applyFill="1" applyBorder="1" applyAlignment="1">
      <alignment horizontal="center" vertical="center" wrapText="1"/>
    </xf>
    <xf numFmtId="179" fontId="40" fillId="0" borderId="19" xfId="0" applyNumberFormat="1" applyFont="1" applyFill="1" applyBorder="1" applyAlignment="1">
      <alignment horizontal="center" vertical="center" wrapText="1"/>
    </xf>
    <xf numFmtId="178" fontId="40" fillId="0" borderId="19" xfId="0" applyNumberFormat="1" applyFont="1" applyFill="1" applyBorder="1" applyAlignment="1">
      <alignment horizontal="center" vertical="center" wrapText="1"/>
    </xf>
    <xf numFmtId="179" fontId="40" fillId="0" borderId="19" xfId="0" applyNumberFormat="1" applyFont="1" applyFill="1" applyBorder="1" applyAlignment="1">
      <alignment horizontal="right" vertical="center" wrapText="1"/>
    </xf>
    <xf numFmtId="178" fontId="10" fillId="0" borderId="1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right" vertical="center"/>
    </xf>
    <xf numFmtId="181" fontId="19" fillId="0" borderId="16" xfId="0" applyNumberFormat="1" applyFont="1" applyFill="1" applyBorder="1" applyAlignment="1">
      <alignment horizontal="right" vertical="center" wrapText="1"/>
    </xf>
    <xf numFmtId="179" fontId="40" fillId="0" borderId="4" xfId="0" applyNumberFormat="1" applyFont="1" applyFill="1" applyBorder="1" applyAlignment="1">
      <alignment horizontal="center" vertical="center" wrapText="1"/>
    </xf>
    <xf numFmtId="181" fontId="19" fillId="0" borderId="0" xfId="0" applyNumberFormat="1" applyFont="1" applyFill="1" applyAlignment="1">
      <alignment horizontal="center" vertical="center" wrapText="1"/>
    </xf>
    <xf numFmtId="43" fontId="39" fillId="0" borderId="0" xfId="1" applyNumberFormat="1" applyFont="1" applyFill="1" applyBorder="1" applyAlignment="1">
      <alignment horizontal="center" vertical="center"/>
    </xf>
    <xf numFmtId="178" fontId="39" fillId="0" borderId="0" xfId="1" applyNumberFormat="1" applyFont="1" applyFill="1" applyBorder="1" applyAlignment="1">
      <alignment horizontal="right" vertical="center"/>
    </xf>
    <xf numFmtId="178" fontId="39" fillId="0" borderId="0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178" fontId="17" fillId="0" borderId="3" xfId="1" applyNumberFormat="1" applyFont="1" applyFill="1" applyBorder="1" applyAlignment="1">
      <alignment horizontal="right" vertical="center" wrapText="1"/>
    </xf>
    <xf numFmtId="179" fontId="17" fillId="0" borderId="21" xfId="0" applyNumberFormat="1" applyFont="1" applyFill="1" applyBorder="1" applyAlignment="1">
      <alignment horizontal="center" vertical="center" wrapText="1"/>
    </xf>
    <xf numFmtId="178" fontId="17" fillId="2" borderId="2" xfId="0" applyNumberFormat="1" applyFont="1" applyFill="1" applyBorder="1" applyAlignment="1">
      <alignment horizontal="right" vertical="center" wrapText="1"/>
    </xf>
    <xf numFmtId="43" fontId="40" fillId="0" borderId="13" xfId="1" applyNumberFormat="1" applyFont="1" applyFill="1" applyBorder="1" applyAlignment="1">
      <alignment horizontal="center" vertical="center" wrapText="1"/>
    </xf>
    <xf numFmtId="178" fontId="40" fillId="0" borderId="13" xfId="1" applyNumberFormat="1" applyFont="1" applyFill="1" applyBorder="1" applyAlignment="1">
      <alignment horizontal="right" vertical="center" wrapText="1"/>
    </xf>
    <xf numFmtId="0" fontId="37" fillId="0" borderId="0" xfId="0" applyNumberFormat="1" applyFont="1" applyFill="1" applyBorder="1" applyAlignment="1">
      <alignment vertical="center"/>
    </xf>
    <xf numFmtId="178" fontId="40" fillId="2" borderId="18" xfId="0" applyNumberFormat="1" applyFont="1" applyFill="1" applyBorder="1" applyAlignment="1">
      <alignment horizontal="right" vertical="center" wrapText="1"/>
    </xf>
    <xf numFmtId="178" fontId="19" fillId="0" borderId="16" xfId="1" applyNumberFormat="1" applyFont="1" applyFill="1" applyBorder="1" applyAlignment="1">
      <alignment horizontal="right" vertical="center" wrapText="1"/>
    </xf>
    <xf numFmtId="178" fontId="19" fillId="0" borderId="16" xfId="1" applyNumberFormat="1" applyFont="1" applyFill="1" applyBorder="1" applyAlignment="1">
      <alignment horizontal="center" vertical="center" wrapText="1"/>
    </xf>
    <xf numFmtId="178" fontId="19" fillId="0" borderId="16" xfId="0" applyNumberFormat="1" applyFont="1" applyFill="1" applyBorder="1" applyAlignment="1">
      <alignment horizontal="right" vertical="center" wrapText="1"/>
    </xf>
    <xf numFmtId="178" fontId="19" fillId="7" borderId="16" xfId="0" applyNumberFormat="1" applyFont="1" applyFill="1" applyBorder="1" applyAlignment="1">
      <alignment horizontal="right" vertical="center" wrapText="1"/>
    </xf>
    <xf numFmtId="43" fontId="19" fillId="0" borderId="16" xfId="1" applyFont="1" applyFill="1" applyBorder="1" applyAlignment="1">
      <alignment horizontal="right" vertical="center" wrapText="1"/>
    </xf>
    <xf numFmtId="178" fontId="39" fillId="0" borderId="0" xfId="49" applyNumberFormat="1" applyFont="1" applyFill="1" applyBorder="1" applyAlignment="1">
      <alignment horizontal="center" vertical="center"/>
    </xf>
    <xf numFmtId="178" fontId="17" fillId="0" borderId="0" xfId="49" applyNumberFormat="1" applyFont="1" applyFill="1" applyBorder="1" applyAlignment="1">
      <alignment horizontal="left" vertical="center"/>
    </xf>
    <xf numFmtId="178" fontId="17" fillId="5" borderId="22" xfId="0" applyNumberFormat="1" applyFont="1" applyFill="1" applyBorder="1" applyAlignment="1">
      <alignment horizontal="center" vertical="center"/>
    </xf>
    <xf numFmtId="178" fontId="40" fillId="5" borderId="23" xfId="0" applyNumberFormat="1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178" fontId="10" fillId="0" borderId="16" xfId="0" applyNumberFormat="1" applyFont="1" applyFill="1" applyBorder="1" applyAlignment="1">
      <alignment vertical="center"/>
    </xf>
    <xf numFmtId="178" fontId="10" fillId="7" borderId="16" xfId="0" applyNumberFormat="1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178" fontId="33" fillId="7" borderId="16" xfId="0" applyNumberFormat="1" applyFont="1" applyFill="1" applyBorder="1" applyAlignment="1">
      <alignment horizontal="center" vertical="center"/>
    </xf>
    <xf numFmtId="178" fontId="33" fillId="0" borderId="16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43" fontId="41" fillId="0" borderId="10" xfId="51" applyNumberFormat="1" applyFont="1" applyFill="1" applyBorder="1" applyAlignment="1">
      <alignment horizontal="left" vertical="center" wrapText="1"/>
    </xf>
    <xf numFmtId="182" fontId="41" fillId="0" borderId="10" xfId="51" applyNumberFormat="1" applyFont="1" applyFill="1" applyBorder="1" applyAlignment="1">
      <alignment horizontal="center" vertical="center" wrapText="1"/>
    </xf>
    <xf numFmtId="183" fontId="10" fillId="0" borderId="0" xfId="0" applyNumberFormat="1" applyFont="1" applyFill="1" applyBorder="1" applyAlignment="1">
      <alignment vertical="center"/>
    </xf>
    <xf numFmtId="43" fontId="42" fillId="0" borderId="10" xfId="49" applyNumberFormat="1" applyFont="1" applyFill="1" applyBorder="1" applyAlignment="1">
      <alignment horizontal="center" vertical="center" wrapText="1"/>
    </xf>
    <xf numFmtId="182" fontId="10" fillId="0" borderId="10" xfId="0" applyNumberFormat="1" applyFont="1" applyFill="1" applyBorder="1" applyAlignment="1">
      <alignment horizontal="center" vertical="center"/>
    </xf>
    <xf numFmtId="183" fontId="10" fillId="7" borderId="0" xfId="0" applyNumberFormat="1" applyFont="1" applyFill="1" applyBorder="1" applyAlignment="1">
      <alignment vertical="center"/>
    </xf>
    <xf numFmtId="0" fontId="10" fillId="7" borderId="10" xfId="0" applyFont="1" applyFill="1" applyBorder="1" applyAlignment="1">
      <alignment vertical="center"/>
    </xf>
    <xf numFmtId="182" fontId="10" fillId="7" borderId="10" xfId="0" applyNumberFormat="1" applyFont="1" applyFill="1" applyBorder="1" applyAlignment="1">
      <alignment horizontal="center" vertical="center"/>
    </xf>
    <xf numFmtId="182" fontId="19" fillId="0" borderId="10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37" fillId="0" borderId="10" xfId="0" applyFont="1" applyFill="1" applyBorder="1" applyAlignment="1">
      <alignment vertical="center"/>
    </xf>
    <xf numFmtId="0" fontId="25" fillId="0" borderId="11" xfId="4" applyNumberFormat="1" applyFont="1" applyFill="1" applyBorder="1" applyAlignment="1">
      <alignment horizontal="center" shrinkToFit="1"/>
    </xf>
    <xf numFmtId="0" fontId="19" fillId="0" borderId="16" xfId="49" applyNumberFormat="1" applyFont="1" applyFill="1" applyBorder="1" applyAlignment="1">
      <alignment horizontal="center" vertical="center"/>
    </xf>
    <xf numFmtId="0" fontId="25" fillId="0" borderId="7" xfId="4" applyNumberFormat="1" applyFont="1" applyFill="1" applyBorder="1" applyAlignment="1">
      <alignment horizontal="left" shrinkToFit="1"/>
    </xf>
    <xf numFmtId="0" fontId="19" fillId="0" borderId="7" xfId="49" applyFont="1" applyFill="1" applyBorder="1" applyAlignment="1">
      <alignment horizontal="center" vertical="center"/>
    </xf>
    <xf numFmtId="0" fontId="25" fillId="0" borderId="7" xfId="4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vertical="center"/>
    </xf>
    <xf numFmtId="181" fontId="19" fillId="0" borderId="10" xfId="0" applyNumberFormat="1" applyFont="1" applyFill="1" applyBorder="1" applyAlignment="1">
      <alignment horizontal="center" vertical="center" wrapText="1"/>
    </xf>
    <xf numFmtId="181" fontId="19" fillId="0" borderId="10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vertical="center"/>
    </xf>
    <xf numFmtId="178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right" vertical="center"/>
    </xf>
    <xf numFmtId="181" fontId="19" fillId="0" borderId="7" xfId="0" applyNumberFormat="1" applyFont="1" applyFill="1" applyBorder="1" applyAlignment="1">
      <alignment horizontal="center" vertical="center" wrapText="1"/>
    </xf>
    <xf numFmtId="181" fontId="19" fillId="0" borderId="7" xfId="0" applyNumberFormat="1" applyFont="1" applyFill="1" applyBorder="1" applyAlignment="1">
      <alignment horizontal="right" vertical="center" wrapText="1"/>
    </xf>
    <xf numFmtId="178" fontId="10" fillId="0" borderId="10" xfId="0" applyNumberFormat="1" applyFont="1" applyFill="1" applyBorder="1" applyAlignment="1">
      <alignment vertical="center"/>
    </xf>
    <xf numFmtId="43" fontId="19" fillId="0" borderId="10" xfId="1" applyFont="1" applyFill="1" applyBorder="1" applyAlignment="1">
      <alignment horizontal="right" vertical="center" wrapText="1"/>
    </xf>
    <xf numFmtId="178" fontId="33" fillId="0" borderId="10" xfId="0" applyNumberFormat="1" applyFont="1" applyFill="1" applyBorder="1" applyAlignment="1">
      <alignment horizontal="center" vertical="center"/>
    </xf>
    <xf numFmtId="178" fontId="10" fillId="0" borderId="7" xfId="0" applyNumberFormat="1" applyFont="1" applyFill="1" applyBorder="1" applyAlignment="1">
      <alignment vertical="center"/>
    </xf>
    <xf numFmtId="182" fontId="10" fillId="0" borderId="16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" xfId="51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D966"/>
      <color rgb="00FFC000"/>
      <color rgb="00D9D9D9"/>
      <color rgb="00BFBFBF"/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218440</xdr:colOff>
      <xdr:row>3</xdr:row>
      <xdr:rowOff>0</xdr:rowOff>
    </xdr:to>
    <xdr:pic>
      <xdr:nvPicPr>
        <xdr:cNvPr id="209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9225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HRC\AppData\Local\Netease\MailMaster\view\1\A42170\2022&#24180;9&#26376;&#27827;&#21271;&#20809;&#21326;&#33635;&#26124;&#20379;&#24212;&#21830;&#27424;&#27454;&#26399;&#384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HRC\AppData\Local\Netease\MailMaster\view\1\A42170\5&#26376;&#24212;&#20184;&#36134;&#27454;&#20313;&#390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&#36164;&#26009;\WeChat%20Files\wxid_fki4346ywh1w22\FileStorage\File\2024-06\2024&#24180;06&#26376;&#27827;&#21271;&#21518;&#35270;&#38236;&#24037;&#21378;&#20184;&#27454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4"/>
      <sheetName val="Sheet2"/>
    </sheetNames>
    <sheetDataSet>
      <sheetData sheetId="0">
        <row r="3">
          <cell r="B3" t="str">
            <v>供应商代码</v>
          </cell>
          <cell r="C3" t="str">
            <v>供应商名称</v>
          </cell>
        </row>
        <row r="5">
          <cell r="B5" t="str">
            <v>S413044</v>
          </cell>
          <cell r="C5" t="str">
            <v>黄骅市长生汽车灯镜有限公司</v>
          </cell>
        </row>
        <row r="6">
          <cell r="B6" t="str">
            <v>S413055</v>
          </cell>
          <cell r="C6" t="str">
            <v>黄骅市广亿汽车部件有限公司</v>
          </cell>
        </row>
        <row r="7">
          <cell r="B7" t="str">
            <v>S413086</v>
          </cell>
          <cell r="C7" t="str">
            <v>黄骅市渤海庆丰车辆灯镜厂</v>
          </cell>
        </row>
        <row r="8">
          <cell r="B8" t="str">
            <v>S413051</v>
          </cell>
          <cell r="C8" t="str">
            <v>黄骅市京港机电设备有限公司</v>
          </cell>
        </row>
        <row r="9">
          <cell r="B9" t="str">
            <v>S413057</v>
          </cell>
          <cell r="C9" t="str">
            <v>黄骅市亚征汽车配件有限公司</v>
          </cell>
        </row>
        <row r="10">
          <cell r="B10" t="str">
            <v>S413058</v>
          </cell>
          <cell r="C10" t="str">
            <v>黄骅市俊隆五金包装有限公司</v>
          </cell>
        </row>
        <row r="11">
          <cell r="B11" t="str">
            <v>S413052</v>
          </cell>
          <cell r="C11" t="str">
            <v>黄骅市鑫昌五金制品厂</v>
          </cell>
        </row>
        <row r="12">
          <cell r="B12" t="str">
            <v>S413056</v>
          </cell>
          <cell r="C12" t="str">
            <v>黄骅市瑞丰五金制品有限公司</v>
          </cell>
        </row>
        <row r="13">
          <cell r="B13" t="str">
            <v>S413049</v>
          </cell>
          <cell r="C13" t="str">
            <v>黄骅市天丰汽车配件有限公司</v>
          </cell>
        </row>
        <row r="14">
          <cell r="B14" t="str">
            <v>S411007</v>
          </cell>
          <cell r="C14" t="str">
            <v>北京浦东三浦标准件有限公司</v>
          </cell>
        </row>
        <row r="15">
          <cell r="B15" t="str">
            <v>S413012</v>
          </cell>
          <cell r="C15" t="str">
            <v>沧州市任沧机电有限公司</v>
          </cell>
        </row>
        <row r="16">
          <cell r="B16" t="str">
            <v>S413045</v>
          </cell>
          <cell r="C16" t="str">
            <v>黄骅市鑫祺汽车配件有限公司</v>
          </cell>
        </row>
        <row r="17">
          <cell r="B17" t="str">
            <v>S513014</v>
          </cell>
          <cell r="C17" t="str">
            <v>邓景亮</v>
          </cell>
        </row>
        <row r="18">
          <cell r="B18" t="str">
            <v>S413087</v>
          </cell>
          <cell r="C18" t="str">
            <v>东光县汽车减震器厂</v>
          </cell>
        </row>
        <row r="19">
          <cell r="B19" t="str">
            <v>S413088</v>
          </cell>
          <cell r="C19" t="str">
            <v>张家港市万荣机械制造有限公司</v>
          </cell>
        </row>
        <row r="20">
          <cell r="B20" t="str">
            <v>S437018</v>
          </cell>
          <cell r="C20" t="str">
            <v>文登太成电子有限公司</v>
          </cell>
        </row>
        <row r="21">
          <cell r="B21" t="str">
            <v>S413022</v>
          </cell>
          <cell r="C21" t="str">
            <v>海兴中盛弹簧有限公司</v>
          </cell>
        </row>
        <row r="22">
          <cell r="B22" t="str">
            <v>S413089</v>
          </cell>
          <cell r="C22" t="str">
            <v>黄骅浙泰光伏发电有限公司</v>
          </cell>
        </row>
        <row r="23">
          <cell r="B23" t="str">
            <v>S413084</v>
          </cell>
          <cell r="C23" t="str">
            <v>黄骅市常郭镇街西纸箱厂</v>
          </cell>
        </row>
        <row r="24">
          <cell r="B24" t="str">
            <v>S411004</v>
          </cell>
          <cell r="C24" t="str">
            <v>北京捷安思丽技术开发有限公司</v>
          </cell>
        </row>
        <row r="25">
          <cell r="B25" t="str">
            <v>S413090</v>
          </cell>
          <cell r="C25" t="str">
            <v>黄骅市津华汽车部件有限公司</v>
          </cell>
        </row>
        <row r="26">
          <cell r="B26" t="str">
            <v>S413054</v>
          </cell>
          <cell r="C26" t="str">
            <v>黄骅市保俊成复合彩印厂</v>
          </cell>
        </row>
        <row r="27">
          <cell r="B27" t="str">
            <v>S413046</v>
          </cell>
          <cell r="C27" t="str">
            <v>黄骅市恒基五金轴承工具有限公司</v>
          </cell>
        </row>
        <row r="28">
          <cell r="B28" t="str">
            <v>S413036</v>
          </cell>
          <cell r="C28" t="str">
            <v>黄骅市元周五金制品有限公司</v>
          </cell>
        </row>
        <row r="29">
          <cell r="B29" t="str">
            <v>S537001</v>
          </cell>
          <cell r="C29" t="str">
            <v>山东省禹城市阳光化工有限公司</v>
          </cell>
        </row>
        <row r="30">
          <cell r="B30" t="str">
            <v>S413037</v>
          </cell>
          <cell r="C30" t="str">
            <v>黄骅市雍丰塑料制品有限公司</v>
          </cell>
        </row>
        <row r="31">
          <cell r="B31" t="str">
            <v>S411013</v>
          </cell>
          <cell r="C31" t="str">
            <v>北京瑞隆祥模具有限公司</v>
          </cell>
        </row>
        <row r="32">
          <cell r="B32" t="str">
            <v>S413038</v>
          </cell>
          <cell r="C32" t="str">
            <v>黄骅市万昌五金制品有限公司</v>
          </cell>
        </row>
        <row r="33">
          <cell r="B33" t="str">
            <v>S413053</v>
          </cell>
          <cell r="C33" t="str">
            <v>黄骅市益海五金制造有限公司</v>
          </cell>
        </row>
        <row r="34">
          <cell r="B34" t="str">
            <v>S413039</v>
          </cell>
          <cell r="C34" t="str">
            <v>黄骅市佳祥五金制品有限公司</v>
          </cell>
        </row>
        <row r="35">
          <cell r="B35" t="str">
            <v>S411010</v>
          </cell>
          <cell r="C35" t="str">
            <v>北京多宾城建筑机械有限公司</v>
          </cell>
        </row>
        <row r="36">
          <cell r="B36" t="str">
            <v>S511005</v>
          </cell>
          <cell r="C36" t="str">
            <v>北京迪阳自动化设备有限公司</v>
          </cell>
        </row>
        <row r="37">
          <cell r="B37" t="str">
            <v>S512004</v>
          </cell>
          <cell r="C37" t="str">
            <v>天津优普达特科技有限公司</v>
          </cell>
        </row>
        <row r="38">
          <cell r="B38" t="str">
            <v>S513006</v>
          </cell>
          <cell r="C38" t="str">
            <v>黄骅市双得金属制品销售有限公司</v>
          </cell>
        </row>
        <row r="39">
          <cell r="B39" t="str">
            <v>S437004</v>
          </cell>
          <cell r="C39" t="str">
            <v>青岛福基纺织有限公司</v>
          </cell>
        </row>
        <row r="40">
          <cell r="B40" t="str">
            <v>S413040</v>
          </cell>
          <cell r="C40" t="str">
            <v>河北辰丰制管有限公司</v>
          </cell>
        </row>
        <row r="41">
          <cell r="B41" t="str">
            <v>S413078</v>
          </cell>
          <cell r="C41" t="str">
            <v>文安县德实汽车配件有限公司</v>
          </cell>
        </row>
        <row r="42">
          <cell r="B42" t="str">
            <v>S412010</v>
          </cell>
          <cell r="C42" t="str">
            <v>天津欧尔派斯环保科技发展有限公司</v>
          </cell>
        </row>
        <row r="43">
          <cell r="B43" t="str">
            <v>S437011</v>
          </cell>
          <cell r="C43" t="str">
            <v>诸城市黄海剑杆织布厂</v>
          </cell>
        </row>
        <row r="44">
          <cell r="B44" t="str">
            <v>S413091</v>
          </cell>
          <cell r="C44" t="str">
            <v>黄骅市供水公司</v>
          </cell>
        </row>
        <row r="45">
          <cell r="B45" t="str">
            <v>S413005</v>
          </cell>
          <cell r="C45" t="str">
            <v>保定市京苑汽车装饰配件厂</v>
          </cell>
        </row>
        <row r="46">
          <cell r="B46" t="str">
            <v>S432009</v>
          </cell>
          <cell r="C46" t="str">
            <v>江苏力乐汽车部件股份有限公司</v>
          </cell>
        </row>
        <row r="47">
          <cell r="B47" t="str">
            <v>S432010</v>
          </cell>
          <cell r="C47" t="str">
            <v>常州华阳万联汽车附件有限公司</v>
          </cell>
        </row>
        <row r="48">
          <cell r="B48" t="str">
            <v>S432012</v>
          </cell>
          <cell r="C48" t="str">
            <v>常州市武进创新模具注塑有限公司</v>
          </cell>
        </row>
        <row r="49">
          <cell r="B49" t="str">
            <v>S544003</v>
          </cell>
          <cell r="C49" t="str">
            <v>广州欧尼克焊接科技有限公司</v>
          </cell>
        </row>
        <row r="50">
          <cell r="B50" t="str">
            <v>S413029</v>
          </cell>
          <cell r="C50" t="str">
            <v>黄骅市成卓汽车部件厂</v>
          </cell>
        </row>
        <row r="51">
          <cell r="B51" t="str">
            <v>S413023</v>
          </cell>
          <cell r="C51" t="str">
            <v>南皮县利辉五金接插件厂</v>
          </cell>
        </row>
        <row r="52">
          <cell r="B52" t="str">
            <v>S433016</v>
          </cell>
          <cell r="C52" t="str">
            <v>安吉县创鸿家具有限公司</v>
          </cell>
        </row>
        <row r="53">
          <cell r="B53" t="str">
            <v>S543001</v>
          </cell>
          <cell r="C53" t="str">
            <v>湖南精正设备制造有限公司</v>
          </cell>
        </row>
        <row r="54">
          <cell r="B54" t="str">
            <v>S411023</v>
          </cell>
          <cell r="C54" t="str">
            <v>北京市橡塑减震器材厂</v>
          </cell>
        </row>
        <row r="55">
          <cell r="B55" t="str">
            <v>S413081</v>
          </cell>
          <cell r="C55" t="str">
            <v>河北宏广橡塑金属制品有限公司</v>
          </cell>
        </row>
        <row r="56">
          <cell r="B56" t="str">
            <v>S513015</v>
          </cell>
          <cell r="C56" t="str">
            <v>马志云</v>
          </cell>
        </row>
        <row r="57">
          <cell r="B57" t="str">
            <v>S531002</v>
          </cell>
          <cell r="C57" t="str">
            <v>上海昊诚泵阀有限公司</v>
          </cell>
        </row>
        <row r="58">
          <cell r="B58" t="str">
            <v>S531003</v>
          </cell>
          <cell r="C58" t="str">
            <v>上海名华悬挂输送机有限公司</v>
          </cell>
        </row>
        <row r="59">
          <cell r="B59" t="str">
            <v>S413047</v>
          </cell>
          <cell r="C59" t="str">
            <v>黄骅市正大纺织机械配件厂</v>
          </cell>
        </row>
        <row r="60">
          <cell r="B60" t="str">
            <v>S442003</v>
          </cell>
          <cell r="C60" t="str">
            <v>襄阳杰创化工新材料有限公司</v>
          </cell>
        </row>
        <row r="61">
          <cell r="B61" t="str">
            <v>S413026</v>
          </cell>
          <cell r="C61" t="str">
            <v>沧州临港明康汽车配件有限公司</v>
          </cell>
        </row>
        <row r="62">
          <cell r="B62" t="str">
            <v>S413092</v>
          </cell>
          <cell r="C62" t="str">
            <v>黄骅市荣丰塑料模具有限公司</v>
          </cell>
        </row>
        <row r="63">
          <cell r="B63" t="str">
            <v>S432007</v>
          </cell>
          <cell r="C63" t="str">
            <v>江阴市信佳科贸有限公司</v>
          </cell>
        </row>
        <row r="64">
          <cell r="B64" t="str">
            <v>S431014</v>
          </cell>
          <cell r="C64" t="str">
            <v>上海优诺特实业股份有限公司</v>
          </cell>
        </row>
        <row r="65">
          <cell r="B65" t="str">
            <v>S431015</v>
          </cell>
          <cell r="C65" t="str">
            <v>上海边锋实业有限公司</v>
          </cell>
        </row>
        <row r="66">
          <cell r="B66" t="str">
            <v>S413093</v>
          </cell>
          <cell r="C66" t="str">
            <v>黄骅市兴田弹簧有限公司</v>
          </cell>
        </row>
        <row r="67">
          <cell r="B67" t="str">
            <v>S532002</v>
          </cell>
          <cell r="C67" t="str">
            <v>苏州高新区旭达输送机械有限公司</v>
          </cell>
        </row>
        <row r="68">
          <cell r="B68" t="str">
            <v>S433011</v>
          </cell>
          <cell r="C68" t="str">
            <v>杭州金士顿实业有限公司</v>
          </cell>
        </row>
        <row r="69">
          <cell r="B69" t="str">
            <v>S432006</v>
          </cell>
          <cell r="C69" t="str">
            <v>江阴长青工艺品有限公司</v>
          </cell>
        </row>
        <row r="70">
          <cell r="B70" t="str">
            <v>S413094</v>
          </cell>
          <cell r="C70" t="str">
            <v>霸州市宏海塑料制品有限公司</v>
          </cell>
        </row>
        <row r="71">
          <cell r="B71" t="str">
            <v>S434008</v>
          </cell>
          <cell r="C71" t="str">
            <v>安徽博朗凯德织物有限公司</v>
          </cell>
        </row>
        <row r="72">
          <cell r="B72" t="str">
            <v>S413019</v>
          </cell>
          <cell r="C72" t="str">
            <v>沧州超杰纺织品有限公司</v>
          </cell>
        </row>
        <row r="73">
          <cell r="B73" t="str">
            <v>S413095</v>
          </cell>
          <cell r="C73" t="str">
            <v>河北岳钢数控设备有限公司</v>
          </cell>
        </row>
        <row r="74">
          <cell r="B74" t="str">
            <v>S437015</v>
          </cell>
          <cell r="C74" t="str">
            <v>山东金达汽车部件制造股份有限公司</v>
          </cell>
        </row>
        <row r="75">
          <cell r="B75" t="str">
            <v>S413033</v>
          </cell>
          <cell r="C75" t="str">
            <v>黄骅市再兴汽车配件有限公司</v>
          </cell>
        </row>
        <row r="76">
          <cell r="B76" t="e">
            <v>#N/A</v>
          </cell>
          <cell r="C76" t="str">
            <v>北京东方华康自动化有限公司</v>
          </cell>
        </row>
        <row r="77">
          <cell r="B77" t="str">
            <v>S413082</v>
          </cell>
          <cell r="C77" t="str">
            <v>深州市卓伦橡塑磨具有限公司</v>
          </cell>
        </row>
        <row r="78">
          <cell r="B78" t="str">
            <v>S413031</v>
          </cell>
          <cell r="C78" t="str">
            <v>黄骅市致远摩托车配件有限公司</v>
          </cell>
        </row>
        <row r="79">
          <cell r="B79" t="str">
            <v>S413096</v>
          </cell>
          <cell r="C79" t="str">
            <v>河北联庆五金制品有限公司</v>
          </cell>
        </row>
        <row r="80">
          <cell r="B80" t="str">
            <v>S413067</v>
          </cell>
          <cell r="C80" t="str">
            <v>沧州庆方汽车部件有限公司</v>
          </cell>
        </row>
        <row r="81">
          <cell r="B81" t="str">
            <v>S433012</v>
          </cell>
          <cell r="C81" t="str">
            <v>浙江全盛无纺制品有限公司</v>
          </cell>
        </row>
        <row r="82">
          <cell r="B82" t="str">
            <v>S535001</v>
          </cell>
          <cell r="C82" t="str">
            <v>厦门市三友和机械有限公司</v>
          </cell>
        </row>
        <row r="83">
          <cell r="B83" t="e">
            <v>#N/A</v>
          </cell>
          <cell r="C83" t="str">
            <v>浙江万福机电有限公司</v>
          </cell>
        </row>
        <row r="84">
          <cell r="B84" t="str">
            <v>S413097</v>
          </cell>
          <cell r="C84" t="str">
            <v>威县永盛汽车配件制造有限公司</v>
          </cell>
        </row>
        <row r="85">
          <cell r="B85" t="str">
            <v>S432024</v>
          </cell>
          <cell r="C85" t="str">
            <v>江阴市达安汽车零部件有限公司</v>
          </cell>
        </row>
        <row r="86">
          <cell r="B86" t="str">
            <v>S444006</v>
          </cell>
          <cell r="C86" t="str">
            <v>东莞市双和机车拉索有限公司</v>
          </cell>
        </row>
        <row r="87">
          <cell r="B87" t="str">
            <v>S437024</v>
          </cell>
          <cell r="C87" t="str">
            <v>佳化化学（滨州）有限公司</v>
          </cell>
        </row>
        <row r="88">
          <cell r="B88" t="str">
            <v>S443002</v>
          </cell>
          <cell r="C88" t="str">
            <v>株洲市凡美斯汽车配件有限公司</v>
          </cell>
        </row>
        <row r="89">
          <cell r="B89" t="str">
            <v>S443004</v>
          </cell>
          <cell r="C89" t="str">
            <v>湘乡简美汽车部件有限公司</v>
          </cell>
        </row>
        <row r="90">
          <cell r="B90" t="str">
            <v>S413028</v>
          </cell>
          <cell r="C90" t="str">
            <v>泊头市鑫洪金属制品有限公司</v>
          </cell>
        </row>
        <row r="91">
          <cell r="B91" t="str">
            <v>S434002</v>
          </cell>
          <cell r="C91" t="str">
            <v>芜湖星火软轴控制索制造有限公司</v>
          </cell>
        </row>
        <row r="92">
          <cell r="B92" t="str">
            <v>S413035</v>
          </cell>
          <cell r="C92" t="str">
            <v>黄骅市建昌塑料制品有限公司</v>
          </cell>
        </row>
        <row r="93">
          <cell r="B93" t="str">
            <v>S411024</v>
          </cell>
          <cell r="C93" t="str">
            <v>北京德实汽车饰件有限公司</v>
          </cell>
        </row>
        <row r="94">
          <cell r="B94" t="str">
            <v>S437008</v>
          </cell>
          <cell r="C94" t="str">
            <v>烟台青沪纸业有限公司</v>
          </cell>
        </row>
        <row r="95">
          <cell r="B95" t="str">
            <v>S432015</v>
          </cell>
          <cell r="C95" t="str">
            <v>江苏忠明祥和精工股份有限公司</v>
          </cell>
        </row>
        <row r="96">
          <cell r="B96" t="str">
            <v>S413098</v>
          </cell>
          <cell r="C96" t="str">
            <v>黄骅市宁鑫商贸有限公司</v>
          </cell>
        </row>
        <row r="97">
          <cell r="B97" t="str">
            <v>S413034</v>
          </cell>
          <cell r="C97" t="str">
            <v>黄骅市汇铭汽车部件有限公司</v>
          </cell>
        </row>
        <row r="98">
          <cell r="B98" t="str">
            <v>S413099</v>
          </cell>
          <cell r="C98" t="str">
            <v>黄骅市万寿汽车配件有限公司</v>
          </cell>
        </row>
        <row r="99">
          <cell r="B99" t="str">
            <v>S412020</v>
          </cell>
          <cell r="C99" t="str">
            <v>天津市鹏升汽车部件有限公司</v>
          </cell>
        </row>
        <row r="100">
          <cell r="B100" t="str">
            <v>S413117</v>
          </cell>
          <cell r="C100" t="str">
            <v>霸州市自强汽车零部件厂</v>
          </cell>
        </row>
        <row r="101">
          <cell r="B101" t="str">
            <v>S413061</v>
          </cell>
          <cell r="C101" t="str">
            <v>黄骅市氦普气体销售有限公司</v>
          </cell>
        </row>
        <row r="102">
          <cell r="B102" t="str">
            <v>S512005</v>
          </cell>
          <cell r="C102" t="str">
            <v>天津市奥特威德焊接技术有限公司</v>
          </cell>
        </row>
        <row r="103">
          <cell r="B103" t="e">
            <v>#N/A</v>
          </cell>
          <cell r="C103" t="str">
            <v>文登市凤凰婷装饰有限公司</v>
          </cell>
        </row>
        <row r="104">
          <cell r="B104" t="str">
            <v>S437022</v>
          </cell>
          <cell r="C104" t="str">
            <v>德州志鹏海绵制品有限公司</v>
          </cell>
        </row>
        <row r="105">
          <cell r="B105" t="str">
            <v>S413100</v>
          </cell>
          <cell r="C105" t="str">
            <v>河北圣洁环境生物科技工程有限公司</v>
          </cell>
        </row>
        <row r="106">
          <cell r="B106" t="str">
            <v>S413101</v>
          </cell>
          <cell r="C106" t="str">
            <v>黄骅市海生五金模具厂</v>
          </cell>
        </row>
        <row r="107">
          <cell r="B107" t="str">
            <v>S413148</v>
          </cell>
          <cell r="C107" t="str">
            <v>张绍林</v>
          </cell>
        </row>
        <row r="108">
          <cell r="B108" t="str">
            <v>S413123</v>
          </cell>
          <cell r="C108" t="str">
            <v>黄骅市固诺装饰工程有限公司</v>
          </cell>
        </row>
        <row r="109">
          <cell r="B109" t="str">
            <v>S432021</v>
          </cell>
          <cell r="C109" t="str">
            <v>江苏艾文德悦达汽车内饰有限公司</v>
          </cell>
        </row>
        <row r="110">
          <cell r="B110" t="str">
            <v>S413060</v>
          </cell>
          <cell r="C110" t="str">
            <v>黄骅市正祥车辆部件有限公司</v>
          </cell>
        </row>
        <row r="111">
          <cell r="B111" t="str">
            <v>S411019</v>
          </cell>
          <cell r="C111" t="str">
            <v>多科迪（北京）塑胶颜料有限公司</v>
          </cell>
        </row>
        <row r="112">
          <cell r="B112" t="str">
            <v>S437010</v>
          </cell>
          <cell r="C112" t="str">
            <v>昌乐天齐色织布有限公司</v>
          </cell>
        </row>
        <row r="113">
          <cell r="B113" t="str">
            <v>S433008</v>
          </cell>
          <cell r="C113" t="str">
            <v>浙江富昌泰汽车零部件有限公司</v>
          </cell>
        </row>
        <row r="114">
          <cell r="B114" t="str">
            <v>S413007</v>
          </cell>
          <cell r="C114" t="str">
            <v>雄县华增汽车饰件有限公司</v>
          </cell>
        </row>
        <row r="115">
          <cell r="B115" t="str">
            <v>S413102</v>
          </cell>
          <cell r="C115" t="str">
            <v>黄骅市增鑫五金制品有限公司</v>
          </cell>
        </row>
        <row r="116">
          <cell r="B116" t="str">
            <v>S432014</v>
          </cell>
          <cell r="C116" t="str">
            <v>江苏万金汽车零部件制造有限公司</v>
          </cell>
        </row>
        <row r="117">
          <cell r="B117" t="str">
            <v>S513016</v>
          </cell>
          <cell r="C117" t="str">
            <v>黄骅市辉煌建筑队</v>
          </cell>
        </row>
        <row r="118">
          <cell r="B118" t="str">
            <v>S413025</v>
          </cell>
          <cell r="C118" t="str">
            <v>沧州宇诺五金制造有限公司</v>
          </cell>
        </row>
        <row r="119">
          <cell r="B119" t="str">
            <v>S413063</v>
          </cell>
          <cell r="C119" t="str">
            <v>黄骅市洁霸汽车零部件制造有限公司</v>
          </cell>
        </row>
        <row r="120">
          <cell r="B120" t="str">
            <v>S513008</v>
          </cell>
          <cell r="C120" t="str">
            <v>黄骅市三江商贸有限公司</v>
          </cell>
        </row>
        <row r="121">
          <cell r="B121" t="str">
            <v>S513005</v>
          </cell>
          <cell r="C121" t="str">
            <v>黄骅市通乐贸易有限公司</v>
          </cell>
        </row>
        <row r="122">
          <cell r="B122" t="str">
            <v>S413008</v>
          </cell>
          <cell r="C122" t="str">
            <v>高碑店市晨奥汽车部件有限公司</v>
          </cell>
        </row>
        <row r="123">
          <cell r="B123" t="str">
            <v>S413103</v>
          </cell>
          <cell r="C123" t="str">
            <v>黄骅市通顺五金机电商店</v>
          </cell>
        </row>
        <row r="124">
          <cell r="B124" t="str">
            <v>S513007</v>
          </cell>
          <cell r="C124" t="str">
            <v>人民电器集团黄骅销售有限公司</v>
          </cell>
        </row>
        <row r="125">
          <cell r="B125" t="str">
            <v>S434001</v>
          </cell>
          <cell r="C125" t="str">
            <v>合肥光码科技有限公司</v>
          </cell>
        </row>
        <row r="126">
          <cell r="B126" t="str">
            <v>S413064</v>
          </cell>
          <cell r="C126" t="str">
            <v>黄骅市恒伟五金制品有限公司</v>
          </cell>
        </row>
        <row r="127">
          <cell r="B127" t="str">
            <v>S532003</v>
          </cell>
          <cell r="C127" t="str">
            <v>扬州三鸣环保科技有限公司</v>
          </cell>
        </row>
        <row r="128">
          <cell r="B128" t="str">
            <v>S512006</v>
          </cell>
          <cell r="C128" t="str">
            <v>天津尼嘉斯机械设备销售有限公司</v>
          </cell>
        </row>
        <row r="129">
          <cell r="B129" t="str">
            <v>S432017</v>
          </cell>
          <cell r="C129" t="str">
            <v>苏州市荣威模具有限公司</v>
          </cell>
        </row>
        <row r="130">
          <cell r="B130" t="str">
            <v>S513018</v>
          </cell>
          <cell r="C130" t="str">
            <v>河北双力起重机械有限公司</v>
          </cell>
        </row>
        <row r="131">
          <cell r="B131" t="str">
            <v>S413104</v>
          </cell>
          <cell r="C131" t="str">
            <v>沧州施普模具制造有限公司</v>
          </cell>
        </row>
        <row r="132">
          <cell r="B132" t="str">
            <v>S444003</v>
          </cell>
          <cell r="C132" t="str">
            <v>广州熙锐自动化设备有限公司</v>
          </cell>
        </row>
        <row r="133">
          <cell r="B133" t="str">
            <v>S432025</v>
          </cell>
          <cell r="C133" t="str">
            <v>苏州高登威科技股份有限公司</v>
          </cell>
        </row>
        <row r="134">
          <cell r="B134" t="str">
            <v>S513019</v>
          </cell>
          <cell r="C134" t="str">
            <v>沧州其源盛环保设备有限公司</v>
          </cell>
        </row>
        <row r="135">
          <cell r="B135" t="str">
            <v>S413066</v>
          </cell>
          <cell r="C135" t="str">
            <v>河北新强力机械制造有限公司</v>
          </cell>
        </row>
        <row r="136">
          <cell r="B136" t="str">
            <v>S413105</v>
          </cell>
          <cell r="C136" t="str">
            <v>沧州斯克艾商贸有限公司</v>
          </cell>
        </row>
        <row r="137">
          <cell r="B137" t="str">
            <v>S513009</v>
          </cell>
          <cell r="C137" t="str">
            <v>黄骅市科友汇商贸有限公司</v>
          </cell>
        </row>
        <row r="138">
          <cell r="B138" t="str">
            <v>S513020</v>
          </cell>
          <cell r="C138" t="str">
            <v>黄骅市鸿基盛业地面工程有限公司</v>
          </cell>
        </row>
        <row r="139">
          <cell r="B139" t="str">
            <v>S422002</v>
          </cell>
          <cell r="C139" t="str">
            <v>长春市天利得科技有限公司</v>
          </cell>
        </row>
        <row r="140">
          <cell r="B140" t="e">
            <v>#N/A</v>
          </cell>
          <cell r="C140" t="str">
            <v>杜倍汽车技术（上海）有限公司</v>
          </cell>
        </row>
        <row r="141">
          <cell r="B141" t="str">
            <v>S513012</v>
          </cell>
          <cell r="C141" t="str">
            <v>黄骅市建华液压配件销售服务中心</v>
          </cell>
        </row>
        <row r="142">
          <cell r="B142" t="str">
            <v>S437023</v>
          </cell>
          <cell r="C142" t="str">
            <v>高唐强盛机械有限公司</v>
          </cell>
        </row>
        <row r="143">
          <cell r="B143" t="str">
            <v>S413021</v>
          </cell>
          <cell r="C143" t="str">
            <v>河北锐翰汽车零部件有限公司</v>
          </cell>
        </row>
        <row r="144">
          <cell r="B144" t="str">
            <v>S431004</v>
          </cell>
          <cell r="C144" t="str">
            <v>新梦顶（上海）贸易有限公司</v>
          </cell>
        </row>
        <row r="145">
          <cell r="B145" t="str">
            <v>S511004</v>
          </cell>
          <cell r="C145" t="str">
            <v>北京北鸿科科技发展有限公司</v>
          </cell>
        </row>
        <row r="146">
          <cell r="B146" t="str">
            <v>S411017</v>
          </cell>
          <cell r="C146" t="str">
            <v>北京奇美玉隆商贸有限责任公司</v>
          </cell>
        </row>
        <row r="147">
          <cell r="B147" t="e">
            <v>#N/A</v>
          </cell>
          <cell r="C147" t="str">
            <v>芜湖市卓人汽车配件有限公司</v>
          </cell>
        </row>
        <row r="148">
          <cell r="B148" t="str">
            <v>S434006</v>
          </cell>
          <cell r="C148" t="str">
            <v>安徽汉升工业部件股份有限公司</v>
          </cell>
        </row>
        <row r="149">
          <cell r="B149" t="str">
            <v>S532001</v>
          </cell>
          <cell r="C149" t="str">
            <v>昆山维尔利环保科技有限公司</v>
          </cell>
        </row>
        <row r="150">
          <cell r="B150" t="str">
            <v>S413075</v>
          </cell>
          <cell r="C150" t="str">
            <v>沃尔瓦格涂料（廊坊）有限公司</v>
          </cell>
        </row>
        <row r="151">
          <cell r="B151" t="str">
            <v>S413009</v>
          </cell>
          <cell r="C151" t="str">
            <v>高碑店京华橡胶制品有限责任公司</v>
          </cell>
        </row>
        <row r="152">
          <cell r="B152" t="e">
            <v>#N/A</v>
          </cell>
          <cell r="C152" t="str">
            <v>昆山鸿毅达精密模具有限公司</v>
          </cell>
        </row>
        <row r="153">
          <cell r="B153" t="str">
            <v>S433002</v>
          </cell>
          <cell r="C153" t="str">
            <v>宁波瑞元模塑有限公司</v>
          </cell>
        </row>
        <row r="154">
          <cell r="B154" t="str">
            <v>S433001</v>
          </cell>
          <cell r="C154" t="str">
            <v>宁波精成车业有限公司</v>
          </cell>
        </row>
        <row r="155">
          <cell r="B155" t="e">
            <v>#N/A</v>
          </cell>
          <cell r="C155" t="str">
            <v>天津市腾达永恒科技有限公司</v>
          </cell>
        </row>
        <row r="156">
          <cell r="B156" t="e">
            <v>#N/A</v>
          </cell>
          <cell r="C156" t="str">
            <v>天津精美特表面技术有限公司</v>
          </cell>
        </row>
        <row r="157">
          <cell r="B157" t="str">
            <v>S431009</v>
          </cell>
          <cell r="C157" t="str">
            <v>上海奔德汽车零部件有限公司</v>
          </cell>
        </row>
        <row r="158">
          <cell r="B158" t="str">
            <v>S433013</v>
          </cell>
          <cell r="C158" t="str">
            <v>嘉兴市南湖区东栅街道嘉环中电子产品经营部</v>
          </cell>
        </row>
        <row r="159">
          <cell r="B159" t="str">
            <v>S444004</v>
          </cell>
          <cell r="C159" t="str">
            <v>佛山市顺德区聚达汽车部件有限公司</v>
          </cell>
        </row>
        <row r="160">
          <cell r="B160" t="str">
            <v>S511007</v>
          </cell>
          <cell r="C160" t="str">
            <v>北京逸伦众程自动化控制设备有限公司</v>
          </cell>
        </row>
        <row r="161">
          <cell r="B161" t="e">
            <v>#N/A</v>
          </cell>
          <cell r="C161" t="str">
            <v>安路普（北京）汽车技术有限公司昌平分公司</v>
          </cell>
        </row>
        <row r="162">
          <cell r="B162" t="str">
            <v>S437016</v>
          </cell>
          <cell r="C162" t="str">
            <v>曲阜陆航座椅辅料有限公司</v>
          </cell>
        </row>
        <row r="163">
          <cell r="B163" t="e">
            <v>#N/A</v>
          </cell>
          <cell r="C163" t="str">
            <v>上海绽奇工贸有限公司</v>
          </cell>
        </row>
        <row r="164">
          <cell r="B164" t="str">
            <v>S431001</v>
          </cell>
          <cell r="C164" t="str">
            <v>纳新塑化（上海）有限公司</v>
          </cell>
        </row>
        <row r="165">
          <cell r="B165" t="str">
            <v>S437028</v>
          </cell>
          <cell r="C165" t="str">
            <v>山东隆华新材料股份有限公司</v>
          </cell>
        </row>
        <row r="166">
          <cell r="B166" t="e">
            <v>#N/A</v>
          </cell>
          <cell r="C166" t="str">
            <v>温州市瓯海茶山同悦海绵制品厂</v>
          </cell>
        </row>
        <row r="167">
          <cell r="B167" t="str">
            <v>S433014</v>
          </cell>
          <cell r="C167" t="str">
            <v>象山天星汽配有限责任公司</v>
          </cell>
        </row>
        <row r="168">
          <cell r="B168" t="str">
            <v>S412013</v>
          </cell>
          <cell r="C168" t="str">
            <v>天津金发新材料有限公司</v>
          </cell>
        </row>
        <row r="169">
          <cell r="B169" t="str">
            <v>S432008</v>
          </cell>
          <cell r="C169" t="str">
            <v>徐州华夏电子有限公司</v>
          </cell>
        </row>
        <row r="170">
          <cell r="B170" t="str">
            <v>S411025</v>
          </cell>
          <cell r="C170" t="str">
            <v>北京华北轻合金有限公司</v>
          </cell>
        </row>
        <row r="171">
          <cell r="B171" t="str">
            <v>S413106</v>
          </cell>
          <cell r="C171" t="str">
            <v>黄骅市博杰汽车部件有限公司</v>
          </cell>
        </row>
        <row r="172">
          <cell r="B172" t="str">
            <v>S435001</v>
          </cell>
          <cell r="C172" t="str">
            <v>厦门凯平化工有限公司</v>
          </cell>
        </row>
        <row r="173">
          <cell r="B173" t="str">
            <v>S412021</v>
          </cell>
          <cell r="C173" t="str">
            <v>天津市宝驰汽车部件有限公司</v>
          </cell>
        </row>
        <row r="174">
          <cell r="B174" t="str">
            <v>S432011</v>
          </cell>
          <cell r="C174" t="str">
            <v>旷达汽车饰件系统有限公司</v>
          </cell>
        </row>
        <row r="175">
          <cell r="B175" t="str">
            <v>S513021</v>
          </cell>
          <cell r="C175" t="str">
            <v>沧州众智鑫成人力资源服务有限公司</v>
          </cell>
        </row>
        <row r="176">
          <cell r="B176" t="str">
            <v>S421003</v>
          </cell>
          <cell r="C176" t="str">
            <v>辽宁德威纤维制品有限公司</v>
          </cell>
        </row>
        <row r="177">
          <cell r="B177" t="str">
            <v>S413043</v>
          </cell>
          <cell r="C177" t="str">
            <v>河北航凌电路板有限公司</v>
          </cell>
        </row>
        <row r="178">
          <cell r="B178" t="str">
            <v>S412003</v>
          </cell>
          <cell r="C178" t="str">
            <v>天津市远丰化工产品贸易有限公司</v>
          </cell>
        </row>
        <row r="179">
          <cell r="B179" t="str">
            <v>S413020</v>
          </cell>
          <cell r="C179" t="str">
            <v>沧州旭兴五金制品有限公司</v>
          </cell>
        </row>
        <row r="180">
          <cell r="B180" t="str">
            <v>S433006</v>
          </cell>
          <cell r="C180" t="str">
            <v>浙江佳龙电子有限公司</v>
          </cell>
        </row>
        <row r="181">
          <cell r="B181" t="str">
            <v>S413107</v>
          </cell>
          <cell r="C181" t="str">
            <v>黄骅市赵福增运输队</v>
          </cell>
        </row>
        <row r="182">
          <cell r="B182" t="str">
            <v>S411018</v>
          </cell>
          <cell r="C182" t="str">
            <v>北京三浦易购科技有限公司</v>
          </cell>
        </row>
        <row r="183">
          <cell r="B183" t="str">
            <v>S413014</v>
          </cell>
          <cell r="C183" t="str">
            <v>沧州市奥睿机械设备有限公司</v>
          </cell>
        </row>
        <row r="184">
          <cell r="B184" t="str">
            <v>S432003</v>
          </cell>
          <cell r="C184" t="str">
            <v>无锡市汇源机械科技有限公司</v>
          </cell>
        </row>
        <row r="185">
          <cell r="B185" t="str">
            <v>S413124</v>
          </cell>
          <cell r="C185" t="str">
            <v>东光县福晨镜业有限公司</v>
          </cell>
        </row>
        <row r="186">
          <cell r="B186" t="str">
            <v>S413069</v>
          </cell>
          <cell r="C186" t="str">
            <v>黄骅市峰霞科技有限公司</v>
          </cell>
        </row>
        <row r="187">
          <cell r="B187" t="str">
            <v>S512007</v>
          </cell>
          <cell r="C187" t="str">
            <v>天津宏达翔科技有限公司</v>
          </cell>
        </row>
        <row r="188">
          <cell r="B188" t="str">
            <v>S411006</v>
          </cell>
          <cell r="C188" t="str">
            <v>北京中万盛贸易有限责任公司</v>
          </cell>
        </row>
        <row r="189">
          <cell r="B189" t="str">
            <v>S413073</v>
          </cell>
          <cell r="C189" t="str">
            <v>黄骅市兴岳金属制品有限公司</v>
          </cell>
        </row>
        <row r="190">
          <cell r="B190" t="str">
            <v>S413070</v>
          </cell>
          <cell r="C190" t="str">
            <v>黄骅市创合五金制品有限公司</v>
          </cell>
        </row>
        <row r="191">
          <cell r="B191" t="str">
            <v>S413071</v>
          </cell>
          <cell r="C191" t="str">
            <v>黄骅市顺亿汽车部件有限公司</v>
          </cell>
        </row>
        <row r="192">
          <cell r="B192" t="str">
            <v>S511008</v>
          </cell>
          <cell r="C192" t="str">
            <v>北京美狮龙禾普喷涂设备有限公司</v>
          </cell>
        </row>
        <row r="193">
          <cell r="B193" t="str">
            <v>S551001</v>
          </cell>
          <cell r="C193" t="str">
            <v>四川共享物流有限公司</v>
          </cell>
        </row>
        <row r="194">
          <cell r="B194" t="str">
            <v>S412009</v>
          </cell>
          <cell r="C194" t="str">
            <v>天津市元辉昌钢铁贸易有限公司</v>
          </cell>
        </row>
        <row r="195">
          <cell r="B195" t="str">
            <v>S444008</v>
          </cell>
          <cell r="C195" t="str">
            <v>中山市华胜汽车部件有限公司</v>
          </cell>
        </row>
        <row r="196">
          <cell r="B196" t="str">
            <v>S412004</v>
          </cell>
          <cell r="C196" t="str">
            <v>天津市朗力机械设备有限公司</v>
          </cell>
        </row>
        <row r="197">
          <cell r="B197" t="str">
            <v>S431005</v>
          </cell>
          <cell r="C197" t="str">
            <v>上海三淮工业自动化有限公司</v>
          </cell>
        </row>
        <row r="198">
          <cell r="B198" t="str">
            <v>S423001</v>
          </cell>
          <cell r="C198" t="str">
            <v>哈尔滨三迪工控工程有限公司</v>
          </cell>
        </row>
        <row r="199">
          <cell r="B199" t="str">
            <v>S432018</v>
          </cell>
          <cell r="C199" t="str">
            <v>苏州安嘉自动化设备有限公司</v>
          </cell>
        </row>
        <row r="200">
          <cell r="B200" t="str">
            <v>S437005</v>
          </cell>
          <cell r="C200" t="str">
            <v>青岛盛有电子科技有限公司</v>
          </cell>
        </row>
        <row r="201">
          <cell r="B201" t="str">
            <v>S513024</v>
          </cell>
          <cell r="C201" t="str">
            <v>黄骅市玉才运输队</v>
          </cell>
        </row>
        <row r="202">
          <cell r="B202" t="str">
            <v>S531004</v>
          </cell>
          <cell r="C202" t="str">
            <v>上海动纳动力科技有限公司</v>
          </cell>
        </row>
        <row r="203">
          <cell r="B203" t="str">
            <v>S431007</v>
          </cell>
          <cell r="C203" t="str">
            <v>上海庆利机械设备有限公司</v>
          </cell>
        </row>
        <row r="204">
          <cell r="B204" t="str">
            <v>S413017</v>
          </cell>
          <cell r="C204" t="str">
            <v>沧州荣昊汽车配件有限公司</v>
          </cell>
        </row>
        <row r="205">
          <cell r="B205" t="str">
            <v>S413108</v>
          </cell>
          <cell r="C205" t="str">
            <v>黄骅市泰行汽车配件有限公司</v>
          </cell>
        </row>
        <row r="206">
          <cell r="B206" t="str">
            <v>S431002</v>
          </cell>
          <cell r="C206" t="str">
            <v>易格斯（上海）拖链系统有限公司</v>
          </cell>
        </row>
        <row r="207">
          <cell r="B207" t="str">
            <v>S412015</v>
          </cell>
          <cell r="C207" t="str">
            <v>天津亚铁科技有限公司</v>
          </cell>
        </row>
        <row r="208">
          <cell r="B208" t="str">
            <v>S513025</v>
          </cell>
          <cell r="C208" t="str">
            <v>邓括</v>
          </cell>
        </row>
        <row r="209">
          <cell r="B209" t="str">
            <v>S432019</v>
          </cell>
          <cell r="C209" t="str">
            <v>苏州苏宁标准件有限公司</v>
          </cell>
        </row>
        <row r="210">
          <cell r="B210" t="str">
            <v>S513036</v>
          </cell>
          <cell r="C210" t="str">
            <v>沧州昊大燃化工程有限公司</v>
          </cell>
        </row>
        <row r="211">
          <cell r="B211" t="str">
            <v>S532004</v>
          </cell>
          <cell r="C211" t="str">
            <v>苏州贝斯迪亚工具有限公司</v>
          </cell>
        </row>
        <row r="212">
          <cell r="B212" t="str">
            <v>S413004</v>
          </cell>
          <cell r="C212" t="str">
            <v>保定兆龙通用电器塑业有限公司</v>
          </cell>
        </row>
        <row r="213">
          <cell r="B213" t="str">
            <v>S411020</v>
          </cell>
          <cell r="C213" t="str">
            <v>北京和昌明汽车内饰件有限公司</v>
          </cell>
        </row>
        <row r="214">
          <cell r="B214" t="str">
            <v>S413001</v>
          </cell>
          <cell r="C214" t="str">
            <v>北京吉信气弹簧制品有限公司</v>
          </cell>
        </row>
        <row r="215">
          <cell r="B215" t="str">
            <v>S411012</v>
          </cell>
          <cell r="C215" t="str">
            <v>北京旺博林包装材料有限公司</v>
          </cell>
        </row>
        <row r="216">
          <cell r="B216" t="str">
            <v>S421001</v>
          </cell>
          <cell r="C216" t="str">
            <v>沈阳金杯锦恒汽车安全系统有限公司</v>
          </cell>
        </row>
        <row r="217">
          <cell r="B217" t="str">
            <v>S412001</v>
          </cell>
          <cell r="C217" t="str">
            <v>天津生隆纤维材料股份有限公司</v>
          </cell>
        </row>
        <row r="218">
          <cell r="B218" t="e">
            <v>#N/A</v>
          </cell>
          <cell r="C218" t="str">
            <v>浙江松原汽车安全系统有限公司</v>
          </cell>
        </row>
        <row r="219">
          <cell r="B219" t="e">
            <v>#N/A</v>
          </cell>
          <cell r="C219" t="str">
            <v>天津琪安科技科技有限公司</v>
          </cell>
        </row>
        <row r="220">
          <cell r="B220" t="str">
            <v>S413003</v>
          </cell>
          <cell r="C220" t="str">
            <v>秦皇岛卓泰包装制品制造有限公司</v>
          </cell>
        </row>
        <row r="221">
          <cell r="B221" t="str">
            <v>S421004</v>
          </cell>
          <cell r="C221" t="str">
            <v>沈阳瑞驰表面技术有限公司</v>
          </cell>
        </row>
        <row r="222">
          <cell r="B222" t="str">
            <v>S433010</v>
          </cell>
          <cell r="C222" t="str">
            <v>台州市黄岩佩雷希模具有限公司</v>
          </cell>
        </row>
        <row r="223">
          <cell r="B223" t="e">
            <v>#N/A</v>
          </cell>
          <cell r="C223" t="str">
            <v>廊坊恒工环保科技有限公司</v>
          </cell>
        </row>
        <row r="224">
          <cell r="B224" t="str">
            <v>S412017</v>
          </cell>
          <cell r="C224" t="str">
            <v>天津博容包装制品有限公司</v>
          </cell>
        </row>
        <row r="225">
          <cell r="B225" t="str">
            <v>S433007</v>
          </cell>
          <cell r="C225" t="str">
            <v>瑞安市精艺标准件有限公司</v>
          </cell>
        </row>
        <row r="226">
          <cell r="B226" t="str">
            <v>S421002</v>
          </cell>
          <cell r="C226" t="str">
            <v>大连浩煜新材料科技有限公司</v>
          </cell>
        </row>
        <row r="227">
          <cell r="B227" t="str">
            <v>S413018</v>
          </cell>
          <cell r="C227" t="str">
            <v>沧州崇文晟源机械制造有限公司</v>
          </cell>
        </row>
        <row r="228">
          <cell r="B228" t="str">
            <v>S412018</v>
          </cell>
          <cell r="C228" t="str">
            <v>穆勒纺织品（天津）有限公司</v>
          </cell>
        </row>
        <row r="229">
          <cell r="B229" t="str">
            <v>S513027</v>
          </cell>
          <cell r="C229" t="str">
            <v>黄骅市洪昌运输队</v>
          </cell>
        </row>
        <row r="230">
          <cell r="B230" t="str">
            <v>S413136</v>
          </cell>
          <cell r="C230" t="str">
            <v>黄骅市鼎祥五金制品有限公司</v>
          </cell>
        </row>
        <row r="231">
          <cell r="B231" t="e">
            <v>#N/A</v>
          </cell>
          <cell r="C231" t="str">
            <v>天津宝坻维华五金厂</v>
          </cell>
        </row>
        <row r="232">
          <cell r="B232" t="e">
            <v>#N/A</v>
          </cell>
          <cell r="C232" t="str">
            <v>天津国际铁工焊接装备有限公司</v>
          </cell>
        </row>
        <row r="233">
          <cell r="B233" t="str">
            <v>S411021</v>
          </cell>
          <cell r="C233" t="str">
            <v>北京鹏宇兴业精密模具制造有限公司</v>
          </cell>
        </row>
        <row r="234">
          <cell r="B234" t="str">
            <v>S413032</v>
          </cell>
          <cell r="C234" t="str">
            <v>黄骅市大麻沽航凌电子机箱厂</v>
          </cell>
        </row>
        <row r="235">
          <cell r="B235" t="str">
            <v>S431006</v>
          </cell>
          <cell r="C235" t="str">
            <v>上海泖汇实业有限公司</v>
          </cell>
        </row>
        <row r="236">
          <cell r="B236" t="str">
            <v>S413027</v>
          </cell>
          <cell r="C236" t="str">
            <v>沧州裕金达汽车部件有限公司</v>
          </cell>
        </row>
        <row r="237">
          <cell r="B237" t="e">
            <v>#N/A</v>
          </cell>
          <cell r="C237" t="str">
            <v>北京祥瑞祥远运输有限责任公司</v>
          </cell>
        </row>
        <row r="238">
          <cell r="B238" t="str">
            <v>S413072</v>
          </cell>
          <cell r="C238" t="str">
            <v>黄骅市润晨五金制品有限公司</v>
          </cell>
        </row>
        <row r="239">
          <cell r="B239" t="str">
            <v>S432028</v>
          </cell>
          <cell r="C239" t="str">
            <v>江阴宝曼电子科技有限公司</v>
          </cell>
        </row>
        <row r="240">
          <cell r="B240" t="str">
            <v>S431008</v>
          </cell>
          <cell r="C240" t="str">
            <v>上海努辰金属制品有限公司</v>
          </cell>
        </row>
        <row r="241">
          <cell r="B241" t="str">
            <v>S411003</v>
          </cell>
          <cell r="C241" t="str">
            <v>北京市京宁通海经贸有限公司</v>
          </cell>
        </row>
        <row r="242">
          <cell r="B242" t="str">
            <v>S413077</v>
          </cell>
          <cell r="C242" t="str">
            <v>文安县万达汽车配件制造有限公司</v>
          </cell>
        </row>
        <row r="243">
          <cell r="B243" t="str">
            <v>S531006</v>
          </cell>
          <cell r="C243" t="str">
            <v>上海快意信息科技有限公司</v>
          </cell>
        </row>
        <row r="244">
          <cell r="B244" t="str">
            <v>S533001</v>
          </cell>
          <cell r="C244" t="str">
            <v>宁波维成贸易有限公司</v>
          </cell>
        </row>
        <row r="245">
          <cell r="B245" t="str">
            <v>S432020</v>
          </cell>
          <cell r="C245" t="str">
            <v>恺博（常熟）座椅机械部件有限公司</v>
          </cell>
        </row>
        <row r="246">
          <cell r="B246" t="str">
            <v>S513028</v>
          </cell>
          <cell r="C246" t="str">
            <v>河北帅先电子科技有限公司</v>
          </cell>
        </row>
        <row r="247">
          <cell r="B247" t="str">
            <v>S435003</v>
          </cell>
          <cell r="C247" t="str">
            <v>泉州市福兴塑料五金有限公司</v>
          </cell>
        </row>
        <row r="248">
          <cell r="B248" t="str">
            <v>S413158</v>
          </cell>
          <cell r="C248" t="str">
            <v>沧州凌迈五金制品有限公司</v>
          </cell>
        </row>
        <row r="249">
          <cell r="B249" t="str">
            <v>S413125</v>
          </cell>
          <cell r="C249" t="str">
            <v>沧州智凯金属制品有限公司</v>
          </cell>
        </row>
        <row r="250">
          <cell r="B250" t="str">
            <v>S444002</v>
          </cell>
          <cell r="C250" t="str">
            <v>广东盟力纺织科技有限公司</v>
          </cell>
        </row>
        <row r="251">
          <cell r="B251" t="str">
            <v>S413126</v>
          </cell>
          <cell r="C251" t="str">
            <v>沧州市坤元装饰装修工程有限公司</v>
          </cell>
        </row>
        <row r="252">
          <cell r="B252" t="str">
            <v>S512012</v>
          </cell>
          <cell r="C252" t="str">
            <v>天津市科特迪科技发展有限公司</v>
          </cell>
        </row>
        <row r="253">
          <cell r="B253" t="str">
            <v>S413127</v>
          </cell>
          <cell r="C253" t="str">
            <v>黄骅市金珲设备安装工程有限公司</v>
          </cell>
        </row>
        <row r="254">
          <cell r="B254" t="str">
            <v>S413128</v>
          </cell>
          <cell r="C254" t="str">
            <v>霸州市振旭汽车配件有限公司</v>
          </cell>
        </row>
        <row r="255">
          <cell r="B255" t="str">
            <v>S431017</v>
          </cell>
          <cell r="C255" t="str">
            <v>上海典亚模具有限公司</v>
          </cell>
        </row>
        <row r="256">
          <cell r="B256" t="str">
            <v>S413130</v>
          </cell>
          <cell r="C256" t="str">
            <v>泊头市捷润五金制品有限公司</v>
          </cell>
        </row>
        <row r="257">
          <cell r="B257" t="str">
            <v>S413131</v>
          </cell>
          <cell r="C257" t="str">
            <v>北京赛诺高科净化设备有限公司</v>
          </cell>
        </row>
        <row r="258">
          <cell r="B258" t="str">
            <v>S413132</v>
          </cell>
          <cell r="C258" t="str">
            <v>霸州市政锦五金制品有限公司</v>
          </cell>
        </row>
        <row r="259">
          <cell r="B259" t="str">
            <v>S511015</v>
          </cell>
          <cell r="C259" t="str">
            <v>北京广汇国际仓储服务有限公司</v>
          </cell>
        </row>
        <row r="260">
          <cell r="B260" t="str">
            <v>S412027</v>
          </cell>
          <cell r="C260" t="str">
            <v>天津信嘉机械设备租赁有限公司</v>
          </cell>
        </row>
        <row r="261">
          <cell r="B261" t="str">
            <v>S412029</v>
          </cell>
          <cell r="C261" t="str">
            <v>天津金庄新材料科技有限公司</v>
          </cell>
        </row>
        <row r="262">
          <cell r="B262" t="str">
            <v>S437032</v>
          </cell>
          <cell r="C262" t="str">
            <v>山东昊松新材料科技有限公司</v>
          </cell>
        </row>
        <row r="263">
          <cell r="B263" t="str">
            <v>S442002</v>
          </cell>
          <cell r="C263" t="str">
            <v>湖北伟士通汽车零件有限公司</v>
          </cell>
        </row>
        <row r="264">
          <cell r="B264" t="str">
            <v>S433019</v>
          </cell>
          <cell r="C264" t="str">
            <v>杭州阳晨聚氨酯制品有限公司</v>
          </cell>
        </row>
        <row r="265">
          <cell r="B265" t="e">
            <v>#N/A</v>
          </cell>
          <cell r="C265" t="str">
            <v>济南华欧自动化技术有限公司</v>
          </cell>
        </row>
        <row r="266">
          <cell r="B266" t="e">
            <v>#N/A</v>
          </cell>
          <cell r="C266" t="str">
            <v>沧州嘉信环保设备有限公司</v>
          </cell>
        </row>
        <row r="267">
          <cell r="B267" t="str">
            <v>S413133</v>
          </cell>
          <cell r="C267" t="str">
            <v>深州市晶立泰机械配件有限公司</v>
          </cell>
        </row>
        <row r="268">
          <cell r="B268" t="str">
            <v>S411035</v>
          </cell>
          <cell r="C268" t="str">
            <v>北京明科通业国际贸易有限责任公司</v>
          </cell>
        </row>
        <row r="269">
          <cell r="B269" t="e">
            <v>#N/A</v>
          </cell>
          <cell r="C269" t="str">
            <v>慈溪市维克多自控原件有限公司</v>
          </cell>
        </row>
        <row r="270">
          <cell r="B270" t="str">
            <v>S432035</v>
          </cell>
          <cell r="C270" t="str">
            <v>江阴市宏丰塑业有限公司</v>
          </cell>
        </row>
        <row r="271">
          <cell r="B271" t="str">
            <v>S411037</v>
          </cell>
          <cell r="C271" t="str">
            <v>北京博路荣国际贸易有限公司</v>
          </cell>
        </row>
        <row r="272">
          <cell r="B272" t="str">
            <v>S411036</v>
          </cell>
          <cell r="C272" t="str">
            <v>北京美好生活家居用品有限公司</v>
          </cell>
        </row>
        <row r="273">
          <cell r="B273" t="str">
            <v>S413152</v>
          </cell>
          <cell r="C273" t="str">
            <v>远东嘉烨沧州科技有限公司</v>
          </cell>
        </row>
        <row r="274">
          <cell r="B274" t="str">
            <v>S433020</v>
          </cell>
          <cell r="C274" t="str">
            <v>宁波市北仑屹昌机械有限公司</v>
          </cell>
        </row>
        <row r="275">
          <cell r="B275" t="str">
            <v>S431025</v>
          </cell>
          <cell r="C275" t="str">
            <v>上海坤达五金制品有限公司</v>
          </cell>
        </row>
        <row r="276">
          <cell r="B276" t="str">
            <v>S433023</v>
          </cell>
          <cell r="C276" t="str">
            <v>浙江万里安全器材制造有限公司</v>
          </cell>
        </row>
        <row r="277">
          <cell r="B277" t="str">
            <v>S432036</v>
          </cell>
          <cell r="C277" t="str">
            <v>常州立天汽车零部件有限公司</v>
          </cell>
        </row>
        <row r="278">
          <cell r="B278" t="str">
            <v>S431024</v>
          </cell>
          <cell r="C278" t="str">
            <v>上海霏济科技有限公司</v>
          </cell>
        </row>
        <row r="279">
          <cell r="B279" t="str">
            <v>S437039</v>
          </cell>
          <cell r="C279" t="str">
            <v>山东慧源精细化工有限公司</v>
          </cell>
        </row>
        <row r="280">
          <cell r="B280" t="str">
            <v>S413159</v>
          </cell>
          <cell r="C280" t="str">
            <v>沧州志鹏聚氨酯制品有限公司</v>
          </cell>
        </row>
        <row r="281">
          <cell r="B281" t="e">
            <v>#N/A</v>
          </cell>
          <cell r="C281" t="str">
            <v>赵战一</v>
          </cell>
        </row>
        <row r="282">
          <cell r="B282" t="str">
            <v>S511016</v>
          </cell>
          <cell r="C282" t="str">
            <v>建研盈科（北京）科技有限公司</v>
          </cell>
        </row>
        <row r="283">
          <cell r="B283" t="str">
            <v>S513049</v>
          </cell>
          <cell r="C283" t="str">
            <v>黄骅市悠然园林绿化工程有限公司</v>
          </cell>
        </row>
        <row r="284">
          <cell r="B284" t="str">
            <v>S513050</v>
          </cell>
          <cell r="C284" t="str">
            <v>河北信一净美物业服务有限公司</v>
          </cell>
        </row>
        <row r="285">
          <cell r="B285" t="str">
            <v>S513045</v>
          </cell>
          <cell r="C285" t="str">
            <v>河北渤海远达环境检测技术服务有限公司</v>
          </cell>
        </row>
        <row r="286">
          <cell r="B286" t="str">
            <v>S513051</v>
          </cell>
          <cell r="C286" t="str">
            <v>唐山璟胜自动化科技有限公司</v>
          </cell>
        </row>
        <row r="287">
          <cell r="B287" t="str">
            <v>S512013</v>
          </cell>
          <cell r="C287" t="str">
            <v>兴泽智能装备（天津）有限公司</v>
          </cell>
        </row>
        <row r="288">
          <cell r="B288" t="e">
            <v>#N/A</v>
          </cell>
          <cell r="C288" t="str">
            <v>立信会计师事务所（特殊普通合伙）</v>
          </cell>
        </row>
        <row r="289">
          <cell r="B289" t="e">
            <v>#N/A</v>
          </cell>
          <cell r="C289" t="str">
            <v>黄骅市同辉汽车配件有限公司</v>
          </cell>
        </row>
        <row r="290">
          <cell r="B290" t="e">
            <v>#N/A</v>
          </cell>
          <cell r="C290" t="str">
            <v>黄骅市益丰橡胶制品有限公司</v>
          </cell>
        </row>
        <row r="291">
          <cell r="B291" t="str">
            <v>S413059</v>
          </cell>
          <cell r="C291" t="str">
            <v>黄骅市荣邦汽车部件有限公司</v>
          </cell>
        </row>
        <row r="292">
          <cell r="B292" t="str">
            <v>S413041</v>
          </cell>
          <cell r="C292" t="str">
            <v>黄骅市齐西纺织五金配件厂</v>
          </cell>
        </row>
        <row r="293">
          <cell r="B293" t="str">
            <v>S533002</v>
          </cell>
          <cell r="C293" t="str">
            <v>宁波正耀汽车电器有限公司</v>
          </cell>
        </row>
        <row r="294">
          <cell r="B294" t="str">
            <v>S511010</v>
          </cell>
          <cell r="C294" t="str">
            <v>北京志同信达科技发展有限公司</v>
          </cell>
        </row>
        <row r="295">
          <cell r="B295" t="str">
            <v>S413074</v>
          </cell>
          <cell r="C295" t="str">
            <v>黄骅市振兴五金制品厂</v>
          </cell>
        </row>
        <row r="296">
          <cell r="B296" t="e">
            <v>#N/A</v>
          </cell>
          <cell r="C296" t="str">
            <v>黄骅市震飞塑机辅机有限公司</v>
          </cell>
        </row>
        <row r="297">
          <cell r="B297" t="e">
            <v>#N/A</v>
          </cell>
          <cell r="C297" t="str">
            <v>于国才</v>
          </cell>
        </row>
        <row r="298">
          <cell r="B298" t="str">
            <v>S413110</v>
          </cell>
          <cell r="C298" t="str">
            <v>黄骅市金宝成钢材经销有限公司</v>
          </cell>
        </row>
        <row r="299">
          <cell r="B299" t="e">
            <v>#N/A</v>
          </cell>
          <cell r="C299" t="str">
            <v>北京鑫乐工服装设备有限公司</v>
          </cell>
        </row>
        <row r="300">
          <cell r="B300" t="e">
            <v>#N/A</v>
          </cell>
          <cell r="C300" t="str">
            <v>廊坊中德汽车座椅制造有限公司</v>
          </cell>
        </row>
        <row r="301">
          <cell r="B301" t="e">
            <v>#N/A</v>
          </cell>
          <cell r="C301" t="str">
            <v>森织汽车内饰（武汉）有限公司</v>
          </cell>
        </row>
        <row r="302">
          <cell r="B302" t="e">
            <v>#N/A</v>
          </cell>
          <cell r="C302" t="str">
            <v>山东泰鹏新材料有限公司</v>
          </cell>
        </row>
        <row r="303">
          <cell r="B303" t="e">
            <v>#N/A</v>
          </cell>
          <cell r="C303" t="str">
            <v>北京新天兴业科技有限公司</v>
          </cell>
        </row>
        <row r="304">
          <cell r="B304" t="str">
            <v>S513063</v>
          </cell>
          <cell r="C304" t="str">
            <v>石家庄松樾机械设备销售有限公司</v>
          </cell>
        </row>
        <row r="305">
          <cell r="B305" t="e">
            <v>#N/A</v>
          </cell>
          <cell r="C305" t="str">
            <v>沧州市华联钢管有限公司</v>
          </cell>
        </row>
        <row r="306">
          <cell r="B306" t="e">
            <v>#N/A</v>
          </cell>
          <cell r="C306" t="str">
            <v>北京国大联创科技发展有限公司</v>
          </cell>
        </row>
        <row r="307">
          <cell r="B307" t="e">
            <v>#N/A</v>
          </cell>
          <cell r="C307" t="str">
            <v>沧州市维克机械设备有限公司</v>
          </cell>
        </row>
        <row r="308">
          <cell r="B308" t="e">
            <v>#N/A</v>
          </cell>
          <cell r="C308" t="str">
            <v>高碑店市信德百利革业有限公司</v>
          </cell>
        </row>
        <row r="309">
          <cell r="B309" t="str">
            <v>S544006</v>
          </cell>
          <cell r="C309" t="str">
            <v>鹤山市润源化工有限公司</v>
          </cell>
        </row>
        <row r="310">
          <cell r="B310" t="e">
            <v>#N/A</v>
          </cell>
          <cell r="C310" t="str">
            <v>南京磐纳科技发展有限公司</v>
          </cell>
        </row>
        <row r="311">
          <cell r="B311" t="e">
            <v>#N/A</v>
          </cell>
          <cell r="C311" t="str">
            <v>建生裕科（上海）贸易有限公司</v>
          </cell>
        </row>
        <row r="312">
          <cell r="B312" t="e">
            <v>#N/A</v>
          </cell>
          <cell r="C312" t="str">
            <v>北京长宏建翔科技发展有限公司</v>
          </cell>
        </row>
        <row r="313">
          <cell r="B313" t="e">
            <v>#N/A</v>
          </cell>
          <cell r="C313" t="str">
            <v>沧州市利昌汽车部件有限公司</v>
          </cell>
        </row>
        <row r="314">
          <cell r="B314" t="str">
            <v>S413062</v>
          </cell>
          <cell r="C314" t="str">
            <v>黄骅市友联嘉悦商贸有限公司</v>
          </cell>
        </row>
        <row r="315">
          <cell r="B315" t="str">
            <v>S412025</v>
          </cell>
          <cell r="C315" t="str">
            <v>天津万塑新材料科技有限公司</v>
          </cell>
        </row>
        <row r="316">
          <cell r="B316" t="e">
            <v>#N/A</v>
          </cell>
          <cell r="C316" t="str">
            <v>潍坊光华荣昌汽车技术有限公司</v>
          </cell>
        </row>
        <row r="317">
          <cell r="B317" t="str">
            <v>S422003</v>
          </cell>
          <cell r="C317" t="str">
            <v>长春亚大汽车零件制造有限公司</v>
          </cell>
        </row>
        <row r="318">
          <cell r="B318" t="str">
            <v>S444007</v>
          </cell>
          <cell r="C318" t="str">
            <v>广东新金山环保材料股份有限公司</v>
          </cell>
        </row>
        <row r="319">
          <cell r="B319" t="str">
            <v>S413118</v>
          </cell>
          <cell r="C319" t="str">
            <v>孟村回族自治县旭日汽车配件厂</v>
          </cell>
        </row>
        <row r="320">
          <cell r="B320" t="str">
            <v>S513017</v>
          </cell>
          <cell r="C320" t="str">
            <v>黄骅市三姐五金经销部</v>
          </cell>
        </row>
        <row r="321">
          <cell r="B321" t="e">
            <v>#N/A</v>
          </cell>
          <cell r="C321" t="str">
            <v>北京朝阳隆华电线电缆有限公司</v>
          </cell>
        </row>
        <row r="322">
          <cell r="B322" t="e">
            <v>#N/A</v>
          </cell>
          <cell r="C322" t="str">
            <v>沧州市鑫发缝纫机有限公司</v>
          </cell>
        </row>
        <row r="323">
          <cell r="B323" t="e">
            <v>#N/A</v>
          </cell>
          <cell r="C323" t="str">
            <v>东莞市深川工业设备有限公司</v>
          </cell>
        </row>
        <row r="324">
          <cell r="B324" t="str">
            <v>S413157</v>
          </cell>
          <cell r="C324" t="str">
            <v>衡水鑫智汽车零部件有限公司</v>
          </cell>
        </row>
        <row r="325">
          <cell r="B325" t="e">
            <v>#N/A</v>
          </cell>
          <cell r="C325" t="str">
            <v>万华化学（北京）有限公司</v>
          </cell>
        </row>
        <row r="326">
          <cell r="B326" t="e">
            <v>#N/A</v>
          </cell>
          <cell r="C326" t="str">
            <v>黄骅市厚德建筑队</v>
          </cell>
        </row>
        <row r="327">
          <cell r="B327" t="e">
            <v>#N/A</v>
          </cell>
          <cell r="C327" t="str">
            <v>深圳市固特灵胶业有限公司</v>
          </cell>
        </row>
        <row r="328">
          <cell r="B328" t="str">
            <v>S531001</v>
          </cell>
          <cell r="C328" t="str">
            <v>上海腾基机械设备有限公司</v>
          </cell>
        </row>
        <row r="329">
          <cell r="B329" t="e">
            <v>#N/A</v>
          </cell>
          <cell r="C329" t="str">
            <v>天津级进精工科技有限公司</v>
          </cell>
        </row>
        <row r="330">
          <cell r="B330" t="e">
            <v>#N/A</v>
          </cell>
          <cell r="C330" t="str">
            <v>沧州鼎辉五金制造有限公司</v>
          </cell>
        </row>
        <row r="331">
          <cell r="B331" t="e">
            <v>#N/A</v>
          </cell>
          <cell r="C331" t="str">
            <v>长园和鹰智能设备有限公司</v>
          </cell>
        </row>
        <row r="332">
          <cell r="B332" t="e">
            <v>#N/A</v>
          </cell>
          <cell r="C332" t="str">
            <v>万华化学（烟台）销售有限公司</v>
          </cell>
        </row>
        <row r="333">
          <cell r="B333" t="e">
            <v>#N/A</v>
          </cell>
          <cell r="C333" t="str">
            <v>中广核俊尔新材料有限公司</v>
          </cell>
        </row>
        <row r="334">
          <cell r="B334" t="e">
            <v>#N/A</v>
          </cell>
          <cell r="C334" t="str">
            <v>天津利迪科技发展有限公司</v>
          </cell>
        </row>
        <row r="335">
          <cell r="B335" t="str">
            <v>S513013</v>
          </cell>
          <cell r="C335" t="str">
            <v>黄骅市龙腾五金机电门市部</v>
          </cell>
        </row>
        <row r="336">
          <cell r="B336" t="e">
            <v>#N/A</v>
          </cell>
          <cell r="C336" t="str">
            <v>鹤壁市天星电器厂</v>
          </cell>
        </row>
        <row r="337">
          <cell r="B337" t="e">
            <v>#N/A</v>
          </cell>
          <cell r="C337" t="str">
            <v>南皮国名冲压件厂</v>
          </cell>
        </row>
        <row r="338">
          <cell r="B338" t="e">
            <v>#N/A</v>
          </cell>
          <cell r="C338" t="str">
            <v>涿州市天彤压铸制品有限公司</v>
          </cell>
        </row>
        <row r="339">
          <cell r="B339" t="str">
            <v>S432016</v>
          </cell>
          <cell r="C339" t="str">
            <v>美视伊汽车镜控（苏州）有限公司</v>
          </cell>
        </row>
        <row r="340">
          <cell r="B340" t="e">
            <v>#N/A</v>
          </cell>
          <cell r="C340" t="str">
            <v>温州万泰橡塑股份有限公司</v>
          </cell>
        </row>
        <row r="341">
          <cell r="B341" t="str">
            <v>S411008</v>
          </cell>
          <cell r="C341" t="str">
            <v>北京瑞德佑业科技有限公司</v>
          </cell>
        </row>
        <row r="342">
          <cell r="B342" t="e">
            <v>#N/A</v>
          </cell>
          <cell r="C342" t="str">
            <v>北京好伯特科技有限公司</v>
          </cell>
        </row>
        <row r="343">
          <cell r="B343" t="e">
            <v>#N/A</v>
          </cell>
          <cell r="C343" t="str">
            <v>沧州茂源电器部件有限公司</v>
          </cell>
        </row>
        <row r="344">
          <cell r="B344" t="str">
            <v>S444005</v>
          </cell>
          <cell r="C344" t="str">
            <v>佛山市立久光电科技有限公司</v>
          </cell>
        </row>
        <row r="345">
          <cell r="B345" t="e">
            <v>#N/A</v>
          </cell>
          <cell r="C345" t="str">
            <v>温州万福机电有限公司</v>
          </cell>
        </row>
        <row r="346">
          <cell r="B346" t="e">
            <v>#N/A</v>
          </cell>
          <cell r="C346" t="str">
            <v>黄骅市俊有塑染经销处</v>
          </cell>
        </row>
        <row r="347">
          <cell r="B347" t="str">
            <v>S513047</v>
          </cell>
          <cell r="C347" t="str">
            <v>黄骅市宝丽洁家政有限公司</v>
          </cell>
        </row>
        <row r="348">
          <cell r="B348" t="e">
            <v>#N/A</v>
          </cell>
          <cell r="C348" t="str">
            <v>派博乐安全设备有限公司</v>
          </cell>
        </row>
        <row r="349">
          <cell r="B349" t="e">
            <v>#N/A</v>
          </cell>
          <cell r="C349" t="str">
            <v>塑宝环保机械（太仓）有限公司</v>
          </cell>
        </row>
        <row r="350">
          <cell r="B350" t="e">
            <v>#N/A</v>
          </cell>
          <cell r="C350" t="str">
            <v>苏州智华汽车电子有限公司</v>
          </cell>
        </row>
        <row r="351">
          <cell r="B351" t="str">
            <v>S513004</v>
          </cell>
          <cell r="C351" t="str">
            <v>任丘市焊材厂</v>
          </cell>
        </row>
        <row r="352">
          <cell r="B352" t="e">
            <v>#N/A</v>
          </cell>
          <cell r="C352" t="str">
            <v>北京怀安知恒机电设备有限公司</v>
          </cell>
        </row>
        <row r="353">
          <cell r="B353" t="e">
            <v>#N/A</v>
          </cell>
          <cell r="C353" t="str">
            <v>安路普（北京）汽车技术有限公司黄骅分公司</v>
          </cell>
        </row>
        <row r="354">
          <cell r="B354" t="str">
            <v>S413042</v>
          </cell>
          <cell r="C354" t="str">
            <v>黄骅市祯祥金属制品有限责任公司</v>
          </cell>
        </row>
        <row r="355">
          <cell r="B355" t="e">
            <v>#N/A</v>
          </cell>
          <cell r="C355" t="str">
            <v>河北环正环保科技有限公司</v>
          </cell>
        </row>
        <row r="356">
          <cell r="B356" t="e">
            <v>#N/A</v>
          </cell>
          <cell r="C356" t="str">
            <v>明阳科技（苏州）股份有限公司</v>
          </cell>
        </row>
        <row r="357">
          <cell r="B357" t="e">
            <v>#N/A</v>
          </cell>
          <cell r="C357" t="str">
            <v>黄骅市双浩机电设备维修有限公司</v>
          </cell>
        </row>
        <row r="358">
          <cell r="B358" t="e">
            <v>#N/A</v>
          </cell>
          <cell r="C358" t="str">
            <v>河北碧云建筑劳务分包有限公司</v>
          </cell>
        </row>
        <row r="359">
          <cell r="B359" t="e">
            <v>#N/A</v>
          </cell>
          <cell r="C359" t="str">
            <v>黄骅市新裕五金制品有限公司</v>
          </cell>
        </row>
        <row r="360">
          <cell r="B360" t="str">
            <v>S544002</v>
          </cell>
          <cell r="C360" t="str">
            <v>东莞市兴亿塑胶原料有限公司</v>
          </cell>
        </row>
        <row r="361">
          <cell r="B361" t="str">
            <v>S411009</v>
          </cell>
          <cell r="C361" t="str">
            <v>北京兴塑化工产品有限公司</v>
          </cell>
        </row>
        <row r="362">
          <cell r="B362" t="str">
            <v>S413135</v>
          </cell>
          <cell r="C362" t="str">
            <v>黄骅市东鑫车镜厂</v>
          </cell>
        </row>
        <row r="363">
          <cell r="B363" t="e">
            <v>#N/A</v>
          </cell>
          <cell r="C363" t="str">
            <v>东莞市江顺磨具科技有限公司</v>
          </cell>
        </row>
        <row r="364">
          <cell r="B364" t="str">
            <v>S533005</v>
          </cell>
          <cell r="C364" t="str">
            <v>台州市博睿环保科技有限公司</v>
          </cell>
        </row>
        <row r="365">
          <cell r="B365" t="e">
            <v>#N/A</v>
          </cell>
          <cell r="C365" t="str">
            <v>成都光华智能汽车部件有限公司</v>
          </cell>
        </row>
        <row r="366">
          <cell r="B366" t="str">
            <v>S437002</v>
          </cell>
          <cell r="C366" t="str">
            <v>中国重汽集团济南商用车有限公司</v>
          </cell>
        </row>
        <row r="367">
          <cell r="B367" t="e">
            <v>#N/A</v>
          </cell>
          <cell r="C367" t="str">
            <v>天津市佳硕科技有限公司</v>
          </cell>
        </row>
        <row r="368">
          <cell r="B368" t="e">
            <v>#N/A</v>
          </cell>
          <cell r="C368" t="str">
            <v>衡阳县标准件厂</v>
          </cell>
        </row>
        <row r="369">
          <cell r="B369" t="e">
            <v>#N/A</v>
          </cell>
          <cell r="C369" t="str">
            <v>延锋安道拓（常熟）座椅机械部件有限公司</v>
          </cell>
        </row>
        <row r="370">
          <cell r="B370" t="str">
            <v>S412024</v>
          </cell>
          <cell r="C370" t="str">
            <v>天津东旺科技发展有限公司</v>
          </cell>
        </row>
        <row r="371">
          <cell r="B371" t="e">
            <v>#N/A</v>
          </cell>
          <cell r="C371" t="str">
            <v>天津市昂达金属表面处理有限公司</v>
          </cell>
        </row>
        <row r="372">
          <cell r="B372" t="e">
            <v>#N/A</v>
          </cell>
          <cell r="C372" t="str">
            <v>常州市丽威贸易有限公司</v>
          </cell>
        </row>
        <row r="373">
          <cell r="B373" t="str">
            <v>S413121</v>
          </cell>
          <cell r="C373" t="str">
            <v>河北佳铸金属制品有限公司</v>
          </cell>
        </row>
        <row r="374">
          <cell r="B374" t="e">
            <v>#N/A</v>
          </cell>
          <cell r="C374" t="str">
            <v>杭州奈川金属表面处理有限公司</v>
          </cell>
        </row>
        <row r="375">
          <cell r="B375" t="e">
            <v>#N/A</v>
          </cell>
          <cell r="C375" t="str">
            <v>山东品良机械设备有限公司</v>
          </cell>
        </row>
        <row r="376">
          <cell r="B376" t="e">
            <v>#N/A</v>
          </cell>
          <cell r="C376" t="str">
            <v>天津海菲焊接技术有限公司</v>
          </cell>
        </row>
        <row r="377">
          <cell r="B377" t="e">
            <v>#N/A</v>
          </cell>
          <cell r="C377" t="str">
            <v>宁津县德雷克输送机械厂</v>
          </cell>
        </row>
        <row r="378">
          <cell r="B378" t="str">
            <v>S411014</v>
          </cell>
          <cell r="C378" t="str">
            <v>北京京科兴业科技发展有限公司</v>
          </cell>
        </row>
        <row r="379">
          <cell r="B379" t="e">
            <v>#N/A</v>
          </cell>
          <cell r="C379" t="str">
            <v>黄骅市鑫双运输队</v>
          </cell>
        </row>
        <row r="380">
          <cell r="B380" t="e">
            <v>#N/A</v>
          </cell>
          <cell r="C380" t="str">
            <v>浙江华亨实业有限公司</v>
          </cell>
        </row>
        <row r="381">
          <cell r="B381" t="e">
            <v>#N/A</v>
          </cell>
          <cell r="C381" t="str">
            <v>深圳市三合一五金有限公司</v>
          </cell>
        </row>
        <row r="382">
          <cell r="B382" t="str">
            <v>S437046</v>
          </cell>
          <cell r="C382" t="str">
            <v>青岛中新华美塑料有限公司</v>
          </cell>
        </row>
        <row r="383">
          <cell r="B383" t="e">
            <v>#N/A</v>
          </cell>
          <cell r="C383" t="str">
            <v>黄骅市平安消防器材销售中心</v>
          </cell>
        </row>
        <row r="384">
          <cell r="B384" t="e">
            <v>#N/A</v>
          </cell>
          <cell r="C384" t="str">
            <v>天津盛荣欣益科技有限公司</v>
          </cell>
        </row>
        <row r="385">
          <cell r="B385" t="e">
            <v>#N/A</v>
          </cell>
          <cell r="C385" t="str">
            <v>黄骅市保信化工产品门市部</v>
          </cell>
        </row>
        <row r="386">
          <cell r="B386" t="e">
            <v>#N/A</v>
          </cell>
          <cell r="C386" t="str">
            <v>北京源莱水处理设备有限公司</v>
          </cell>
        </row>
        <row r="387">
          <cell r="B387" t="e">
            <v>#N/A</v>
          </cell>
          <cell r="C387" t="str">
            <v>天津市震翔板带加工有限公司</v>
          </cell>
        </row>
        <row r="388">
          <cell r="B388" t="e">
            <v>#N/A</v>
          </cell>
          <cell r="C388" t="str">
            <v>黄骅市杜邦汽车柒调色中心</v>
          </cell>
        </row>
        <row r="389">
          <cell r="B389" t="e">
            <v>#N/A</v>
          </cell>
          <cell r="C389" t="str">
            <v>深圳市龙华新区大浪宏光五金店</v>
          </cell>
        </row>
        <row r="390">
          <cell r="B390" t="e">
            <v>#N/A</v>
          </cell>
          <cell r="C390" t="str">
            <v>深圳市艾蒂尔商贸有限公司</v>
          </cell>
        </row>
        <row r="391">
          <cell r="B391" t="str">
            <v>S437019</v>
          </cell>
          <cell r="C391" t="str">
            <v>日照浩利橡塑有限公司</v>
          </cell>
        </row>
        <row r="392">
          <cell r="B392" t="e">
            <v>#N/A</v>
          </cell>
          <cell r="C392" t="str">
            <v>北京鑫路顺汽车配件厂</v>
          </cell>
        </row>
        <row r="393">
          <cell r="B393" t="str">
            <v>S411033</v>
          </cell>
          <cell r="C393" t="str">
            <v>北京德坤顺利金属制品加工部</v>
          </cell>
        </row>
        <row r="394">
          <cell r="B394" t="e">
            <v>#N/A</v>
          </cell>
          <cell r="C394" t="str">
            <v>靖江市鸿鹄车辆配件有限公司</v>
          </cell>
        </row>
        <row r="395">
          <cell r="B395" t="e">
            <v>#N/A</v>
          </cell>
          <cell r="C395" t="str">
            <v>太和中天物流（北京）有限公司</v>
          </cell>
        </row>
        <row r="396">
          <cell r="B396" t="e">
            <v>#N/A</v>
          </cell>
          <cell r="C396" t="str">
            <v>黄骅市乐达市政工程有限公司</v>
          </cell>
        </row>
        <row r="397">
          <cell r="B397" t="e">
            <v>#N/A</v>
          </cell>
          <cell r="C397" t="str">
            <v>昆山市玉山镇岱宗机械贸易商行</v>
          </cell>
        </row>
        <row r="398">
          <cell r="B398" t="e">
            <v>#N/A</v>
          </cell>
          <cell r="C398" t="str">
            <v>天津俊月人力资源服务有限公司</v>
          </cell>
        </row>
        <row r="399">
          <cell r="B399" t="e">
            <v>#N/A</v>
          </cell>
          <cell r="C399" t="str">
            <v>天津众一达科技服务有限公司</v>
          </cell>
        </row>
        <row r="400">
          <cell r="B400" t="e">
            <v>#N/A</v>
          </cell>
          <cell r="C400" t="str">
            <v>北京场景智能科技有限公司</v>
          </cell>
        </row>
        <row r="401">
          <cell r="B401" t="e">
            <v>#N/A</v>
          </cell>
          <cell r="C401" t="str">
            <v>诸城市义淼机械有限公司</v>
          </cell>
        </row>
        <row r="402">
          <cell r="B402" t="e">
            <v>#N/A</v>
          </cell>
          <cell r="C402" t="str">
            <v>黄骅市世翰专用设备有限公司</v>
          </cell>
        </row>
        <row r="403">
          <cell r="B403" t="e">
            <v>#N/A</v>
          </cell>
          <cell r="C403" t="str">
            <v>北京拓普信达技术有限公司</v>
          </cell>
        </row>
        <row r="404">
          <cell r="B404" t="str">
            <v>S412032</v>
          </cell>
          <cell r="C404" t="str">
            <v>天津东和汽车零部件有限公司</v>
          </cell>
        </row>
        <row r="405">
          <cell r="B405" t="e">
            <v>#N/A</v>
          </cell>
          <cell r="C405" t="str">
            <v>深圳市歆然九九科技有限公司</v>
          </cell>
        </row>
        <row r="406">
          <cell r="B406" t="e">
            <v>#N/A</v>
          </cell>
          <cell r="C406" t="str">
            <v>黄骅市石港路恒信润滑油经营部</v>
          </cell>
        </row>
        <row r="407">
          <cell r="B407" t="e">
            <v>#N/A</v>
          </cell>
          <cell r="C407" t="str">
            <v>黄骅市海永机电设备经营部</v>
          </cell>
        </row>
        <row r="408">
          <cell r="B408" t="e">
            <v>#N/A</v>
          </cell>
          <cell r="C408" t="str">
            <v>上海华夏邓白氏商业信息咨询有限公司</v>
          </cell>
        </row>
        <row r="409">
          <cell r="B409" t="e">
            <v>#N/A</v>
          </cell>
          <cell r="C409" t="str">
            <v>苏州德赛机电设备有限公司</v>
          </cell>
        </row>
        <row r="410">
          <cell r="B410" t="e">
            <v>#N/A</v>
          </cell>
          <cell r="C410" t="str">
            <v>温州市洞头大门铢镭五金网店</v>
          </cell>
        </row>
        <row r="411">
          <cell r="B411" t="e">
            <v>#N/A</v>
          </cell>
          <cell r="C411" t="str">
            <v>黄骅市正源机电产品经销处</v>
          </cell>
        </row>
        <row r="412">
          <cell r="B412" t="e">
            <v>#N/A</v>
          </cell>
          <cell r="C412" t="str">
            <v>河北铮商科技有限公司</v>
          </cell>
        </row>
        <row r="413">
          <cell r="B413" t="e">
            <v>#N/A</v>
          </cell>
          <cell r="C413" t="str">
            <v>成都龙洋科技有限公司</v>
          </cell>
        </row>
        <row r="414">
          <cell r="B414" t="e">
            <v>#N/A</v>
          </cell>
          <cell r="C414" t="str">
            <v>相城区望亭新航机电配件经营部</v>
          </cell>
        </row>
        <row r="415">
          <cell r="B415" t="e">
            <v>#N/A</v>
          </cell>
          <cell r="C415" t="str">
            <v>昆山市玉山镇久之运电子五金工具商行</v>
          </cell>
        </row>
        <row r="416">
          <cell r="B416" t="e">
            <v>#N/A</v>
          </cell>
          <cell r="C416" t="str">
            <v>东莞市虎门润承五金店</v>
          </cell>
        </row>
        <row r="417">
          <cell r="B417" t="str">
            <v>S437034</v>
          </cell>
          <cell r="C417" t="str">
            <v>潍坊振晟汽车零部件有限公司</v>
          </cell>
        </row>
        <row r="418">
          <cell r="B418" t="e">
            <v>#N/A</v>
          </cell>
          <cell r="C418" t="str">
            <v>苏州大森塑胶工业有限公司</v>
          </cell>
        </row>
        <row r="419">
          <cell r="B419" t="str">
            <v>S431021</v>
          </cell>
          <cell r="C419" t="str">
            <v>上海金山张泾五金弹簧有限公司</v>
          </cell>
        </row>
        <row r="420">
          <cell r="B420" t="e">
            <v>#N/A</v>
          </cell>
          <cell r="C420" t="str">
            <v>昆山汇多宝工业设备有限公司</v>
          </cell>
        </row>
        <row r="421">
          <cell r="B421" t="e">
            <v>#N/A</v>
          </cell>
          <cell r="C421" t="str">
            <v>文安县源耀汽车座椅厂</v>
          </cell>
        </row>
        <row r="422">
          <cell r="B422" t="str">
            <v>S412033</v>
          </cell>
          <cell r="C422" t="str">
            <v>天津宇德科技发展有限公司</v>
          </cell>
        </row>
        <row r="423">
          <cell r="B423" t="e">
            <v>#N/A</v>
          </cell>
          <cell r="C423" t="str">
            <v>杭州杉尼科技有限公司</v>
          </cell>
        </row>
        <row r="424">
          <cell r="B424" t="e">
            <v>#N/A</v>
          </cell>
          <cell r="C424" t="str">
            <v>东莞市樟木头瑞祥塑胶原料经营部</v>
          </cell>
        </row>
        <row r="425">
          <cell r="B425" t="str">
            <v>S412030</v>
          </cell>
          <cell r="C425" t="str">
            <v>天津市丰鑫科技发展有限公司</v>
          </cell>
        </row>
        <row r="426">
          <cell r="B426" t="e">
            <v>#N/A</v>
          </cell>
          <cell r="C426" t="str">
            <v>康硕（山西)智能制造有限公司</v>
          </cell>
        </row>
        <row r="427">
          <cell r="B427" t="e">
            <v>#N/A</v>
          </cell>
          <cell r="C427" t="str">
            <v>康硕（河南)智能制造有限公司</v>
          </cell>
        </row>
        <row r="428">
          <cell r="B428" t="str">
            <v>S537004</v>
          </cell>
          <cell r="C428" t="str">
            <v>诸城市仁德物流有限公司</v>
          </cell>
        </row>
        <row r="429">
          <cell r="B429" t="str">
            <v>S561002</v>
          </cell>
          <cell r="C429" t="str">
            <v>西安嘉怡天恒精密技术股份有限公司</v>
          </cell>
        </row>
        <row r="430">
          <cell r="B430" t="e">
            <v>#N/A</v>
          </cell>
          <cell r="C430" t="str">
            <v>中国外运福建有限公司</v>
          </cell>
        </row>
        <row r="431">
          <cell r="B431" t="str">
            <v>S513052</v>
          </cell>
          <cell r="C431" t="str">
            <v>黄骅新智环保技术有限公司</v>
          </cell>
        </row>
        <row r="432">
          <cell r="B432" t="e">
            <v>#N/A</v>
          </cell>
          <cell r="C432" t="str">
            <v>黄骅市玉玲制衣有限公司</v>
          </cell>
        </row>
        <row r="433">
          <cell r="B433" t="e">
            <v>#N/A</v>
          </cell>
          <cell r="C433" t="str">
            <v>河北聚福家用电器有限公司</v>
          </cell>
        </row>
        <row r="434">
          <cell r="B434" t="e">
            <v>#N/A</v>
          </cell>
          <cell r="C434" t="str">
            <v>中国重汽集团福建海西汽车有限公司</v>
          </cell>
        </row>
        <row r="435">
          <cell r="B435" t="str">
            <v>S412028</v>
          </cell>
          <cell r="C435" t="str">
            <v>天津安美逸盛汽车检具有限公司</v>
          </cell>
        </row>
        <row r="436">
          <cell r="B436" t="str">
            <v>S413144</v>
          </cell>
          <cell r="C436" t="str">
            <v>黄骅市隆润汽车配件有限公司</v>
          </cell>
        </row>
        <row r="437">
          <cell r="B437" t="str">
            <v>S431020</v>
          </cell>
          <cell r="C437" t="str">
            <v>上海鸿扬工贸有限公司</v>
          </cell>
        </row>
        <row r="438">
          <cell r="B438" t="str">
            <v>S431023</v>
          </cell>
          <cell r="C438" t="str">
            <v>上海中鹏岳博实业发展有限公司</v>
          </cell>
        </row>
        <row r="439">
          <cell r="B439" t="str">
            <v>S411039</v>
          </cell>
          <cell r="C439" t="str">
            <v>北京华兴恒通科技有限公司</v>
          </cell>
        </row>
        <row r="440">
          <cell r="B440" t="str">
            <v>S411005</v>
          </cell>
          <cell r="C440" t="str">
            <v>北京东方华康自动化设备有限公司</v>
          </cell>
        </row>
        <row r="441">
          <cell r="B441" t="str">
            <v>S412002</v>
          </cell>
          <cell r="C441" t="str">
            <v>天津市精美特表面技术有限公司</v>
          </cell>
        </row>
        <row r="442">
          <cell r="B442" t="str">
            <v>S412005</v>
          </cell>
          <cell r="C442" t="str">
            <v>天津市国际铁工焊接装备有限公司</v>
          </cell>
        </row>
        <row r="443">
          <cell r="B443" t="str">
            <v>S412006</v>
          </cell>
          <cell r="C443" t="str">
            <v>天津市天龙得冷成型部品有限公司</v>
          </cell>
        </row>
        <row r="444">
          <cell r="B444" t="str">
            <v>S412011</v>
          </cell>
          <cell r="C444" t="str">
            <v>富港科技(天津)有限公司</v>
          </cell>
        </row>
        <row r="445">
          <cell r="B445" t="str">
            <v>S412012</v>
          </cell>
          <cell r="C445" t="str">
            <v>天津琪安科技有限公司</v>
          </cell>
        </row>
        <row r="446">
          <cell r="B446" t="str">
            <v>S412022</v>
          </cell>
          <cell r="C446" t="str">
            <v>天津市宝坻区维华五金厂</v>
          </cell>
        </row>
        <row r="447">
          <cell r="B447" t="str">
            <v>S412026</v>
          </cell>
          <cell r="C447" t="str">
            <v>天津腾达永恒科技发展有限公司</v>
          </cell>
        </row>
        <row r="448">
          <cell r="B448" t="str">
            <v>S413016</v>
          </cell>
          <cell r="C448" t="str">
            <v>河北聚福家用电器有限公司 </v>
          </cell>
        </row>
        <row r="449">
          <cell r="B449" t="str">
            <v>S413024</v>
          </cell>
          <cell r="C449" t="str">
            <v>南皮县国名冲压件厂</v>
          </cell>
        </row>
        <row r="450">
          <cell r="B450" t="str">
            <v>S413030</v>
          </cell>
          <cell r="C450" t="str">
            <v>黄骅市盛荣汽车零部件有限公司</v>
          </cell>
        </row>
        <row r="451">
          <cell r="B451" t="str">
            <v>S413109</v>
          </cell>
          <cell r="C451" t="str">
            <v>河北盛德燃气有限公司</v>
          </cell>
        </row>
        <row r="452">
          <cell r="B452" t="str">
            <v>S413111</v>
          </cell>
          <cell r="C452" t="str">
            <v>国网河北省电力有限公司沧州供电分公司</v>
          </cell>
        </row>
        <row r="453">
          <cell r="B453" t="str">
            <v>S413129</v>
          </cell>
          <cell r="C453" t="str">
            <v>文安县恒德汽车座椅制造有限公司</v>
          </cell>
        </row>
        <row r="454">
          <cell r="B454" t="str">
            <v>S413140</v>
          </cell>
          <cell r="C454" t="str">
            <v>河北益清环保工程有限公司</v>
          </cell>
        </row>
        <row r="455">
          <cell r="B455" t="str">
            <v>S413154</v>
          </cell>
          <cell r="C455" t="str">
            <v>文安县众盛塑料制品厂</v>
          </cell>
        </row>
        <row r="456">
          <cell r="B456" t="str">
            <v>S422005</v>
          </cell>
          <cell r="C456" t="str">
            <v>吉林省德邦汽车电子有限公司05</v>
          </cell>
        </row>
        <row r="457">
          <cell r="B457" t="str">
            <v>S431010</v>
          </cell>
          <cell r="C457" t="str">
            <v>上海绽奇汽车部件有限公司</v>
          </cell>
        </row>
        <row r="458">
          <cell r="B458" t="str">
            <v>S431011</v>
          </cell>
          <cell r="C458" t="str">
            <v>杜倍汽车技术(上海)有限公司</v>
          </cell>
        </row>
        <row r="459">
          <cell r="B459" t="str">
            <v>S432005</v>
          </cell>
          <cell r="C459" t="str">
            <v>佛吉亚(无锡)座椅部件有限公司</v>
          </cell>
        </row>
        <row r="460">
          <cell r="B460" t="str">
            <v>S432023</v>
          </cell>
          <cell r="C460" t="str">
            <v>浙江万福机电科技有限公司</v>
          </cell>
        </row>
        <row r="461">
          <cell r="B461" t="str">
            <v>S432026</v>
          </cell>
          <cell r="C461" t="str">
            <v>昆山市鸿毅达精密模具有限公司</v>
          </cell>
        </row>
        <row r="462">
          <cell r="B462" t="str">
            <v>S432032</v>
          </cell>
          <cell r="C462" t="str">
            <v>明阳科技(苏州)股份有限公司</v>
          </cell>
        </row>
        <row r="463">
          <cell r="B463" t="str">
            <v>S432034</v>
          </cell>
          <cell r="C463" t="str">
            <v>上锐(常州)供应链管理有限公司</v>
          </cell>
        </row>
        <row r="464">
          <cell r="B464" t="str">
            <v>S433003</v>
          </cell>
          <cell r="C464" t="str">
            <v>浙江松原汽车安全系统股份有限公司</v>
          </cell>
        </row>
        <row r="465">
          <cell r="B465" t="str">
            <v>S433009</v>
          </cell>
          <cell r="C465" t="str">
            <v>浙江路得坦摩汽车部件股份有限公司</v>
          </cell>
        </row>
        <row r="466">
          <cell r="B466" t="str">
            <v>S433018</v>
          </cell>
          <cell r="C466" t="str">
            <v>温州市瓯海茶山通悦海绵制品厂</v>
          </cell>
        </row>
        <row r="467">
          <cell r="B467" t="str">
            <v>S433021</v>
          </cell>
          <cell r="C467" t="str">
            <v>慈溪市维克多自控元件有限公司</v>
          </cell>
        </row>
        <row r="468">
          <cell r="B468" t="str">
            <v>S434003</v>
          </cell>
          <cell r="C468" t="str">
            <v>芜湖市卓人汽车配件有限责任公司</v>
          </cell>
        </row>
        <row r="469">
          <cell r="B469" t="str">
            <v>S437001</v>
          </cell>
          <cell r="C469" t="str">
            <v>中国重汽集团济南卡车股份有限公司</v>
          </cell>
        </row>
        <row r="470">
          <cell r="B470" t="str">
            <v>S437027</v>
          </cell>
          <cell r="C470" t="str">
            <v>文登市凤凰婷装饰布有限公司</v>
          </cell>
        </row>
        <row r="471">
          <cell r="B471" t="str">
            <v>S437035</v>
          </cell>
          <cell r="C471" t="str">
            <v>诸城市弘和源商贸有限公司</v>
          </cell>
        </row>
        <row r="472">
          <cell r="B472" t="str">
            <v>S443001</v>
          </cell>
          <cell r="C472" t="str">
            <v>衡阳县标准件厂株洲销售处</v>
          </cell>
        </row>
        <row r="473">
          <cell r="B473" t="str">
            <v>S511012</v>
          </cell>
          <cell r="C473" t="str">
            <v>北京京东世纪信息技术有限公司</v>
          </cell>
        </row>
        <row r="474">
          <cell r="B474" t="str">
            <v>S512009</v>
          </cell>
          <cell r="C474" t="str">
            <v>天津克威迩机械设备有限公司</v>
          </cell>
        </row>
        <row r="475">
          <cell r="B475" t="str">
            <v>S513002</v>
          </cell>
          <cell r="C475" t="str">
            <v>河北光德精密机械股份有限公司</v>
          </cell>
        </row>
        <row r="476">
          <cell r="B476" t="str">
            <v>S513011</v>
          </cell>
          <cell r="C476" t="str">
            <v>黄骅市宏信五金机电经营部</v>
          </cell>
        </row>
        <row r="477">
          <cell r="B477" t="str">
            <v>S513026</v>
          </cell>
          <cell r="C477" t="str">
            <v>廊坊恒工环保科技有限责任公司</v>
          </cell>
        </row>
        <row r="478">
          <cell r="B478" t="str">
            <v>S513029</v>
          </cell>
          <cell r="C478" t="str">
            <v>黄骅信誉楼百货集团有限公司黄骅信誉楼商厦</v>
          </cell>
        </row>
        <row r="479">
          <cell r="B479" t="str">
            <v>S513054</v>
          </cell>
          <cell r="C479" t="str">
            <v>黄骅市金盾保安服务有限公司</v>
          </cell>
        </row>
        <row r="480">
          <cell r="B480" t="str">
            <v>S513066</v>
          </cell>
          <cell r="C480" t="str">
            <v>荣昌一次性供应商</v>
          </cell>
        </row>
        <row r="481">
          <cell r="B481" t="str">
            <v>S513079</v>
          </cell>
          <cell r="C481" t="str">
            <v>泊头市兴东高温油泵制造有限责任公司</v>
          </cell>
        </row>
        <row r="482">
          <cell r="B482" t="str">
            <v>S513080</v>
          </cell>
          <cell r="C482" t="str">
            <v>霸州市宏达五金塑料制品厂</v>
          </cell>
        </row>
        <row r="483">
          <cell r="B483" t="str">
            <v>S513081</v>
          </cell>
          <cell r="C483" t="str">
            <v>石家庄跨越物流有限公司</v>
          </cell>
        </row>
        <row r="484">
          <cell r="B484" t="str">
            <v>S513108</v>
          </cell>
          <cell r="C484" t="str">
            <v>河北德邦物流有限公司</v>
          </cell>
        </row>
        <row r="485">
          <cell r="B485" t="str">
            <v>S513109</v>
          </cell>
          <cell r="C485" t="str">
            <v>沙河市博泰汽车销售有限公司</v>
          </cell>
        </row>
        <row r="486">
          <cell r="B486" t="str">
            <v>S513110</v>
          </cell>
          <cell r="C486" t="str">
            <v>曲阳县润杨汽车贸易有限公司</v>
          </cell>
        </row>
        <row r="487">
          <cell r="B487" t="str">
            <v>S513111</v>
          </cell>
          <cell r="C487" t="str">
            <v>黄骅市博涵商贸有限公司</v>
          </cell>
        </row>
        <row r="488">
          <cell r="B488" t="str">
            <v>S532007</v>
          </cell>
          <cell r="C488" t="str">
            <v>和和机械（张家港）有限公司</v>
          </cell>
        </row>
        <row r="489">
          <cell r="B489" t="str">
            <v>S532012</v>
          </cell>
          <cell r="C489" t="str">
            <v>苏州市跃进汽车修配厂</v>
          </cell>
        </row>
        <row r="490">
          <cell r="B490" t="str">
            <v>S537005</v>
          </cell>
          <cell r="C490" t="str">
            <v>滨州齐德化工有限公司 </v>
          </cell>
        </row>
        <row r="491">
          <cell r="B491" t="str">
            <v>S537007</v>
          </cell>
          <cell r="C491" t="str">
            <v>青岛宸屹信息科技有限公司</v>
          </cell>
        </row>
        <row r="492">
          <cell r="B492" t="str">
            <v>S543003</v>
          </cell>
          <cell r="C492" t="str">
            <v>郴州铧宇汽车销售服务有限公司</v>
          </cell>
        </row>
        <row r="493">
          <cell r="B493" t="str">
            <v>S411040</v>
          </cell>
          <cell r="C493" t="str">
            <v>北京千臣网络科技有限公司</v>
          </cell>
        </row>
        <row r="494">
          <cell r="B494" t="str">
            <v>S412007</v>
          </cell>
          <cell r="C494" t="str">
            <v>天津易沃德工业装备有限公司</v>
          </cell>
        </row>
        <row r="495">
          <cell r="B495" t="str">
            <v>S412031</v>
          </cell>
          <cell r="C495" t="str">
            <v>天津正元天成科技发展有限公司</v>
          </cell>
        </row>
        <row r="496">
          <cell r="B496" t="str">
            <v>S413002</v>
          </cell>
          <cell r="C496" t="str">
            <v>唐山市丰润区报喜坨扁钢厂</v>
          </cell>
        </row>
        <row r="497">
          <cell r="B497" t="str">
            <v>S413164</v>
          </cell>
          <cell r="C497" t="str">
            <v>黄骅市国贸物资有限公司</v>
          </cell>
        </row>
        <row r="498">
          <cell r="B498" t="str">
            <v>S413165</v>
          </cell>
          <cell r="C498" t="str">
            <v>献县鹏凯金属制品有限公司</v>
          </cell>
        </row>
        <row r="499">
          <cell r="B499" t="str">
            <v>S413166</v>
          </cell>
          <cell r="C499" t="str">
            <v>盐山县大华五金销售有限公司</v>
          </cell>
        </row>
        <row r="500">
          <cell r="B500" t="str">
            <v>S432030</v>
          </cell>
          <cell r="C500" t="str">
            <v>无锡市宏伟彩印包装有限公司</v>
          </cell>
        </row>
        <row r="501">
          <cell r="B501" t="str">
            <v>S434007</v>
          </cell>
          <cell r="C501" t="str">
            <v>滁州岳众汽车零部件有限公司</v>
          </cell>
        </row>
        <row r="502">
          <cell r="B502" t="str">
            <v>S511014</v>
          </cell>
          <cell r="C502" t="str">
            <v>北京银达信融资担保有限责任公司</v>
          </cell>
        </row>
        <row r="503">
          <cell r="B503" t="str">
            <v>S511023</v>
          </cell>
          <cell r="C503" t="str">
            <v>北京迅捷通物流有限公司</v>
          </cell>
        </row>
        <row r="504">
          <cell r="B504" t="str">
            <v>S512002</v>
          </cell>
          <cell r="C504" t="str">
            <v>天津市盛荣欣益科技有限公司</v>
          </cell>
        </row>
        <row r="505">
          <cell r="B505" t="str">
            <v>S512016</v>
          </cell>
          <cell r="C505" t="str">
            <v>同道精英（天津）信息技术有限公司</v>
          </cell>
        </row>
        <row r="506">
          <cell r="B506" t="str">
            <v>S512017</v>
          </cell>
          <cell r="C506" t="str">
            <v>天津开山金属模具科技有限公司</v>
          </cell>
        </row>
        <row r="507">
          <cell r="B507" t="str">
            <v>S512018</v>
          </cell>
          <cell r="C507" t="str">
            <v>兴宏盛汽车配件（天津）有限公司</v>
          </cell>
        </row>
        <row r="508">
          <cell r="B508" t="str">
            <v>S513030</v>
          </cell>
          <cell r="C508" t="str">
            <v>中国石油化工股份有限公司河北沧州石油分公司</v>
          </cell>
        </row>
        <row r="509">
          <cell r="B509" t="str">
            <v>S513046</v>
          </cell>
          <cell r="C509" t="str">
            <v>黄骅市嘉轩安装工程有限公司</v>
          </cell>
        </row>
        <row r="510">
          <cell r="B510" t="str">
            <v>S513078</v>
          </cell>
          <cell r="C510" t="str">
            <v>石家庄海运帆机电设备有限公司</v>
          </cell>
        </row>
        <row r="511">
          <cell r="B511" t="str">
            <v>S513092</v>
          </cell>
          <cell r="C511" t="str">
            <v>张家口圣屹汽车销售服务有限公司</v>
          </cell>
        </row>
        <row r="512">
          <cell r="B512" t="str">
            <v>S513096</v>
          </cell>
          <cell r="C512" t="str">
            <v>遵化市双益汽车修理厂</v>
          </cell>
        </row>
        <row r="513">
          <cell r="B513" t="str">
            <v>S513097</v>
          </cell>
          <cell r="C513" t="str">
            <v>乐亭县剑锋汽车维修服务有限公司</v>
          </cell>
        </row>
        <row r="514">
          <cell r="B514" t="str">
            <v>S513106</v>
          </cell>
          <cell r="C514" t="str">
            <v>玉田县利华汽车修理厂</v>
          </cell>
        </row>
        <row r="515">
          <cell r="B515" t="str">
            <v>S513112</v>
          </cell>
          <cell r="C515" t="str">
            <v>唐山市丰南区昱安汽车销售服务有限公司</v>
          </cell>
        </row>
        <row r="516">
          <cell r="B516" t="str">
            <v>S513114</v>
          </cell>
          <cell r="C516" t="str">
            <v>黄骅市未来信息技术有限公司</v>
          </cell>
        </row>
        <row r="517">
          <cell r="B517" t="str">
            <v>S513115</v>
          </cell>
          <cell r="C517" t="str">
            <v>黄骅市博元农业科技有限公司</v>
          </cell>
        </row>
        <row r="518">
          <cell r="B518" t="str">
            <v>S513116</v>
          </cell>
          <cell r="C518" t="str">
            <v>黄骅市渤海路理想照像服务部</v>
          </cell>
        </row>
        <row r="519">
          <cell r="B519" t="str">
            <v>S513118</v>
          </cell>
          <cell r="C519" t="str">
            <v>衡水鑫磊劳务派遣有限公司</v>
          </cell>
        </row>
        <row r="520">
          <cell r="B520" t="str">
            <v>S514005</v>
          </cell>
          <cell r="C520" t="str">
            <v>山西驰鹏汽车销售有限公司</v>
          </cell>
        </row>
        <row r="521">
          <cell r="B521" t="str">
            <v>S531009</v>
          </cell>
          <cell r="C521" t="str">
            <v>上海鸿安锦翔汽车服务有限公司</v>
          </cell>
        </row>
        <row r="522">
          <cell r="B522" t="str">
            <v>S532010</v>
          </cell>
          <cell r="C522" t="str">
            <v>南通易人汽车贸易服务有限公司</v>
          </cell>
        </row>
        <row r="523">
          <cell r="B523" t="str">
            <v>S532013</v>
          </cell>
          <cell r="C523" t="str">
            <v>武汉华天博亿工贸有限公司</v>
          </cell>
        </row>
        <row r="524">
          <cell r="B524" t="str">
            <v>S533009</v>
          </cell>
          <cell r="C524" t="str">
            <v>嘉兴市金禾汽车维修服务有限公司</v>
          </cell>
        </row>
        <row r="525">
          <cell r="B525" t="str">
            <v>S534003</v>
          </cell>
          <cell r="C525" t="str">
            <v>芜湖市仁和富通汽车修理厂</v>
          </cell>
        </row>
        <row r="526">
          <cell r="B526" t="str">
            <v>S534006</v>
          </cell>
          <cell r="C526" t="str">
            <v>六安安瑞汽车销售有限公司</v>
          </cell>
        </row>
        <row r="527">
          <cell r="B527" t="str">
            <v>S535003</v>
          </cell>
          <cell r="C527" t="str">
            <v>漳浦天泽塑胶制品有限公司</v>
          </cell>
        </row>
        <row r="528">
          <cell r="B528" t="str">
            <v>S536005</v>
          </cell>
          <cell r="C528" t="str">
            <v>康硕（江西）智能制造有限公司</v>
          </cell>
        </row>
        <row r="529">
          <cell r="B529" t="str">
            <v>S537006</v>
          </cell>
          <cell r="C529" t="str">
            <v>潍坊众乐邦人力资源有限公司</v>
          </cell>
        </row>
        <row r="530">
          <cell r="B530" t="str">
            <v>S537013</v>
          </cell>
          <cell r="C530" t="str">
            <v>文登区康泰汽车修理部</v>
          </cell>
        </row>
        <row r="531">
          <cell r="B531" t="str">
            <v>S537014</v>
          </cell>
          <cell r="C531" t="str">
            <v>山东原和人力资源有限公司</v>
          </cell>
        </row>
        <row r="532">
          <cell r="B532" t="str">
            <v>S537016</v>
          </cell>
          <cell r="C532" t="str">
            <v>山东新联大物流股份有限公司</v>
          </cell>
        </row>
        <row r="533">
          <cell r="B533" t="str">
            <v>S543004</v>
          </cell>
          <cell r="C533" t="str">
            <v>西峡县德赢汽车销售服务有限公司</v>
          </cell>
        </row>
        <row r="534">
          <cell r="B534" t="str">
            <v>S545001</v>
          </cell>
          <cell r="C534" t="str">
            <v>柳州凡天汽车销售服务有限公司</v>
          </cell>
        </row>
        <row r="535">
          <cell r="B535" t="str">
            <v>S561005</v>
          </cell>
          <cell r="C535" t="str">
            <v>西安汉信自动识别技术有限公司</v>
          </cell>
        </row>
        <row r="536">
          <cell r="B536" t="str">
            <v>S412035</v>
          </cell>
          <cell r="C536" t="str">
            <v>天津海纳钢铁有限公司</v>
          </cell>
        </row>
        <row r="537">
          <cell r="B537" t="str">
            <v>S413145</v>
          </cell>
          <cell r="C537" t="str">
            <v>霸州市霸州镇鑫创五金塑料厂</v>
          </cell>
        </row>
        <row r="538">
          <cell r="B538" t="str">
            <v>S511019</v>
          </cell>
          <cell r="C538" t="str">
            <v>中企永联数据交换技术(北京)有限公司</v>
          </cell>
        </row>
        <row r="539">
          <cell r="B539" t="str">
            <v>S511021</v>
          </cell>
          <cell r="C539" t="str">
            <v>平安养老保险股份有限公司北京分公司</v>
          </cell>
        </row>
        <row r="540">
          <cell r="B540" t="str">
            <v>S511022</v>
          </cell>
          <cell r="C540" t="str">
            <v>北京华德世纪科技发展有限公司</v>
          </cell>
        </row>
        <row r="541">
          <cell r="B541" t="str">
            <v>S511024</v>
          </cell>
          <cell r="C541" t="str">
            <v>北京市长安律师事务所</v>
          </cell>
        </row>
        <row r="542">
          <cell r="B542" t="str">
            <v>S513100</v>
          </cell>
          <cell r="C542" t="str">
            <v>保定中汇汽车贸易有限公司</v>
          </cell>
        </row>
        <row r="543">
          <cell r="B543" t="str">
            <v>S513103</v>
          </cell>
          <cell r="C543" t="str">
            <v>邢台市鼎力恒汽车销售有限公司</v>
          </cell>
        </row>
        <row r="544">
          <cell r="B544" t="str">
            <v>S513119</v>
          </cell>
          <cell r="C544" t="str">
            <v>黄骅市英强装卸搬运队</v>
          </cell>
        </row>
        <row r="545">
          <cell r="B545" t="str">
            <v>S513120</v>
          </cell>
          <cell r="C545" t="str">
            <v>黄骅市大强商贸有限公司</v>
          </cell>
        </row>
        <row r="546">
          <cell r="B546" t="str">
            <v>S513121</v>
          </cell>
          <cell r="C546" t="str">
            <v>黄骅市宏顺模具厂</v>
          </cell>
        </row>
        <row r="547">
          <cell r="B547" t="str">
            <v>S513123</v>
          </cell>
          <cell r="C547" t="str">
            <v>黄骅市奇润运输队</v>
          </cell>
        </row>
        <row r="548">
          <cell r="B548" t="str">
            <v>S513124</v>
          </cell>
          <cell r="C548" t="str">
            <v>河北凯昌祥汽车销售服务有限公司</v>
          </cell>
        </row>
        <row r="549">
          <cell r="B549" t="str">
            <v>S513125</v>
          </cell>
          <cell r="C549" t="str">
            <v>黄骅市壹本文化传媒有限公司</v>
          </cell>
        </row>
        <row r="550">
          <cell r="B550" t="str">
            <v>S513126</v>
          </cell>
          <cell r="C550" t="str">
            <v>河北荣华吉运汽车销售服务有限公司</v>
          </cell>
        </row>
        <row r="551">
          <cell r="B551" t="str">
            <v>S513128</v>
          </cell>
          <cell r="C551" t="str">
            <v>黄骅市兴骏汽车维修门市部</v>
          </cell>
        </row>
        <row r="552">
          <cell r="B552" t="str">
            <v>S514010</v>
          </cell>
          <cell r="C552" t="str">
            <v>山西汇瑞达汽车销售服务有限公司</v>
          </cell>
        </row>
        <row r="553">
          <cell r="B553" t="str">
            <v>S521004</v>
          </cell>
          <cell r="C553" t="str">
            <v>辽阳奥德新重型汽车修配厂</v>
          </cell>
        </row>
        <row r="554">
          <cell r="B554" t="str">
            <v>S521005</v>
          </cell>
          <cell r="C554" t="str">
            <v>盘锦圣翔汽车销售服务有限公司</v>
          </cell>
        </row>
        <row r="555">
          <cell r="B555" t="str">
            <v>S521007</v>
          </cell>
          <cell r="C555" t="str">
            <v>鞍山沈动重工有限公司</v>
          </cell>
        </row>
        <row r="556">
          <cell r="B556" t="str">
            <v>S521008</v>
          </cell>
          <cell r="C556" t="str">
            <v>辽宁动力能源装备集团有限公司</v>
          </cell>
        </row>
        <row r="557">
          <cell r="B557" t="str">
            <v>S521009</v>
          </cell>
          <cell r="C557" t="str">
            <v>辽宁星朋科技实业有限公司</v>
          </cell>
        </row>
        <row r="558">
          <cell r="B558" t="str">
            <v>S523001</v>
          </cell>
          <cell r="C558" t="str">
            <v>明水鑫隆汽车销售有限公司</v>
          </cell>
        </row>
        <row r="559">
          <cell r="B559" t="str">
            <v>S532008</v>
          </cell>
          <cell r="C559" t="str">
            <v>无锡市西运汽车修配厂</v>
          </cell>
        </row>
        <row r="560">
          <cell r="B560" t="str">
            <v>S532015</v>
          </cell>
          <cell r="C560" t="str">
            <v>镇江市中亚汽车销售服务有限公司镇江中亚</v>
          </cell>
        </row>
        <row r="561">
          <cell r="B561" t="str">
            <v>S532018</v>
          </cell>
          <cell r="C561" t="str">
            <v>扬州市佑名汽车服务有限公司</v>
          </cell>
        </row>
        <row r="562">
          <cell r="B562" t="str">
            <v>S532019</v>
          </cell>
          <cell r="C562" t="str">
            <v>泗洪胜安汽车修理有限公司</v>
          </cell>
        </row>
        <row r="563">
          <cell r="B563" t="str">
            <v>S533008</v>
          </cell>
          <cell r="C563" t="str">
            <v>台州市路桥胜盟汽车服务有限公司</v>
          </cell>
        </row>
        <row r="564">
          <cell r="B564" t="str">
            <v>S534005</v>
          </cell>
          <cell r="C564" t="str">
            <v>合肥志达汽车配件有限责任公司</v>
          </cell>
        </row>
        <row r="565">
          <cell r="B565" t="str">
            <v>S534008</v>
          </cell>
          <cell r="C565" t="str">
            <v>蚌埠市通利汽车销售有限公司</v>
          </cell>
        </row>
        <row r="566">
          <cell r="B566" t="str">
            <v>S535004</v>
          </cell>
          <cell r="C566" t="str">
            <v>厦门市驰宇汽车维修有限公司</v>
          </cell>
        </row>
        <row r="567">
          <cell r="B567" t="str">
            <v>S535005</v>
          </cell>
          <cell r="C567" t="str">
            <v>厦门锋润汽车服务有限公司</v>
          </cell>
        </row>
        <row r="568">
          <cell r="B568" t="str">
            <v>S536006</v>
          </cell>
          <cell r="C568" t="str">
            <v>南城县恒通汽车服务有限公司</v>
          </cell>
        </row>
        <row r="569">
          <cell r="B569" t="str">
            <v>S537010</v>
          </cell>
          <cell r="C569" t="str">
            <v>临沂瑞启汽车销售服务有限公司</v>
          </cell>
        </row>
        <row r="570">
          <cell r="B570" t="str">
            <v>S537011</v>
          </cell>
          <cell r="C570" t="str">
            <v>金乡县众鑫汽车维修服务有限公司</v>
          </cell>
        </row>
        <row r="571">
          <cell r="B571" t="str">
            <v>S537017</v>
          </cell>
          <cell r="C571" t="str">
            <v>潍坊鑫腾物流有限公司</v>
          </cell>
        </row>
        <row r="572">
          <cell r="B572" t="str">
            <v>S537018</v>
          </cell>
          <cell r="C572" t="str">
            <v>济宁盛鑫汽车销售有限公司</v>
          </cell>
        </row>
        <row r="573">
          <cell r="B573" t="str">
            <v>S537019</v>
          </cell>
          <cell r="C573" t="str">
            <v>潍坊市汇众汽车销售服务有限公司汽车修理厂</v>
          </cell>
        </row>
        <row r="574">
          <cell r="B574" t="str">
            <v>S537020</v>
          </cell>
          <cell r="C574" t="str">
            <v>章丘思锐佳顺物流有限公司</v>
          </cell>
        </row>
        <row r="575">
          <cell r="B575" t="str">
            <v>S537023</v>
          </cell>
          <cell r="C575" t="str">
            <v>梁山县一通汽车维修服务有限公司</v>
          </cell>
        </row>
        <row r="576">
          <cell r="B576" t="str">
            <v>S541004</v>
          </cell>
          <cell r="C576" t="str">
            <v>沁阳市鑫达汽车修理有限公司</v>
          </cell>
        </row>
        <row r="577">
          <cell r="B577" t="str">
            <v>S541008</v>
          </cell>
          <cell r="C577" t="str">
            <v>驻马店天翔机电有限公司</v>
          </cell>
        </row>
        <row r="578">
          <cell r="B578" t="str">
            <v>S541010</v>
          </cell>
          <cell r="C578" t="str">
            <v>平顶山市永惠汽车维修服务有限公司</v>
          </cell>
        </row>
        <row r="579">
          <cell r="B579" t="str">
            <v>S541011</v>
          </cell>
          <cell r="C579" t="str">
            <v>河南正聚明汽车贸易有限公司</v>
          </cell>
        </row>
        <row r="580">
          <cell r="B580" t="str">
            <v>S542002</v>
          </cell>
          <cell r="C580" t="str">
            <v>武汉万坚汽车服务有限公司</v>
          </cell>
        </row>
        <row r="581">
          <cell r="B581" t="str">
            <v>S551004</v>
          </cell>
          <cell r="C581" t="str">
            <v>攀枝花市京福汽车销售服务有限公司</v>
          </cell>
        </row>
        <row r="582">
          <cell r="B582" t="str">
            <v>S551006</v>
          </cell>
          <cell r="C582" t="str">
            <v>冕宁县泸沽海侠汽车修理厂</v>
          </cell>
        </row>
        <row r="583">
          <cell r="B583" t="str">
            <v>S551007</v>
          </cell>
          <cell r="C583" t="str">
            <v>荥经县颐顺汽车贸易服务有限公司</v>
          </cell>
        </row>
        <row r="584">
          <cell r="B584" t="str">
            <v>S562005</v>
          </cell>
          <cell r="C584" t="str">
            <v>甘肃德晟汽车贸易有限公司</v>
          </cell>
        </row>
        <row r="585">
          <cell r="B585" t="str">
            <v>S563001</v>
          </cell>
          <cell r="C585" t="str">
            <v>青海荣雄汽车销售服务有限公司</v>
          </cell>
        </row>
        <row r="586">
          <cell r="B586" t="str">
            <v>S565002</v>
          </cell>
          <cell r="C586" t="str">
            <v>伊宁市兴杨汽修厂</v>
          </cell>
        </row>
        <row r="587">
          <cell r="B587" t="str">
            <v>S411032</v>
          </cell>
          <cell r="C587" t="str">
            <v>国家知识产权局专利局</v>
          </cell>
        </row>
        <row r="588">
          <cell r="B588" t="str">
            <v>S412034</v>
          </cell>
          <cell r="C588" t="str">
            <v>天津市鑫晟亨通商贸有限公司</v>
          </cell>
        </row>
        <row r="589">
          <cell r="B589" t="str">
            <v>S413015</v>
          </cell>
          <cell r="C589" t="str">
            <v>沧州鑫亿源纸制品有限公司</v>
          </cell>
        </row>
        <row r="590">
          <cell r="B590" t="str">
            <v>S413137</v>
          </cell>
          <cell r="C590" t="str">
            <v>河北秦安安全科技股份有限公司</v>
          </cell>
        </row>
        <row r="591">
          <cell r="B591" t="str">
            <v>S413161</v>
          </cell>
          <cell r="C591" t="str">
            <v>河北利达金属制品集团有限公司</v>
          </cell>
        </row>
        <row r="592">
          <cell r="B592" t="str">
            <v>S413167</v>
          </cell>
          <cell r="C592" t="str">
            <v>航天宏达（泊头）机械科技有限公司</v>
          </cell>
        </row>
        <row r="593">
          <cell r="B593" t="str">
            <v>S431028</v>
          </cell>
          <cell r="C593" t="str">
            <v>上海越航启塑化有限公司</v>
          </cell>
        </row>
        <row r="594">
          <cell r="B594" t="str">
            <v>S437031</v>
          </cell>
          <cell r="C594" t="str">
            <v>山东万澳汽车附件科技有限公司</v>
          </cell>
        </row>
        <row r="595">
          <cell r="B595" t="str">
            <v>S437047</v>
          </cell>
          <cell r="C595" t="str">
            <v>青岛美泰塑胶有限公司</v>
          </cell>
        </row>
        <row r="596">
          <cell r="B596" t="str">
            <v>S511025</v>
          </cell>
          <cell r="C596" t="str">
            <v>北京泰纳特斯汽车零部件有限公司</v>
          </cell>
        </row>
        <row r="597">
          <cell r="B597" t="str">
            <v>S512011</v>
          </cell>
          <cell r="C597" t="str">
            <v>天津市启光科技有限公司</v>
          </cell>
        </row>
        <row r="598">
          <cell r="B598" t="str">
            <v>S513088</v>
          </cell>
          <cell r="C598" t="str">
            <v>邢台上联汽车销售有限公司</v>
          </cell>
        </row>
        <row r="599">
          <cell r="B599" t="str">
            <v>S513099</v>
          </cell>
          <cell r="C599" t="str">
            <v>涉县昌鑫汽车销售服务有限公司</v>
          </cell>
        </row>
        <row r="600">
          <cell r="B600" t="str">
            <v>S513101</v>
          </cell>
          <cell r="C600" t="str">
            <v>河北创伟物贸有限公司</v>
          </cell>
        </row>
        <row r="601">
          <cell r="B601" t="str">
            <v>S513105</v>
          </cell>
          <cell r="C601" t="str">
            <v>昌黎县驰丰汽车销售有限公司</v>
          </cell>
        </row>
        <row r="602">
          <cell r="B602" t="str">
            <v>S513107</v>
          </cell>
          <cell r="C602" t="str">
            <v>秦皇岛市重汽汽车配件有限公司汽车维护厂</v>
          </cell>
        </row>
        <row r="603">
          <cell r="B603" t="str">
            <v>S513127</v>
          </cell>
          <cell r="C603" t="str">
            <v>馆陶县广丰汽车贸易有限公司</v>
          </cell>
        </row>
        <row r="604">
          <cell r="B604" t="str">
            <v>S513132</v>
          </cell>
          <cell r="C604" t="str">
            <v>临城县志云汽车维修服务有限公司</v>
          </cell>
        </row>
        <row r="605">
          <cell r="B605" t="str">
            <v>S513133</v>
          </cell>
          <cell r="C605" t="str">
            <v>邯郸市永年区现方汽车修理厂</v>
          </cell>
        </row>
        <row r="606">
          <cell r="B606" t="str">
            <v>S513134</v>
          </cell>
          <cell r="C606" t="str">
            <v>黄骅市东风仪器仪表经销处</v>
          </cell>
        </row>
        <row r="607">
          <cell r="B607" t="str">
            <v>S513136</v>
          </cell>
          <cell r="C607" t="str">
            <v>河北新林坡孵化器股份有限公司</v>
          </cell>
        </row>
        <row r="608">
          <cell r="B608" t="str">
            <v>S513140</v>
          </cell>
          <cell r="C608" t="str">
            <v>黄骅市祥海废品回收有限公司</v>
          </cell>
        </row>
        <row r="609">
          <cell r="B609" t="str">
            <v>S513141</v>
          </cell>
          <cell r="C609" t="str">
            <v>黄骅市众泰模具厂</v>
          </cell>
        </row>
        <row r="610">
          <cell r="B610" t="str">
            <v>S513142</v>
          </cell>
          <cell r="C610" t="str">
            <v>黄骅市双骏模具有限公司</v>
          </cell>
        </row>
        <row r="611">
          <cell r="B611" t="str">
            <v>S514002</v>
          </cell>
          <cell r="C611" t="str">
            <v>曲沃重义汽车服务有限公司</v>
          </cell>
        </row>
        <row r="612">
          <cell r="B612" t="str">
            <v>S531010</v>
          </cell>
          <cell r="C612" t="str">
            <v>上海钢联电子商务股份有限公司</v>
          </cell>
        </row>
        <row r="613">
          <cell r="B613" t="str">
            <v>S532006</v>
          </cell>
          <cell r="C613" t="str">
            <v>唐兴压缩技术(昆山)有限公司</v>
          </cell>
        </row>
        <row r="614">
          <cell r="B614" t="str">
            <v>S532014</v>
          </cell>
          <cell r="C614" t="str">
            <v>扬州顺汇机械有限公司</v>
          </cell>
        </row>
        <row r="615">
          <cell r="B615" t="str">
            <v>S532016</v>
          </cell>
          <cell r="C615" t="str">
            <v>宁波奥启精密温控技术有限公司</v>
          </cell>
        </row>
        <row r="616">
          <cell r="B616" t="str">
            <v>S532017</v>
          </cell>
          <cell r="C616" t="str">
            <v>苏州尚氏数控科技有限公司</v>
          </cell>
        </row>
        <row r="617">
          <cell r="B617" t="str">
            <v>S534002</v>
          </cell>
          <cell r="C617" t="str">
            <v>凤阳县金鹰汽车修理有限公司</v>
          </cell>
        </row>
        <row r="618">
          <cell r="B618" t="str">
            <v>S537015</v>
          </cell>
          <cell r="C618" t="str">
            <v>潍坊光升人力资源有限公司</v>
          </cell>
        </row>
        <row r="619">
          <cell r="B619" t="str">
            <v>S537022</v>
          </cell>
          <cell r="C619" t="str">
            <v>山东亿豪汽车销售服务有限公司</v>
          </cell>
        </row>
        <row r="620">
          <cell r="B620" t="str">
            <v>S537024</v>
          </cell>
          <cell r="C620" t="str">
            <v>枣庄同鑫源汽车销售有限公司</v>
          </cell>
        </row>
        <row r="621">
          <cell r="B621" t="str">
            <v>S537025</v>
          </cell>
          <cell r="C621" t="str">
            <v>山东捷曼机械贸易有限公司</v>
          </cell>
        </row>
        <row r="622">
          <cell r="B622" t="str">
            <v>S537027</v>
          </cell>
          <cell r="C622" t="str">
            <v>山东隆众信息技术有限公司</v>
          </cell>
        </row>
        <row r="623">
          <cell r="B623" t="str">
            <v>S541002</v>
          </cell>
          <cell r="C623" t="str">
            <v>林州市万通汽车贸易有限责任公司</v>
          </cell>
        </row>
        <row r="624">
          <cell r="B624" t="str">
            <v>S541007</v>
          </cell>
          <cell r="C624" t="str">
            <v>博爱县凯达汽车修理厂</v>
          </cell>
        </row>
        <row r="625">
          <cell r="B625" t="str">
            <v>S541012</v>
          </cell>
          <cell r="C625" t="str">
            <v>开封市南关区凯伟汽车特约维修站</v>
          </cell>
        </row>
        <row r="626">
          <cell r="B626" t="str">
            <v>S544008</v>
          </cell>
          <cell r="C626" t="str">
            <v>广州四达电气科技有限公司</v>
          </cell>
        </row>
        <row r="627">
          <cell r="B627" t="str">
            <v>S552001</v>
          </cell>
          <cell r="C627" t="str">
            <v>贵州亿福汽车销售服务有限公司</v>
          </cell>
        </row>
        <row r="628">
          <cell r="B628" t="str">
            <v>S553002</v>
          </cell>
          <cell r="C628" t="str">
            <v>昆明博海汽车服务有限公司</v>
          </cell>
        </row>
        <row r="629">
          <cell r="B629" t="str">
            <v>S565001</v>
          </cell>
          <cell r="C629" t="str">
            <v>新疆德聚欣汽车服务有限公司</v>
          </cell>
        </row>
        <row r="630">
          <cell r="B630" t="str">
            <v>S444012</v>
          </cell>
          <cell r="C630" t="str">
            <v>东莞皓永汽车配件有限公司</v>
          </cell>
        </row>
        <row r="631">
          <cell r="B631" t="str">
            <v>S413168</v>
          </cell>
          <cell r="C631" t="str">
            <v>黄骅市旗锐塑料制品有限公司</v>
          </cell>
        </row>
        <row r="632">
          <cell r="B632" t="str">
            <v>S413169</v>
          </cell>
          <cell r="C632" t="str">
            <v>黄骅市鑫翔五金产品经销处</v>
          </cell>
        </row>
        <row r="633">
          <cell r="B633" t="str">
            <v>S437043</v>
          </cell>
          <cell r="C633" t="str">
            <v>烟台美龙汽车部件有限公司</v>
          </cell>
        </row>
        <row r="634">
          <cell r="B634" t="str">
            <v>S512014</v>
          </cell>
          <cell r="C634" t="str">
            <v>天津市勃辉模具有限公司</v>
          </cell>
        </row>
        <row r="635">
          <cell r="B635" t="str">
            <v>S544010</v>
          </cell>
          <cell r="C635" t="str">
            <v>深圳市速杰精密模型有限公司</v>
          </cell>
        </row>
        <row r="636">
          <cell r="B636" t="str">
            <v>S432038</v>
          </cell>
          <cell r="C636" t="str">
            <v>常州市正力制镜有限公司</v>
          </cell>
        </row>
        <row r="637">
          <cell r="B637" t="str">
            <v>S433027</v>
          </cell>
          <cell r="C637" t="str">
            <v>浙江泰极信汽车部件有限公司</v>
          </cell>
        </row>
        <row r="638">
          <cell r="B638" t="str">
            <v>S513161</v>
          </cell>
          <cell r="C638" t="str">
            <v>黄骅市优农麦品商贸有限公司</v>
          </cell>
        </row>
        <row r="639">
          <cell r="B639" t="str">
            <v>S413065</v>
          </cell>
          <cell r="C639" t="str">
            <v>河北锦泽丰泰国际贸易有限公司</v>
          </cell>
        </row>
        <row r="640">
          <cell r="B640" t="str">
            <v>S413176</v>
          </cell>
          <cell r="C640" t="str">
            <v>黄骅市华盛五金机电有限公司</v>
          </cell>
        </row>
        <row r="641">
          <cell r="B641" t="str">
            <v>S431026</v>
          </cell>
          <cell r="C641" t="str">
            <v>上海桓毅实业发展有限公司</v>
          </cell>
        </row>
        <row r="642">
          <cell r="B642" t="str">
            <v>S432039</v>
          </cell>
          <cell r="C642" t="str">
            <v>吴江市拓研电子材料有限公司</v>
          </cell>
        </row>
        <row r="643">
          <cell r="B643" t="str">
            <v>S461001</v>
          </cell>
          <cell r="C643" t="str">
            <v>西安海容塑料制品有限责任公司</v>
          </cell>
        </row>
        <row r="644">
          <cell r="B644" t="str">
            <v>S513145</v>
          </cell>
          <cell r="C644" t="str">
            <v>黄骅市宏东电脑经销部</v>
          </cell>
        </row>
        <row r="645">
          <cell r="B645" t="str">
            <v>S513151</v>
          </cell>
          <cell r="C645" t="str">
            <v>沧州啸宇模具科技有限公司</v>
          </cell>
        </row>
        <row r="646">
          <cell r="C646" t="str">
            <v>合计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供应商代码</v>
          </cell>
          <cell r="B1" t="str">
            <v>业务联系姓名</v>
          </cell>
        </row>
        <row r="1">
          <cell r="D1" t="str">
            <v>货币</v>
          </cell>
          <cell r="E1" t="str">
            <v>未结余额</v>
          </cell>
          <cell r="F1" t="str">
            <v>借方</v>
          </cell>
          <cell r="G1" t="str">
            <v>贷方</v>
          </cell>
          <cell r="H1" t="str">
            <v>结算余额</v>
          </cell>
          <cell r="I1" t="str">
            <v>余额</v>
          </cell>
        </row>
        <row r="2">
          <cell r="A2" t="str">
            <v>S1000</v>
          </cell>
          <cell r="B2" t="str">
            <v>北京光华荣昌汽车部件有限公司</v>
          </cell>
        </row>
        <row r="2">
          <cell r="D2" t="str">
            <v>CNY</v>
          </cell>
          <cell r="E2">
            <v>-9113005.37</v>
          </cell>
          <cell r="F2">
            <v>66841072.12</v>
          </cell>
          <cell r="G2">
            <v>59098405.13</v>
          </cell>
          <cell r="H2">
            <v>-1370338.38000001</v>
          </cell>
          <cell r="I2">
            <v>1370338.38000001</v>
          </cell>
        </row>
        <row r="3">
          <cell r="A3" t="str">
            <v>S1001</v>
          </cell>
          <cell r="B3" t="str">
            <v>北京光华荣昌汽车部件有限公司</v>
          </cell>
        </row>
        <row r="3">
          <cell r="D3" t="str">
            <v>CNY</v>
          </cell>
          <cell r="E3">
            <v>33420536.06</v>
          </cell>
          <cell r="F3">
            <v>44000000</v>
          </cell>
          <cell r="G3">
            <v>77420536.06</v>
          </cell>
          <cell r="H3">
            <v>-3.72529029846191e-9</v>
          </cell>
          <cell r="I3">
            <v>3.72529029846191e-9</v>
          </cell>
        </row>
        <row r="4">
          <cell r="A4" t="str">
            <v>S3000</v>
          </cell>
          <cell r="B4" t="str">
            <v>潍坊光华荣昌汽车技术有限公司</v>
          </cell>
        </row>
        <row r="4">
          <cell r="D4" t="str">
            <v>CNY</v>
          </cell>
          <cell r="E4">
            <v>2398635.58</v>
          </cell>
          <cell r="F4">
            <v>1286864.42</v>
          </cell>
          <cell r="G4">
            <v>1286864.42</v>
          </cell>
          <cell r="H4">
            <v>2398635.58</v>
          </cell>
          <cell r="I4">
            <v>-2398635.58</v>
          </cell>
        </row>
        <row r="5">
          <cell r="A5" t="str">
            <v>S343001</v>
          </cell>
          <cell r="B5" t="str">
            <v>湖南光华荣昌汽车部件有限公司</v>
          </cell>
        </row>
        <row r="5">
          <cell r="D5" t="str">
            <v>CNY</v>
          </cell>
          <cell r="E5">
            <v>-5044522.86</v>
          </cell>
          <cell r="F5">
            <v>5044522.86</v>
          </cell>
          <cell r="G5">
            <v>1095820.77</v>
          </cell>
          <cell r="H5">
            <v>-1095820.77</v>
          </cell>
          <cell r="I5">
            <v>1095820.77</v>
          </cell>
        </row>
        <row r="6">
          <cell r="A6" t="str">
            <v>S4000</v>
          </cell>
          <cell r="B6" t="str">
            <v>西安光华荣昌汽车部件有限公司</v>
          </cell>
        </row>
        <row r="6">
          <cell r="D6" t="str">
            <v>CNY</v>
          </cell>
          <cell r="E6">
            <v>12026869.51</v>
          </cell>
          <cell r="F6">
            <v>24092238.58</v>
          </cell>
          <cell r="G6">
            <v>47470966.97</v>
          </cell>
          <cell r="H6">
            <v>-11351858.88</v>
          </cell>
          <cell r="I6">
            <v>11351858.88</v>
          </cell>
        </row>
        <row r="7">
          <cell r="A7" t="str">
            <v>S411003</v>
          </cell>
          <cell r="B7" t="str">
            <v>北京市京宁通海经贸有限公司</v>
          </cell>
        </row>
        <row r="7">
          <cell r="D7" t="str">
            <v>CNY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 t="str">
            <v>S411004</v>
          </cell>
          <cell r="B8" t="str">
            <v>北京捷安思丽技术开发有限公司</v>
          </cell>
        </row>
        <row r="8">
          <cell r="D8" t="str">
            <v>CNY</v>
          </cell>
          <cell r="E8">
            <v>-54536.76</v>
          </cell>
          <cell r="F8">
            <v>0</v>
          </cell>
          <cell r="G8">
            <v>1058.6</v>
          </cell>
          <cell r="H8">
            <v>-55595.36</v>
          </cell>
          <cell r="I8">
            <v>55595.36</v>
          </cell>
        </row>
        <row r="9">
          <cell r="A9" t="str">
            <v>S411005</v>
          </cell>
          <cell r="B9" t="str">
            <v>北京东方华康自动化设备有限公司</v>
          </cell>
        </row>
        <row r="9">
          <cell r="D9" t="str">
            <v>CNY</v>
          </cell>
          <cell r="E9">
            <v>0</v>
          </cell>
          <cell r="F9">
            <v>0</v>
          </cell>
          <cell r="G9">
            <v>5102.09</v>
          </cell>
          <cell r="H9">
            <v>-5102.09</v>
          </cell>
          <cell r="I9">
            <v>5102.09</v>
          </cell>
        </row>
        <row r="10">
          <cell r="A10" t="str">
            <v>S411006</v>
          </cell>
          <cell r="B10" t="str">
            <v>北京中万盛贸易有限责任公司</v>
          </cell>
        </row>
        <row r="10">
          <cell r="D10" t="str">
            <v>CNY</v>
          </cell>
          <cell r="E10">
            <v>-388751.96</v>
          </cell>
          <cell r="F10">
            <v>100000</v>
          </cell>
          <cell r="G10">
            <v>92914.35</v>
          </cell>
          <cell r="H10">
            <v>-381666.31</v>
          </cell>
          <cell r="I10">
            <v>381666.31</v>
          </cell>
        </row>
        <row r="11">
          <cell r="A11" t="str">
            <v>S411007</v>
          </cell>
          <cell r="B11" t="str">
            <v>北京浦东三浦标准件有限公司</v>
          </cell>
        </row>
        <row r="11">
          <cell r="D11" t="str">
            <v>CNY</v>
          </cell>
          <cell r="E11">
            <v>-2879613.15</v>
          </cell>
          <cell r="F11">
            <v>30900</v>
          </cell>
          <cell r="G11">
            <v>175795.67</v>
          </cell>
          <cell r="H11">
            <v>-3024508.82</v>
          </cell>
          <cell r="I11">
            <v>3024508.82</v>
          </cell>
        </row>
        <row r="12">
          <cell r="A12" t="str">
            <v>S411008</v>
          </cell>
          <cell r="B12" t="str">
            <v>北京瑞德佑业科技有限公司</v>
          </cell>
        </row>
        <row r="12">
          <cell r="D12" t="str">
            <v>CNY</v>
          </cell>
          <cell r="E12">
            <v>0</v>
          </cell>
          <cell r="F12">
            <v>8340</v>
          </cell>
          <cell r="G12">
            <v>0</v>
          </cell>
          <cell r="H12">
            <v>8340</v>
          </cell>
          <cell r="I12">
            <v>-8340</v>
          </cell>
        </row>
        <row r="13">
          <cell r="A13" t="str">
            <v>S411009</v>
          </cell>
          <cell r="B13" t="str">
            <v>北京兴塑化工产品有限公司</v>
          </cell>
        </row>
        <row r="13">
          <cell r="D13" t="str">
            <v>CNY</v>
          </cell>
          <cell r="E13">
            <v>59500</v>
          </cell>
          <cell r="F13">
            <v>0</v>
          </cell>
          <cell r="G13">
            <v>0</v>
          </cell>
          <cell r="H13">
            <v>59500</v>
          </cell>
          <cell r="I13">
            <v>-59500</v>
          </cell>
        </row>
        <row r="14">
          <cell r="A14" t="str">
            <v>S411010</v>
          </cell>
          <cell r="B14" t="str">
            <v>北京多宾城建筑机械有限公司</v>
          </cell>
        </row>
        <row r="14">
          <cell r="D14" t="str">
            <v>CNY</v>
          </cell>
          <cell r="E14">
            <v>-919090.89</v>
          </cell>
          <cell r="F14">
            <v>0</v>
          </cell>
          <cell r="G14">
            <v>104450.84</v>
          </cell>
          <cell r="H14">
            <v>-1023541.73</v>
          </cell>
          <cell r="I14">
            <v>1023541.73</v>
          </cell>
        </row>
        <row r="15">
          <cell r="A15" t="str">
            <v>S411012</v>
          </cell>
          <cell r="B15" t="str">
            <v>北京旺博林包装材料有限公司</v>
          </cell>
        </row>
        <row r="15">
          <cell r="D15" t="str">
            <v>CNY</v>
          </cell>
          <cell r="E15">
            <v>-12628.11</v>
          </cell>
          <cell r="F15">
            <v>0</v>
          </cell>
          <cell r="G15">
            <v>0</v>
          </cell>
          <cell r="H15">
            <v>-12628.11</v>
          </cell>
          <cell r="I15">
            <v>12628.11</v>
          </cell>
        </row>
        <row r="16">
          <cell r="A16" t="str">
            <v>S411013</v>
          </cell>
          <cell r="B16" t="str">
            <v>北京瑞隆祥模具有限公司</v>
          </cell>
        </row>
        <row r="16">
          <cell r="D16" t="str">
            <v>CNY</v>
          </cell>
          <cell r="E16">
            <v>-1219055.76</v>
          </cell>
          <cell r="F16">
            <v>0</v>
          </cell>
          <cell r="G16">
            <v>0</v>
          </cell>
          <cell r="H16">
            <v>-1219055.76</v>
          </cell>
          <cell r="I16">
            <v>1219055.76</v>
          </cell>
        </row>
        <row r="17">
          <cell r="A17" t="str">
            <v>S411014</v>
          </cell>
          <cell r="B17" t="str">
            <v>北京京科兴业科技发展有限公司</v>
          </cell>
        </row>
        <row r="17">
          <cell r="D17" t="str">
            <v>CNY</v>
          </cell>
          <cell r="E17">
            <v>-4500</v>
          </cell>
          <cell r="F17">
            <v>0</v>
          </cell>
          <cell r="G17">
            <v>0</v>
          </cell>
          <cell r="H17">
            <v>-4500</v>
          </cell>
          <cell r="I17">
            <v>4500</v>
          </cell>
        </row>
        <row r="18">
          <cell r="A18" t="str">
            <v>S411017</v>
          </cell>
          <cell r="B18" t="str">
            <v>北京奇美玉隆商贸有限责任公司</v>
          </cell>
        </row>
        <row r="18">
          <cell r="D18" t="str">
            <v>CNY</v>
          </cell>
          <cell r="E18">
            <v>-1582743.68</v>
          </cell>
          <cell r="F18">
            <v>0</v>
          </cell>
          <cell r="G18">
            <v>0</v>
          </cell>
          <cell r="H18">
            <v>-1582743.68</v>
          </cell>
          <cell r="I18">
            <v>1582743.68</v>
          </cell>
        </row>
        <row r="19">
          <cell r="A19" t="str">
            <v>S411018</v>
          </cell>
          <cell r="B19" t="str">
            <v>北京三浦易购科技有限公司</v>
          </cell>
        </row>
        <row r="19">
          <cell r="D19" t="str">
            <v>CNY</v>
          </cell>
          <cell r="E19">
            <v>-63046.09</v>
          </cell>
          <cell r="F19">
            <v>16013.41</v>
          </cell>
          <cell r="G19">
            <v>466.41</v>
          </cell>
          <cell r="H19">
            <v>-47499.09</v>
          </cell>
          <cell r="I19">
            <v>47499.09</v>
          </cell>
        </row>
        <row r="20">
          <cell r="A20" t="str">
            <v>S411019</v>
          </cell>
          <cell r="B20" t="str">
            <v>多科迪(北京)塑胶颜料有限公司</v>
          </cell>
        </row>
        <row r="20">
          <cell r="D20" t="str">
            <v>CNY</v>
          </cell>
          <cell r="E20">
            <v>-6531</v>
          </cell>
          <cell r="F20">
            <v>0</v>
          </cell>
          <cell r="G20">
            <v>0</v>
          </cell>
          <cell r="H20">
            <v>-6531</v>
          </cell>
          <cell r="I20">
            <v>6531</v>
          </cell>
        </row>
        <row r="21">
          <cell r="A21" t="str">
            <v>S411020</v>
          </cell>
          <cell r="B21" t="str">
            <v>北京和昌明汽车内饰件有限公司</v>
          </cell>
        </row>
        <row r="21">
          <cell r="D21" t="str">
            <v>CNY</v>
          </cell>
          <cell r="E21">
            <v>-1525.47</v>
          </cell>
          <cell r="F21">
            <v>0</v>
          </cell>
          <cell r="G21">
            <v>0</v>
          </cell>
          <cell r="H21">
            <v>-1525.47</v>
          </cell>
          <cell r="I21">
            <v>1525.47</v>
          </cell>
        </row>
        <row r="22">
          <cell r="A22" t="str">
            <v>S411021</v>
          </cell>
          <cell r="B22" t="str">
            <v>北京鹏宇兴业精密模具制造有限公司</v>
          </cell>
        </row>
        <row r="22">
          <cell r="D22" t="str">
            <v>CNY</v>
          </cell>
          <cell r="E22">
            <v>-40459.9900000001</v>
          </cell>
          <cell r="F22">
            <v>0</v>
          </cell>
          <cell r="G22">
            <v>0</v>
          </cell>
          <cell r="H22">
            <v>-40459.9900000001</v>
          </cell>
          <cell r="I22">
            <v>40459.9900000001</v>
          </cell>
        </row>
        <row r="23">
          <cell r="A23" t="str">
            <v>S411022</v>
          </cell>
          <cell r="B23" t="str">
            <v>北京恒信日晟机电设备有限公司</v>
          </cell>
        </row>
        <row r="23">
          <cell r="D23" t="str">
            <v>CNY</v>
          </cell>
          <cell r="E23">
            <v>131396</v>
          </cell>
          <cell r="F23">
            <v>0</v>
          </cell>
          <cell r="G23">
            <v>0</v>
          </cell>
          <cell r="H23">
            <v>131396</v>
          </cell>
          <cell r="I23">
            <v>-131396</v>
          </cell>
        </row>
        <row r="24">
          <cell r="A24" t="str">
            <v>S411023</v>
          </cell>
          <cell r="B24" t="str">
            <v>北京市橡塑减震器材厂</v>
          </cell>
        </row>
        <row r="24">
          <cell r="D24" t="str">
            <v>CNY</v>
          </cell>
          <cell r="E24">
            <v>-2369.86</v>
          </cell>
          <cell r="F24">
            <v>0</v>
          </cell>
          <cell r="G24">
            <v>0</v>
          </cell>
          <cell r="H24">
            <v>-2369.86</v>
          </cell>
          <cell r="I24">
            <v>2369.86</v>
          </cell>
        </row>
        <row r="25">
          <cell r="A25" t="str">
            <v>S411024</v>
          </cell>
          <cell r="B25" t="str">
            <v>北京德实汽车饰件有限公司</v>
          </cell>
        </row>
        <row r="25">
          <cell r="D25" t="str">
            <v>CNY</v>
          </cell>
          <cell r="E25">
            <v>-58519.74</v>
          </cell>
          <cell r="F25">
            <v>0</v>
          </cell>
          <cell r="G25">
            <v>0</v>
          </cell>
          <cell r="H25">
            <v>-58519.74</v>
          </cell>
          <cell r="I25">
            <v>58519.74</v>
          </cell>
        </row>
        <row r="26">
          <cell r="A26" t="str">
            <v>S411025</v>
          </cell>
          <cell r="B26" t="str">
            <v>北京华北轻合金有限公司</v>
          </cell>
        </row>
        <row r="26">
          <cell r="D26" t="str">
            <v>CNY</v>
          </cell>
          <cell r="E26">
            <v>-46895.05</v>
          </cell>
          <cell r="F26">
            <v>0</v>
          </cell>
          <cell r="G26">
            <v>0</v>
          </cell>
          <cell r="H26">
            <v>-46895.05</v>
          </cell>
          <cell r="I26">
            <v>46895.05</v>
          </cell>
        </row>
        <row r="27">
          <cell r="A27" t="str">
            <v>S411026</v>
          </cell>
          <cell r="B27" t="str">
            <v>北京怀安知恒机电设备有限公司</v>
          </cell>
        </row>
        <row r="27">
          <cell r="D27" t="str">
            <v>CNY</v>
          </cell>
          <cell r="E27">
            <v>-11200</v>
          </cell>
          <cell r="F27">
            <v>0</v>
          </cell>
          <cell r="G27">
            <v>0</v>
          </cell>
          <cell r="H27">
            <v>-11200</v>
          </cell>
          <cell r="I27">
            <v>11200</v>
          </cell>
        </row>
        <row r="28">
          <cell r="A28" t="str">
            <v>S411027</v>
          </cell>
          <cell r="B28" t="str">
            <v>北京鑫葆海化学科技有限公司</v>
          </cell>
        </row>
        <row r="28">
          <cell r="D28" t="str">
            <v>CNY</v>
          </cell>
          <cell r="E28">
            <v>16000</v>
          </cell>
          <cell r="F28">
            <v>0</v>
          </cell>
          <cell r="G28">
            <v>0</v>
          </cell>
          <cell r="H28">
            <v>16000</v>
          </cell>
          <cell r="I28">
            <v>-16000</v>
          </cell>
        </row>
        <row r="29">
          <cell r="A29" t="str">
            <v>S411030</v>
          </cell>
          <cell r="B29" t="str">
            <v>北京科创京成科技股份有限公司</v>
          </cell>
        </row>
        <row r="29">
          <cell r="D29" t="str">
            <v>CNY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S411031</v>
          </cell>
          <cell r="B30" t="str">
            <v>北京长地集思信息技术有限公司</v>
          </cell>
        </row>
        <row r="30">
          <cell r="D30" t="str">
            <v>CNY</v>
          </cell>
          <cell r="E30">
            <v>3600</v>
          </cell>
          <cell r="F30">
            <v>0</v>
          </cell>
          <cell r="G30">
            <v>0</v>
          </cell>
          <cell r="H30">
            <v>3600</v>
          </cell>
          <cell r="I30">
            <v>-3600</v>
          </cell>
        </row>
        <row r="31">
          <cell r="A31" t="str">
            <v>S411032</v>
          </cell>
          <cell r="B31" t="str">
            <v>国家知识产权局专利局</v>
          </cell>
        </row>
        <row r="31">
          <cell r="D31" t="str">
            <v>CNY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S411033</v>
          </cell>
          <cell r="B32" t="str">
            <v>北京德坤顺利金属制品加工部</v>
          </cell>
        </row>
        <row r="32">
          <cell r="D32" t="str">
            <v>CNY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S411034</v>
          </cell>
          <cell r="B33" t="str">
            <v>北京拓普信达技术有限公司</v>
          </cell>
        </row>
        <row r="33">
          <cell r="D33" t="str">
            <v>CNY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S411035</v>
          </cell>
          <cell r="B34" t="str">
            <v>北京明科通业国际贸易有限责任公司</v>
          </cell>
        </row>
        <row r="34">
          <cell r="D34" t="str">
            <v>CNY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S411036</v>
          </cell>
          <cell r="B35" t="str">
            <v>北京美好生活家居用品有限公司</v>
          </cell>
        </row>
        <row r="35">
          <cell r="D35" t="str">
            <v>CNY</v>
          </cell>
          <cell r="E35">
            <v>-2087595.6</v>
          </cell>
          <cell r="F35">
            <v>0</v>
          </cell>
          <cell r="G35">
            <v>286705.86</v>
          </cell>
          <cell r="H35">
            <v>-2374301.46</v>
          </cell>
          <cell r="I35">
            <v>2374301.46</v>
          </cell>
        </row>
        <row r="36">
          <cell r="A36" t="str">
            <v>S411037</v>
          </cell>
          <cell r="B36" t="str">
            <v>北京博路荣国际贸易有限公司</v>
          </cell>
        </row>
        <row r="36">
          <cell r="D36" t="str">
            <v>CNY</v>
          </cell>
          <cell r="E36">
            <v>-46705.6</v>
          </cell>
          <cell r="F36">
            <v>0</v>
          </cell>
          <cell r="G36">
            <v>0</v>
          </cell>
          <cell r="H36">
            <v>-46705.6</v>
          </cell>
          <cell r="I36">
            <v>46705.6</v>
          </cell>
        </row>
        <row r="37">
          <cell r="A37" t="str">
            <v>S411039</v>
          </cell>
          <cell r="B37" t="str">
            <v>北京华兴恒通科技有限公司</v>
          </cell>
        </row>
        <row r="37">
          <cell r="D37" t="str">
            <v>CNY</v>
          </cell>
          <cell r="E37">
            <v>-22760</v>
          </cell>
          <cell r="F37">
            <v>0</v>
          </cell>
          <cell r="G37">
            <v>0</v>
          </cell>
          <cell r="H37">
            <v>-22760</v>
          </cell>
          <cell r="I37">
            <v>22760</v>
          </cell>
        </row>
        <row r="38">
          <cell r="A38" t="str">
            <v>S411040</v>
          </cell>
          <cell r="B38" t="str">
            <v>北京千臣网络科技有限公司</v>
          </cell>
        </row>
        <row r="38">
          <cell r="D38" t="str">
            <v>CNY</v>
          </cell>
          <cell r="E38">
            <v>-3826</v>
          </cell>
          <cell r="F38">
            <v>0</v>
          </cell>
          <cell r="G38">
            <v>0</v>
          </cell>
          <cell r="H38">
            <v>-3826</v>
          </cell>
          <cell r="I38">
            <v>3826</v>
          </cell>
        </row>
        <row r="39">
          <cell r="A39" t="str">
            <v>S411041</v>
          </cell>
          <cell r="B39" t="str">
            <v>北京嘉度科贸有限公司</v>
          </cell>
        </row>
        <row r="39">
          <cell r="D39" t="str">
            <v>CNY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S411042</v>
          </cell>
          <cell r="B40" t="str">
            <v>北京双海包装制品厂</v>
          </cell>
        </row>
        <row r="40">
          <cell r="D40" t="str">
            <v>CNY</v>
          </cell>
          <cell r="E40">
            <v>-7670</v>
          </cell>
          <cell r="F40">
            <v>0</v>
          </cell>
          <cell r="G40">
            <v>0</v>
          </cell>
          <cell r="H40">
            <v>-7670</v>
          </cell>
          <cell r="I40">
            <v>7670</v>
          </cell>
        </row>
        <row r="41">
          <cell r="A41" t="str">
            <v>S411044</v>
          </cell>
          <cell r="B41" t="str">
            <v>北京兴盛华丰包装制品有限公司</v>
          </cell>
        </row>
        <row r="41">
          <cell r="D41" t="str">
            <v>CNY</v>
          </cell>
          <cell r="E41">
            <v>-25460</v>
          </cell>
          <cell r="F41">
            <v>0</v>
          </cell>
          <cell r="G41">
            <v>0</v>
          </cell>
          <cell r="H41">
            <v>-25460</v>
          </cell>
          <cell r="I41">
            <v>25460</v>
          </cell>
        </row>
        <row r="42">
          <cell r="A42" t="str">
            <v>S411045</v>
          </cell>
          <cell r="B42" t="str">
            <v>北京好伯特科技有限公司</v>
          </cell>
        </row>
        <row r="42">
          <cell r="D42" t="str">
            <v>CNY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S411046</v>
          </cell>
          <cell r="B43" t="str">
            <v>北京宇喆科技有限公司</v>
          </cell>
        </row>
        <row r="43">
          <cell r="D43" t="str">
            <v>CNY</v>
          </cell>
          <cell r="E43">
            <v>-513875.07</v>
          </cell>
          <cell r="F43">
            <v>0</v>
          </cell>
          <cell r="G43">
            <v>194850.16</v>
          </cell>
          <cell r="H43">
            <v>-708725.23</v>
          </cell>
          <cell r="I43">
            <v>708725.23</v>
          </cell>
        </row>
        <row r="44">
          <cell r="A44" t="str">
            <v>S411047</v>
          </cell>
          <cell r="B44" t="str">
            <v>大连吉田拉链有限公司北京分公司</v>
          </cell>
        </row>
        <row r="44">
          <cell r="D44" t="str">
            <v>CNY</v>
          </cell>
          <cell r="E44">
            <v>-42807.9</v>
          </cell>
          <cell r="F44">
            <v>42807.9</v>
          </cell>
          <cell r="G44">
            <v>0</v>
          </cell>
          <cell r="H44">
            <v>-7.27595761418343e-12</v>
          </cell>
          <cell r="I44">
            <v>7.27595761418343e-12</v>
          </cell>
        </row>
        <row r="45">
          <cell r="A45" t="str">
            <v>S411048</v>
          </cell>
          <cell r="B45" t="str">
            <v>致冠沧州汽车部件有限公司</v>
          </cell>
        </row>
        <row r="45">
          <cell r="D45" t="str">
            <v>CNY</v>
          </cell>
          <cell r="E45">
            <v>-779117.24</v>
          </cell>
          <cell r="F45">
            <v>0</v>
          </cell>
          <cell r="G45">
            <v>81868.5</v>
          </cell>
          <cell r="H45">
            <v>-860985.74</v>
          </cell>
          <cell r="I45">
            <v>860985.74</v>
          </cell>
        </row>
        <row r="46">
          <cell r="A46" t="str">
            <v>S411049</v>
          </cell>
          <cell r="B46" t="str">
            <v>北京来一桶金科技有限公司</v>
          </cell>
        </row>
        <row r="46">
          <cell r="D46" t="str">
            <v>CNY</v>
          </cell>
          <cell r="E46">
            <v>-36233.1</v>
          </cell>
          <cell r="F46">
            <v>0</v>
          </cell>
          <cell r="G46">
            <v>0</v>
          </cell>
          <cell r="H46">
            <v>-36233.1</v>
          </cell>
          <cell r="I46">
            <v>36233.1</v>
          </cell>
        </row>
        <row r="47">
          <cell r="A47" t="str">
            <v>S411050</v>
          </cell>
          <cell r="B47" t="str">
            <v>北京寸金宏德科技发展有限公司</v>
          </cell>
        </row>
        <row r="47">
          <cell r="D47" t="str">
            <v>CNY</v>
          </cell>
          <cell r="E47">
            <v>-38454.13</v>
          </cell>
          <cell r="F47">
            <v>10000</v>
          </cell>
          <cell r="G47">
            <v>0</v>
          </cell>
          <cell r="H47">
            <v>-28454.13</v>
          </cell>
          <cell r="I47">
            <v>28454.13</v>
          </cell>
        </row>
        <row r="48">
          <cell r="A48" t="str">
            <v>S411058</v>
          </cell>
          <cell r="B48" t="str">
            <v>北京龙源明泰铝业有限公司</v>
          </cell>
        </row>
        <row r="48">
          <cell r="D48" t="str">
            <v>CNY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S412001</v>
          </cell>
          <cell r="B49" t="str">
            <v>天津生隆纤维材料股份有限公司</v>
          </cell>
        </row>
        <row r="49">
          <cell r="D49" t="str">
            <v>CNY</v>
          </cell>
          <cell r="E49">
            <v>-1667043.84</v>
          </cell>
          <cell r="F49">
            <v>102500</v>
          </cell>
          <cell r="G49">
            <v>23560.84</v>
          </cell>
          <cell r="H49">
            <v>-1588104.68</v>
          </cell>
          <cell r="I49">
            <v>1588104.68</v>
          </cell>
        </row>
        <row r="50">
          <cell r="A50" t="str">
            <v>S412002</v>
          </cell>
          <cell r="B50" t="str">
            <v>天津市精美特表面技术有限公司</v>
          </cell>
        </row>
        <row r="50">
          <cell r="D50" t="str">
            <v>CNY</v>
          </cell>
          <cell r="E50">
            <v>28219.3900000001</v>
          </cell>
          <cell r="F50">
            <v>0</v>
          </cell>
          <cell r="G50">
            <v>0</v>
          </cell>
          <cell r="H50">
            <v>28219.3900000001</v>
          </cell>
          <cell r="I50">
            <v>-28219.3900000001</v>
          </cell>
        </row>
        <row r="51">
          <cell r="A51" t="str">
            <v>S412003</v>
          </cell>
          <cell r="B51" t="str">
            <v>天津市远丰化工产品贸易有限公司</v>
          </cell>
        </row>
        <row r="51">
          <cell r="D51" t="str">
            <v>CNY</v>
          </cell>
          <cell r="E51">
            <v>-1118177.05</v>
          </cell>
          <cell r="F51">
            <v>200000</v>
          </cell>
          <cell r="G51">
            <v>620144</v>
          </cell>
          <cell r="H51">
            <v>-1538321.05</v>
          </cell>
          <cell r="I51">
            <v>1538321.05</v>
          </cell>
        </row>
        <row r="52">
          <cell r="A52" t="str">
            <v>S412004</v>
          </cell>
          <cell r="B52" t="str">
            <v>天津市朗力机械设备有限公司</v>
          </cell>
        </row>
        <row r="52">
          <cell r="D52" t="str">
            <v>CNY</v>
          </cell>
          <cell r="E52">
            <v>628825</v>
          </cell>
          <cell r="F52">
            <v>0</v>
          </cell>
          <cell r="G52">
            <v>162000</v>
          </cell>
          <cell r="H52">
            <v>466825</v>
          </cell>
          <cell r="I52">
            <v>-466825</v>
          </cell>
        </row>
        <row r="53">
          <cell r="A53" t="str">
            <v>S412005</v>
          </cell>
          <cell r="B53" t="str">
            <v>天津市国际铁工焊接装备有限公司</v>
          </cell>
        </row>
        <row r="53">
          <cell r="D53" t="str">
            <v>CNY</v>
          </cell>
          <cell r="E53">
            <v>-160732.6</v>
          </cell>
          <cell r="F53">
            <v>0</v>
          </cell>
          <cell r="G53">
            <v>0</v>
          </cell>
          <cell r="H53">
            <v>-160732.6</v>
          </cell>
          <cell r="I53">
            <v>160732.6</v>
          </cell>
        </row>
        <row r="54">
          <cell r="A54" t="str">
            <v>S412006</v>
          </cell>
          <cell r="B54" t="str">
            <v>天津天龙得冷成型部件有限公司</v>
          </cell>
        </row>
        <row r="54">
          <cell r="D54" t="str">
            <v>CNY</v>
          </cell>
          <cell r="E54">
            <v>-4731.88</v>
          </cell>
          <cell r="F54">
            <v>0</v>
          </cell>
          <cell r="G54">
            <v>0</v>
          </cell>
          <cell r="H54">
            <v>-4731.88</v>
          </cell>
          <cell r="I54">
            <v>4731.88</v>
          </cell>
        </row>
        <row r="55">
          <cell r="A55" t="str">
            <v>S412007</v>
          </cell>
          <cell r="B55" t="str">
            <v>天津易沃德工业装备有限公司</v>
          </cell>
        </row>
        <row r="55">
          <cell r="D55" t="str">
            <v>CNY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S412009</v>
          </cell>
          <cell r="B56" t="str">
            <v>天津市元辉昌钢铁贸易有限公司</v>
          </cell>
        </row>
        <row r="56">
          <cell r="D56" t="str">
            <v>CNY</v>
          </cell>
          <cell r="E56">
            <v>-244103.850000001</v>
          </cell>
          <cell r="F56">
            <v>170782.89</v>
          </cell>
          <cell r="G56">
            <v>86185.44</v>
          </cell>
          <cell r="H56">
            <v>-159506.400000001</v>
          </cell>
          <cell r="I56">
            <v>159506.400000001</v>
          </cell>
        </row>
        <row r="57">
          <cell r="A57" t="str">
            <v>S412010</v>
          </cell>
          <cell r="B57" t="str">
            <v>天津欧尔派斯环保科技发展有限公司</v>
          </cell>
        </row>
        <row r="57">
          <cell r="D57" t="str">
            <v>CNY</v>
          </cell>
          <cell r="E57">
            <v>-176704.41</v>
          </cell>
          <cell r="F57">
            <v>0</v>
          </cell>
          <cell r="G57">
            <v>0</v>
          </cell>
          <cell r="H57">
            <v>-176704.41</v>
          </cell>
          <cell r="I57">
            <v>176704.41</v>
          </cell>
        </row>
        <row r="58">
          <cell r="A58" t="str">
            <v>S412011</v>
          </cell>
          <cell r="B58" t="str">
            <v>富港科技(天津)有限公司</v>
          </cell>
        </row>
        <row r="58">
          <cell r="D58" t="str">
            <v>CNY</v>
          </cell>
          <cell r="E58">
            <v>-1</v>
          </cell>
          <cell r="F58">
            <v>0</v>
          </cell>
          <cell r="G58">
            <v>0</v>
          </cell>
          <cell r="H58">
            <v>-1</v>
          </cell>
          <cell r="I58">
            <v>1</v>
          </cell>
        </row>
        <row r="59">
          <cell r="A59" t="str">
            <v>S412012</v>
          </cell>
          <cell r="B59" t="str">
            <v>天津琪安科技有限公司</v>
          </cell>
        </row>
        <row r="59">
          <cell r="D59" t="str">
            <v>CNY</v>
          </cell>
          <cell r="E59">
            <v>-1312046.73</v>
          </cell>
          <cell r="F59">
            <v>0</v>
          </cell>
          <cell r="G59">
            <v>63059.24</v>
          </cell>
          <cell r="H59">
            <v>-1375105.97</v>
          </cell>
          <cell r="I59">
            <v>1375105.97</v>
          </cell>
        </row>
        <row r="60">
          <cell r="A60" t="str">
            <v>S412013</v>
          </cell>
          <cell r="B60" t="str">
            <v>天津金发新材料有限公司</v>
          </cell>
        </row>
        <row r="60">
          <cell r="D60" t="str">
            <v>CNY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S412015</v>
          </cell>
          <cell r="B61" t="str">
            <v>天津亚铁科技有限公司</v>
          </cell>
        </row>
        <row r="61">
          <cell r="D61" t="str">
            <v>CNY</v>
          </cell>
          <cell r="E61">
            <v>-200686.65</v>
          </cell>
          <cell r="F61">
            <v>0</v>
          </cell>
          <cell r="G61">
            <v>0</v>
          </cell>
          <cell r="H61">
            <v>-200686.65</v>
          </cell>
          <cell r="I61">
            <v>200686.65</v>
          </cell>
        </row>
        <row r="62">
          <cell r="A62" t="str">
            <v>S412017</v>
          </cell>
          <cell r="B62" t="str">
            <v>天津博容包装制品有限公司</v>
          </cell>
        </row>
        <row r="62">
          <cell r="D62" t="str">
            <v>CNY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S412018</v>
          </cell>
          <cell r="B63" t="str">
            <v>穆勒纺织品(天津)有限公司</v>
          </cell>
        </row>
        <row r="63">
          <cell r="D63" t="str">
            <v>CNY</v>
          </cell>
          <cell r="E63">
            <v>1171.29999999999</v>
          </cell>
          <cell r="F63">
            <v>0</v>
          </cell>
          <cell r="G63">
            <v>0</v>
          </cell>
          <cell r="H63">
            <v>1171.29999999999</v>
          </cell>
          <cell r="I63">
            <v>-1171.29999999999</v>
          </cell>
        </row>
        <row r="64">
          <cell r="A64" t="str">
            <v>S412019</v>
          </cell>
          <cell r="B64" t="str">
            <v>天津海菲焊接技术有限公司</v>
          </cell>
        </row>
        <row r="64">
          <cell r="D64" t="str">
            <v>CNY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S412020</v>
          </cell>
          <cell r="B65" t="str">
            <v>天津市鹏升汽车部件有限公司</v>
          </cell>
        </row>
        <row r="65">
          <cell r="D65" t="str">
            <v>CNY</v>
          </cell>
          <cell r="E65">
            <v>-7518642.33</v>
          </cell>
          <cell r="F65">
            <v>0</v>
          </cell>
          <cell r="G65">
            <v>84712</v>
          </cell>
          <cell r="H65">
            <v>-7603354.33</v>
          </cell>
          <cell r="I65">
            <v>7603354.33</v>
          </cell>
        </row>
        <row r="66">
          <cell r="A66" t="str">
            <v>S412021</v>
          </cell>
          <cell r="B66" t="str">
            <v>天津市宝驰汽车部件有限公司</v>
          </cell>
        </row>
        <row r="66">
          <cell r="D66" t="str">
            <v>CNY</v>
          </cell>
          <cell r="E66">
            <v>-28888.81</v>
          </cell>
          <cell r="F66">
            <v>0</v>
          </cell>
          <cell r="G66">
            <v>0</v>
          </cell>
          <cell r="H66">
            <v>-28888.81</v>
          </cell>
          <cell r="I66">
            <v>28888.81</v>
          </cell>
        </row>
        <row r="67">
          <cell r="A67" t="str">
            <v>S412022</v>
          </cell>
          <cell r="B67" t="str">
            <v>天津市宝坻区维华五金厂</v>
          </cell>
        </row>
        <row r="67">
          <cell r="D67" t="str">
            <v>CNY</v>
          </cell>
          <cell r="E67">
            <v>-238188.19</v>
          </cell>
          <cell r="F67">
            <v>10300</v>
          </cell>
          <cell r="G67">
            <v>300</v>
          </cell>
          <cell r="H67">
            <v>-228188.19</v>
          </cell>
          <cell r="I67">
            <v>228188.19</v>
          </cell>
        </row>
        <row r="68">
          <cell r="A68" t="str">
            <v>S412024</v>
          </cell>
          <cell r="B68" t="str">
            <v>天津东旺科技发展有限公司</v>
          </cell>
        </row>
        <row r="68">
          <cell r="D68" t="str">
            <v>CNY</v>
          </cell>
          <cell r="E68">
            <v>-12714</v>
          </cell>
          <cell r="F68">
            <v>0</v>
          </cell>
          <cell r="G68">
            <v>0</v>
          </cell>
          <cell r="H68">
            <v>-12714</v>
          </cell>
          <cell r="I68">
            <v>12714</v>
          </cell>
        </row>
        <row r="69">
          <cell r="A69" t="str">
            <v>S412025</v>
          </cell>
          <cell r="B69" t="str">
            <v>天津万塑新材料科技有限公司</v>
          </cell>
        </row>
        <row r="69">
          <cell r="D69" t="str">
            <v>CNY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S412026</v>
          </cell>
          <cell r="B70" t="str">
            <v>天津腾达永恒科技发展有限公司</v>
          </cell>
        </row>
        <row r="70">
          <cell r="D70" t="str">
            <v>CNY</v>
          </cell>
          <cell r="E70">
            <v>-69695.58</v>
          </cell>
          <cell r="F70">
            <v>0</v>
          </cell>
          <cell r="G70">
            <v>0</v>
          </cell>
          <cell r="H70">
            <v>-69695.58</v>
          </cell>
          <cell r="I70">
            <v>69695.58</v>
          </cell>
        </row>
        <row r="71">
          <cell r="A71" t="str">
            <v>S412027</v>
          </cell>
          <cell r="B71" t="str">
            <v>天津信嘉机械设备租赁有限公司</v>
          </cell>
        </row>
        <row r="71">
          <cell r="D71" t="str">
            <v>CNY</v>
          </cell>
          <cell r="E71">
            <v>-46500</v>
          </cell>
          <cell r="F71">
            <v>0</v>
          </cell>
          <cell r="G71">
            <v>4200</v>
          </cell>
          <cell r="H71">
            <v>-50700</v>
          </cell>
          <cell r="I71">
            <v>50700</v>
          </cell>
        </row>
        <row r="72">
          <cell r="A72" t="str">
            <v>S412028</v>
          </cell>
          <cell r="B72" t="str">
            <v>天津安美逸盛汽车检具有限公司</v>
          </cell>
        </row>
        <row r="72">
          <cell r="D72" t="str">
            <v>CNY</v>
          </cell>
          <cell r="E72">
            <v>-37850</v>
          </cell>
          <cell r="F72">
            <v>0</v>
          </cell>
          <cell r="G72">
            <v>0</v>
          </cell>
          <cell r="H72">
            <v>-37850</v>
          </cell>
          <cell r="I72">
            <v>37850</v>
          </cell>
        </row>
        <row r="73">
          <cell r="A73" t="str">
            <v>S412029</v>
          </cell>
          <cell r="B73" t="str">
            <v>天津金庄新材料科技有限公司</v>
          </cell>
        </row>
        <row r="73">
          <cell r="D73" t="str">
            <v>CNY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S412030</v>
          </cell>
          <cell r="B74" t="str">
            <v>天津市丰鑫科技发展有限公司</v>
          </cell>
        </row>
        <row r="74">
          <cell r="D74" t="str">
            <v>CNY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S412031</v>
          </cell>
          <cell r="B75" t="str">
            <v>天津正元天成科技发展有限公司</v>
          </cell>
        </row>
        <row r="75">
          <cell r="D75" t="str">
            <v>CNY</v>
          </cell>
          <cell r="E75">
            <v>0</v>
          </cell>
          <cell r="F75">
            <v>3500</v>
          </cell>
          <cell r="G75">
            <v>0</v>
          </cell>
          <cell r="H75">
            <v>3500</v>
          </cell>
          <cell r="I75">
            <v>-3500</v>
          </cell>
        </row>
        <row r="76">
          <cell r="A76" t="str">
            <v>S412032</v>
          </cell>
          <cell r="B76" t="str">
            <v>天津东和汽车零部件有限公司</v>
          </cell>
        </row>
        <row r="76">
          <cell r="D76" t="str">
            <v>CNY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S412033</v>
          </cell>
          <cell r="B77" t="str">
            <v>天津宇德科技发展有限公司</v>
          </cell>
        </row>
        <row r="77">
          <cell r="D77" t="str">
            <v>CNY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S412034</v>
          </cell>
          <cell r="B78" t="str">
            <v>天津市鑫晟亨通商贸有限公司</v>
          </cell>
        </row>
        <row r="78">
          <cell r="D78" t="str">
            <v>CNY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S412035</v>
          </cell>
          <cell r="B79" t="str">
            <v>天津海纳钢铁有限公司</v>
          </cell>
        </row>
        <row r="79">
          <cell r="D79" t="str">
            <v>CNY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S412036</v>
          </cell>
          <cell r="B80" t="str">
            <v>天津永增源钢管有限公司</v>
          </cell>
        </row>
        <row r="80">
          <cell r="D80" t="str">
            <v>CNY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S412037</v>
          </cell>
          <cell r="B81" t="str">
            <v>天津湘鑫科技发展有限公司</v>
          </cell>
        </row>
        <row r="81">
          <cell r="D81" t="str">
            <v>CNY</v>
          </cell>
          <cell r="E81">
            <v>-63475.21</v>
          </cell>
          <cell r="F81">
            <v>0</v>
          </cell>
          <cell r="G81">
            <v>0</v>
          </cell>
          <cell r="H81">
            <v>-63475.21</v>
          </cell>
          <cell r="I81">
            <v>63475.21</v>
          </cell>
        </row>
        <row r="82">
          <cell r="A82" t="str">
            <v>S412038</v>
          </cell>
          <cell r="B82" t="str">
            <v>天津禄川科技开发有限公司</v>
          </cell>
        </row>
        <row r="82">
          <cell r="D82" t="str">
            <v>CNY</v>
          </cell>
          <cell r="E82">
            <v>-53907.36</v>
          </cell>
          <cell r="F82">
            <v>53907.36</v>
          </cell>
          <cell r="G82">
            <v>0</v>
          </cell>
          <cell r="H82">
            <v>1.45519152283669e-11</v>
          </cell>
          <cell r="I82">
            <v>-1.45519152283669e-11</v>
          </cell>
        </row>
        <row r="83">
          <cell r="A83" t="str">
            <v>S412039</v>
          </cell>
          <cell r="B83" t="str">
            <v>天津又进精密部品有限公司</v>
          </cell>
        </row>
        <row r="83">
          <cell r="D83" t="str">
            <v>CNY</v>
          </cell>
          <cell r="E83">
            <v>-507141.81</v>
          </cell>
          <cell r="F83">
            <v>0</v>
          </cell>
          <cell r="G83">
            <v>63445.8</v>
          </cell>
          <cell r="H83">
            <v>-570587.61</v>
          </cell>
          <cell r="I83">
            <v>570587.61</v>
          </cell>
        </row>
        <row r="84">
          <cell r="A84" t="str">
            <v>S412041</v>
          </cell>
          <cell r="B84" t="str">
            <v>天津力登维汽车部件有限公司</v>
          </cell>
        </row>
        <row r="84">
          <cell r="D84" t="str">
            <v>CNY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S412042</v>
          </cell>
          <cell r="B85" t="str">
            <v>天津锦程新材料科技有限公司</v>
          </cell>
        </row>
        <row r="85">
          <cell r="D85" t="str">
            <v>CNY</v>
          </cell>
          <cell r="E85">
            <v>-13953.24</v>
          </cell>
          <cell r="F85">
            <v>13953.24</v>
          </cell>
          <cell r="G85">
            <v>18604.32</v>
          </cell>
          <cell r="H85">
            <v>-18604.32</v>
          </cell>
          <cell r="I85">
            <v>18604.32</v>
          </cell>
        </row>
        <row r="86">
          <cell r="A86" t="str">
            <v>S412043</v>
          </cell>
          <cell r="B86" t="str">
            <v>天津新起点模具有限公司</v>
          </cell>
        </row>
        <row r="86">
          <cell r="D86" t="str">
            <v>CNY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S412044</v>
          </cell>
          <cell r="B87" t="str">
            <v>天津沛衡五金弹簧有限公司</v>
          </cell>
        </row>
        <row r="87">
          <cell r="D87" t="str">
            <v>CNY</v>
          </cell>
          <cell r="E87">
            <v>-116823.94</v>
          </cell>
          <cell r="F87">
            <v>0</v>
          </cell>
          <cell r="G87">
            <v>0</v>
          </cell>
          <cell r="H87">
            <v>-116823.94</v>
          </cell>
          <cell r="I87">
            <v>116823.94</v>
          </cell>
        </row>
        <row r="88">
          <cell r="A88" t="str">
            <v>S412045</v>
          </cell>
          <cell r="B88" t="str">
            <v>大悍（天津）汽车零部件有限公司</v>
          </cell>
        </row>
        <row r="88">
          <cell r="D88" t="str">
            <v>CNY</v>
          </cell>
          <cell r="E88">
            <v>-473976.19</v>
          </cell>
          <cell r="F88">
            <v>60000</v>
          </cell>
          <cell r="G88">
            <v>367656.8</v>
          </cell>
          <cell r="H88">
            <v>-781632.99</v>
          </cell>
          <cell r="I88">
            <v>781632.99</v>
          </cell>
        </row>
        <row r="89">
          <cell r="A89" t="str">
            <v>S412047</v>
          </cell>
          <cell r="B89" t="str">
            <v>PPG涂料（天津）有限公司</v>
          </cell>
        </row>
        <row r="89">
          <cell r="D89" t="str">
            <v>CNY</v>
          </cell>
          <cell r="E89">
            <v>-14652.94</v>
          </cell>
          <cell r="F89">
            <v>14652.94</v>
          </cell>
          <cell r="G89">
            <v>0</v>
          </cell>
          <cell r="H89">
            <v>-1.81898940354586e-12</v>
          </cell>
          <cell r="I89">
            <v>1.81898940354586e-12</v>
          </cell>
        </row>
        <row r="90">
          <cell r="A90" t="str">
            <v>S412048</v>
          </cell>
          <cell r="B90" t="str">
            <v>天津艾尔特精密机械有限公司</v>
          </cell>
        </row>
        <row r="90">
          <cell r="D90" t="str">
            <v>CNY</v>
          </cell>
          <cell r="E90">
            <v>-57100</v>
          </cell>
          <cell r="F90">
            <v>0</v>
          </cell>
          <cell r="G90">
            <v>0</v>
          </cell>
          <cell r="H90">
            <v>-57100</v>
          </cell>
          <cell r="I90">
            <v>57100</v>
          </cell>
        </row>
        <row r="91">
          <cell r="A91" t="str">
            <v>S412049</v>
          </cell>
          <cell r="B91" t="str">
            <v>天津佳其汽车内饰部件有限公司</v>
          </cell>
        </row>
        <row r="91">
          <cell r="D91" t="str">
            <v>CNY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S412050</v>
          </cell>
          <cell r="B92" t="str">
            <v>天津方昕易通科技发展有限公司</v>
          </cell>
        </row>
        <row r="92">
          <cell r="D92" t="str">
            <v>CNY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S412051</v>
          </cell>
          <cell r="B93" t="str">
            <v>天津东凯科技有限公司</v>
          </cell>
        </row>
        <row r="93">
          <cell r="D93" t="str">
            <v>CNY</v>
          </cell>
          <cell r="E93">
            <v>-32544</v>
          </cell>
          <cell r="F93">
            <v>0</v>
          </cell>
          <cell r="G93">
            <v>0</v>
          </cell>
          <cell r="H93">
            <v>-32544</v>
          </cell>
          <cell r="I93">
            <v>32544</v>
          </cell>
        </row>
        <row r="94">
          <cell r="A94" t="str">
            <v>S412052</v>
          </cell>
          <cell r="B94" t="str">
            <v>利宇晴塑胶(天津)有限公司</v>
          </cell>
        </row>
        <row r="94">
          <cell r="D94" t="str">
            <v>CNY</v>
          </cell>
          <cell r="E94">
            <v>172230</v>
          </cell>
          <cell r="F94">
            <v>329305</v>
          </cell>
          <cell r="G94">
            <v>344665</v>
          </cell>
          <cell r="H94">
            <v>156870</v>
          </cell>
          <cell r="I94">
            <v>-156870</v>
          </cell>
        </row>
        <row r="95">
          <cell r="A95" t="str">
            <v>S412054</v>
          </cell>
          <cell r="B95" t="str">
            <v>天津鑫淼塑料制品有限公司</v>
          </cell>
        </row>
        <row r="95">
          <cell r="D95" t="str">
            <v>CNY</v>
          </cell>
          <cell r="E95">
            <v>0</v>
          </cell>
          <cell r="F95">
            <v>26650</v>
          </cell>
          <cell r="G95">
            <v>0</v>
          </cell>
          <cell r="H95">
            <v>26650</v>
          </cell>
          <cell r="I95">
            <v>-26650</v>
          </cell>
        </row>
        <row r="96">
          <cell r="A96" t="str">
            <v>S412055</v>
          </cell>
          <cell r="B96" t="str">
            <v>天津市盛祥冷拉有限公司</v>
          </cell>
        </row>
        <row r="96">
          <cell r="D96" t="str">
            <v>CNY</v>
          </cell>
          <cell r="E96">
            <v>0</v>
          </cell>
          <cell r="F96">
            <v>20000</v>
          </cell>
          <cell r="G96">
            <v>0</v>
          </cell>
          <cell r="H96">
            <v>20000</v>
          </cell>
          <cell r="I96">
            <v>-20000</v>
          </cell>
        </row>
        <row r="97">
          <cell r="A97" t="str">
            <v>S413001</v>
          </cell>
          <cell r="B97" t="str">
            <v>北京吉信气弹簧制品有限公司</v>
          </cell>
        </row>
        <row r="97">
          <cell r="D97" t="str">
            <v>CNY</v>
          </cell>
          <cell r="E97">
            <v>-696441.1</v>
          </cell>
          <cell r="F97">
            <v>0</v>
          </cell>
          <cell r="G97">
            <v>0</v>
          </cell>
          <cell r="H97">
            <v>-696441.1</v>
          </cell>
          <cell r="I97">
            <v>696441.1</v>
          </cell>
        </row>
        <row r="98">
          <cell r="A98" t="str">
            <v>S413002</v>
          </cell>
          <cell r="B98" t="str">
            <v>唐山市丰润区报喜坨扁钢厂</v>
          </cell>
        </row>
        <row r="98">
          <cell r="D98" t="str">
            <v>CNY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S413003</v>
          </cell>
          <cell r="B99" t="str">
            <v>秦皇岛卓泰包装制品制造有限公司</v>
          </cell>
        </row>
        <row r="99">
          <cell r="D99" t="str">
            <v>CNY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S413004</v>
          </cell>
          <cell r="B100" t="str">
            <v>保定兆龙通用电器塑业有限公司</v>
          </cell>
        </row>
        <row r="100">
          <cell r="D100" t="str">
            <v>CNY</v>
          </cell>
          <cell r="E100">
            <v>-110127.77</v>
          </cell>
          <cell r="F100">
            <v>0</v>
          </cell>
          <cell r="G100">
            <v>61620.18</v>
          </cell>
          <cell r="H100">
            <v>-171747.95</v>
          </cell>
          <cell r="I100">
            <v>171747.95</v>
          </cell>
        </row>
        <row r="101">
          <cell r="A101" t="str">
            <v>S413005</v>
          </cell>
          <cell r="B101" t="str">
            <v>保定市京苑汽车装饰配件厂</v>
          </cell>
        </row>
        <row r="101">
          <cell r="D101" t="str">
            <v>CNY</v>
          </cell>
          <cell r="E101">
            <v>-35451.04</v>
          </cell>
          <cell r="F101">
            <v>0</v>
          </cell>
          <cell r="G101">
            <v>0</v>
          </cell>
          <cell r="H101">
            <v>-35451.04</v>
          </cell>
          <cell r="I101">
            <v>35451.04</v>
          </cell>
        </row>
        <row r="102">
          <cell r="A102" t="str">
            <v>S413007</v>
          </cell>
          <cell r="B102" t="str">
            <v>雄县华增汽车饰件有限公司</v>
          </cell>
        </row>
        <row r="102">
          <cell r="D102" t="str">
            <v>CNY</v>
          </cell>
          <cell r="E102">
            <v>-418504.86</v>
          </cell>
          <cell r="F102">
            <v>0</v>
          </cell>
          <cell r="G102">
            <v>12390.03</v>
          </cell>
          <cell r="H102">
            <v>-430894.89</v>
          </cell>
          <cell r="I102">
            <v>430894.89</v>
          </cell>
        </row>
        <row r="103">
          <cell r="A103" t="str">
            <v>S413008</v>
          </cell>
          <cell r="B103" t="str">
            <v>高碑店市晨奥汽车部件有限公司</v>
          </cell>
        </row>
        <row r="103">
          <cell r="D103" t="str">
            <v>CNY</v>
          </cell>
          <cell r="E103">
            <v>-3606.64</v>
          </cell>
          <cell r="F103">
            <v>0</v>
          </cell>
          <cell r="G103">
            <v>0</v>
          </cell>
          <cell r="H103">
            <v>-3606.64</v>
          </cell>
          <cell r="I103">
            <v>3606.64</v>
          </cell>
        </row>
        <row r="104">
          <cell r="A104" t="str">
            <v>S413009</v>
          </cell>
          <cell r="B104" t="str">
            <v>高碑店京华橡胶制品有限责任公司</v>
          </cell>
        </row>
        <row r="104">
          <cell r="D104" t="str">
            <v>CNY</v>
          </cell>
          <cell r="E104">
            <v>-31080.56</v>
          </cell>
          <cell r="F104">
            <v>0</v>
          </cell>
          <cell r="G104">
            <v>17492.4</v>
          </cell>
          <cell r="H104">
            <v>-48572.96</v>
          </cell>
          <cell r="I104">
            <v>48572.96</v>
          </cell>
        </row>
        <row r="105">
          <cell r="A105" t="str">
            <v>S413011</v>
          </cell>
          <cell r="B105" t="str">
            <v>沧州梦依恋商贸有限公司</v>
          </cell>
        </row>
        <row r="105">
          <cell r="D105" t="str">
            <v>CNY</v>
          </cell>
          <cell r="E105">
            <v>-1274</v>
          </cell>
          <cell r="F105">
            <v>0</v>
          </cell>
          <cell r="G105">
            <v>0</v>
          </cell>
          <cell r="H105">
            <v>-1274</v>
          </cell>
          <cell r="I105">
            <v>1274</v>
          </cell>
        </row>
        <row r="106">
          <cell r="A106" t="str">
            <v>S413012</v>
          </cell>
          <cell r="B106" t="str">
            <v>沧州市任沧机电有限公司</v>
          </cell>
        </row>
        <row r="106">
          <cell r="D106" t="str">
            <v>CNY</v>
          </cell>
          <cell r="E106">
            <v>-41380</v>
          </cell>
          <cell r="F106">
            <v>0</v>
          </cell>
          <cell r="G106">
            <v>0</v>
          </cell>
          <cell r="H106">
            <v>-41380</v>
          </cell>
          <cell r="I106">
            <v>41380</v>
          </cell>
        </row>
        <row r="107">
          <cell r="A107" t="str">
            <v>S413014</v>
          </cell>
          <cell r="B107" t="str">
            <v>沧州市奥睿机械设备有限公司</v>
          </cell>
        </row>
        <row r="107">
          <cell r="D107" t="str">
            <v>CNY</v>
          </cell>
          <cell r="E107">
            <v>-59204</v>
          </cell>
          <cell r="F107">
            <v>42068</v>
          </cell>
          <cell r="G107">
            <v>41136</v>
          </cell>
          <cell r="H107">
            <v>-58272</v>
          </cell>
          <cell r="I107">
            <v>58272</v>
          </cell>
        </row>
        <row r="108">
          <cell r="A108" t="str">
            <v>S413015</v>
          </cell>
          <cell r="B108" t="str">
            <v>沧州鑫亿源纸制品有限公司</v>
          </cell>
        </row>
        <row r="108">
          <cell r="D108" t="str">
            <v>CNY</v>
          </cell>
          <cell r="E108">
            <v>-210025.61</v>
          </cell>
          <cell r="F108">
            <v>0</v>
          </cell>
          <cell r="G108">
            <v>7656.65</v>
          </cell>
          <cell r="H108">
            <v>-217682.26</v>
          </cell>
          <cell r="I108">
            <v>217682.26</v>
          </cell>
        </row>
        <row r="109">
          <cell r="A109" t="str">
            <v>S413016</v>
          </cell>
          <cell r="B109" t="str">
            <v>河北聚福家用电器有限公司 </v>
          </cell>
        </row>
        <row r="109">
          <cell r="D109" t="str">
            <v>CNY</v>
          </cell>
          <cell r="E109">
            <v>-23937.6</v>
          </cell>
          <cell r="F109">
            <v>0</v>
          </cell>
          <cell r="G109">
            <v>0</v>
          </cell>
          <cell r="H109">
            <v>-23937.6</v>
          </cell>
          <cell r="I109">
            <v>23937.6</v>
          </cell>
        </row>
        <row r="110">
          <cell r="A110" t="str">
            <v>S413017</v>
          </cell>
          <cell r="B110" t="str">
            <v>沧州荣昊汽车配件有限公司</v>
          </cell>
        </row>
        <row r="110">
          <cell r="D110" t="str">
            <v>CNY</v>
          </cell>
          <cell r="E110">
            <v>-202.36</v>
          </cell>
          <cell r="F110">
            <v>0</v>
          </cell>
          <cell r="G110">
            <v>0</v>
          </cell>
          <cell r="H110">
            <v>-202.36</v>
          </cell>
          <cell r="I110">
            <v>202.36</v>
          </cell>
        </row>
        <row r="111">
          <cell r="A111" t="str">
            <v>S413018</v>
          </cell>
          <cell r="B111" t="str">
            <v>沧州崇文晟源机械制造有限公司</v>
          </cell>
        </row>
        <row r="111">
          <cell r="D111" t="str">
            <v>CNY</v>
          </cell>
          <cell r="E111">
            <v>-30819.93</v>
          </cell>
          <cell r="F111">
            <v>0</v>
          </cell>
          <cell r="G111">
            <v>10294.75</v>
          </cell>
          <cell r="H111">
            <v>-41114.68</v>
          </cell>
          <cell r="I111">
            <v>41114.68</v>
          </cell>
        </row>
        <row r="112">
          <cell r="A112" t="str">
            <v>S413019</v>
          </cell>
          <cell r="B112" t="str">
            <v>沧州超杰纺织品有限公司</v>
          </cell>
        </row>
        <row r="112">
          <cell r="D112" t="str">
            <v>CNY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A113" t="str">
            <v>S413020</v>
          </cell>
          <cell r="B113" t="str">
            <v>沧州旭兴五金制品有限公司</v>
          </cell>
        </row>
        <row r="113">
          <cell r="D113" t="str">
            <v>CNY</v>
          </cell>
          <cell r="E113">
            <v>-283466.93</v>
          </cell>
          <cell r="F113">
            <v>30900</v>
          </cell>
          <cell r="G113">
            <v>358232.64</v>
          </cell>
          <cell r="H113">
            <v>-610799.57</v>
          </cell>
          <cell r="I113">
            <v>610799.57</v>
          </cell>
        </row>
        <row r="114">
          <cell r="A114" t="str">
            <v>S413021</v>
          </cell>
          <cell r="B114" t="str">
            <v>河北锐翰汽车零部件有限公司</v>
          </cell>
        </row>
        <row r="114">
          <cell r="D114" t="str">
            <v>CNY</v>
          </cell>
          <cell r="E114">
            <v>-636581.36</v>
          </cell>
          <cell r="F114">
            <v>0</v>
          </cell>
          <cell r="G114">
            <v>14495.98</v>
          </cell>
          <cell r="H114">
            <v>-651077.34</v>
          </cell>
          <cell r="I114">
            <v>651077.34</v>
          </cell>
        </row>
        <row r="115">
          <cell r="A115" t="str">
            <v>S413022</v>
          </cell>
          <cell r="B115" t="str">
            <v>海兴中盛弹簧有限公司</v>
          </cell>
        </row>
        <row r="115">
          <cell r="D115" t="str">
            <v>CNY</v>
          </cell>
          <cell r="E115">
            <v>-8576805.34</v>
          </cell>
          <cell r="F115">
            <v>20600</v>
          </cell>
          <cell r="G115">
            <v>480330.32</v>
          </cell>
          <cell r="H115">
            <v>-9036535.66</v>
          </cell>
          <cell r="I115">
            <v>9036535.66</v>
          </cell>
        </row>
        <row r="116">
          <cell r="A116" t="str">
            <v>S413023</v>
          </cell>
          <cell r="B116" t="str">
            <v>南皮县利辉五金接插件厂</v>
          </cell>
        </row>
        <row r="116">
          <cell r="D116" t="str">
            <v>CNY</v>
          </cell>
          <cell r="E116">
            <v>-115946.18</v>
          </cell>
          <cell r="F116">
            <v>0</v>
          </cell>
          <cell r="G116">
            <v>0</v>
          </cell>
          <cell r="H116">
            <v>-115946.18</v>
          </cell>
          <cell r="I116">
            <v>115946.18</v>
          </cell>
        </row>
        <row r="117">
          <cell r="A117" t="str">
            <v>S413024</v>
          </cell>
          <cell r="B117" t="str">
            <v>南皮县国名冲压件厂</v>
          </cell>
        </row>
        <row r="117">
          <cell r="D117" t="str">
            <v>CNY</v>
          </cell>
          <cell r="E117">
            <v>-2900.49</v>
          </cell>
          <cell r="F117">
            <v>0</v>
          </cell>
          <cell r="G117">
            <v>0</v>
          </cell>
          <cell r="H117">
            <v>-2900.49</v>
          </cell>
          <cell r="I117">
            <v>2900.49</v>
          </cell>
        </row>
        <row r="118">
          <cell r="A118" t="str">
            <v>S413025</v>
          </cell>
          <cell r="B118" t="str">
            <v>沧州宇诺五金制造有限公司</v>
          </cell>
        </row>
        <row r="118">
          <cell r="D118" t="str">
            <v>CNY</v>
          </cell>
          <cell r="E118">
            <v>-1520729.14</v>
          </cell>
          <cell r="F118">
            <v>0</v>
          </cell>
          <cell r="G118">
            <v>199166.89</v>
          </cell>
          <cell r="H118">
            <v>-1719896.03</v>
          </cell>
          <cell r="I118">
            <v>1719896.03</v>
          </cell>
        </row>
        <row r="119">
          <cell r="A119" t="str">
            <v>S413026</v>
          </cell>
          <cell r="B119" t="str">
            <v>沧州临港明康汽车配件有限公司</v>
          </cell>
        </row>
        <row r="119">
          <cell r="D119" t="str">
            <v>CNY</v>
          </cell>
          <cell r="E119">
            <v>-172042.75</v>
          </cell>
          <cell r="F119">
            <v>0</v>
          </cell>
          <cell r="G119">
            <v>33228.42</v>
          </cell>
          <cell r="H119">
            <v>-205271.17</v>
          </cell>
          <cell r="I119">
            <v>205271.17</v>
          </cell>
        </row>
        <row r="120">
          <cell r="A120" t="str">
            <v>S413027</v>
          </cell>
          <cell r="B120" t="str">
            <v>沧州裕金达汽车部件有限公司</v>
          </cell>
        </row>
        <row r="120">
          <cell r="D120" t="str">
            <v>CNY</v>
          </cell>
          <cell r="E120">
            <v>-51725.38</v>
          </cell>
          <cell r="F120">
            <v>0</v>
          </cell>
          <cell r="G120">
            <v>0</v>
          </cell>
          <cell r="H120">
            <v>-51725.38</v>
          </cell>
          <cell r="I120">
            <v>51725.38</v>
          </cell>
        </row>
        <row r="121">
          <cell r="A121" t="str">
            <v>S413028</v>
          </cell>
          <cell r="B121" t="str">
            <v>泊头市鑫洪金属制品有限公司</v>
          </cell>
        </row>
        <row r="121">
          <cell r="D121" t="str">
            <v>CNY</v>
          </cell>
          <cell r="E121">
            <v>-43699.8</v>
          </cell>
          <cell r="F121">
            <v>0</v>
          </cell>
          <cell r="G121">
            <v>0</v>
          </cell>
          <cell r="H121">
            <v>-43699.8</v>
          </cell>
          <cell r="I121">
            <v>43699.8</v>
          </cell>
        </row>
        <row r="122">
          <cell r="A122" t="str">
            <v>S413029</v>
          </cell>
          <cell r="B122" t="str">
            <v>黄骅市成卓汽车部件厂</v>
          </cell>
        </row>
        <row r="122">
          <cell r="D122" t="str">
            <v>CNY</v>
          </cell>
          <cell r="E122">
            <v>-9067309.69</v>
          </cell>
          <cell r="F122">
            <v>5000000</v>
          </cell>
          <cell r="G122">
            <v>5579798.84</v>
          </cell>
          <cell r="H122">
            <v>-9647108.53</v>
          </cell>
          <cell r="I122">
            <v>9647108.53</v>
          </cell>
        </row>
        <row r="123">
          <cell r="A123" t="str">
            <v>S413030</v>
          </cell>
          <cell r="B123" t="str">
            <v>黄骅市盛荣汽车零部件有限公司</v>
          </cell>
        </row>
        <row r="123">
          <cell r="D123" t="str">
            <v>CNY</v>
          </cell>
          <cell r="E123">
            <v>-6975.89</v>
          </cell>
          <cell r="F123">
            <v>0</v>
          </cell>
          <cell r="G123">
            <v>0</v>
          </cell>
          <cell r="H123">
            <v>-6975.89</v>
          </cell>
          <cell r="I123">
            <v>6975.89</v>
          </cell>
        </row>
        <row r="124">
          <cell r="A124" t="str">
            <v>S413031</v>
          </cell>
          <cell r="B124" t="str">
            <v>黄骅市致远摩托车配件有限公司</v>
          </cell>
        </row>
        <row r="124">
          <cell r="D124" t="str">
            <v>CNY</v>
          </cell>
          <cell r="E124">
            <v>-148912.54</v>
          </cell>
          <cell r="F124">
            <v>32022</v>
          </cell>
          <cell r="G124">
            <v>41309.26</v>
          </cell>
          <cell r="H124">
            <v>-158199.8</v>
          </cell>
          <cell r="I124">
            <v>158199.8</v>
          </cell>
        </row>
        <row r="125">
          <cell r="A125" t="str">
            <v>S413032</v>
          </cell>
          <cell r="B125" t="str">
            <v>黄骅市大麻沽航凌电子机箱厂</v>
          </cell>
        </row>
        <row r="125">
          <cell r="D125" t="str">
            <v>CNY</v>
          </cell>
          <cell r="E125">
            <v>-186943.17</v>
          </cell>
          <cell r="F125">
            <v>0</v>
          </cell>
          <cell r="G125">
            <v>0</v>
          </cell>
          <cell r="H125">
            <v>-186943.17</v>
          </cell>
          <cell r="I125">
            <v>186943.17</v>
          </cell>
        </row>
        <row r="126">
          <cell r="A126" t="str">
            <v>S413033</v>
          </cell>
          <cell r="B126" t="str">
            <v>黄骅市再兴汽车配件有限公司</v>
          </cell>
        </row>
        <row r="126">
          <cell r="D126" t="str">
            <v>CNY</v>
          </cell>
          <cell r="E126">
            <v>-2326436.62</v>
          </cell>
          <cell r="F126">
            <v>0</v>
          </cell>
          <cell r="G126">
            <v>72315.96</v>
          </cell>
          <cell r="H126">
            <v>-2398752.58</v>
          </cell>
          <cell r="I126">
            <v>2398752.58</v>
          </cell>
        </row>
        <row r="127">
          <cell r="A127" t="str">
            <v>S413034</v>
          </cell>
          <cell r="B127" t="str">
            <v>黄骅市汇铭汽车部件有限公司</v>
          </cell>
        </row>
        <row r="127">
          <cell r="D127" t="str">
            <v>CNY</v>
          </cell>
          <cell r="E127">
            <v>-2481316.37</v>
          </cell>
          <cell r="F127">
            <v>51500</v>
          </cell>
          <cell r="G127">
            <v>566187.13</v>
          </cell>
          <cell r="H127">
            <v>-2996003.5</v>
          </cell>
          <cell r="I127">
            <v>2996003.5</v>
          </cell>
        </row>
        <row r="128">
          <cell r="A128" t="str">
            <v>S413035</v>
          </cell>
          <cell r="B128" t="str">
            <v>黄骅市建昌塑料制品有限公司</v>
          </cell>
        </row>
        <row r="128">
          <cell r="D128" t="str">
            <v>CNY</v>
          </cell>
          <cell r="E128">
            <v>-3186649.37</v>
          </cell>
          <cell r="F128">
            <v>0</v>
          </cell>
          <cell r="G128">
            <v>129558.37</v>
          </cell>
          <cell r="H128">
            <v>-3316207.74</v>
          </cell>
          <cell r="I128">
            <v>3316207.74</v>
          </cell>
        </row>
        <row r="129">
          <cell r="A129" t="str">
            <v>S413036</v>
          </cell>
          <cell r="B129" t="str">
            <v>黄骅市元周五金制品有限公司</v>
          </cell>
        </row>
        <row r="129">
          <cell r="D129" t="str">
            <v>CNY</v>
          </cell>
          <cell r="E129">
            <v>-40465.94</v>
          </cell>
          <cell r="F129">
            <v>0</v>
          </cell>
          <cell r="G129">
            <v>0</v>
          </cell>
          <cell r="H129">
            <v>-40465.94</v>
          </cell>
          <cell r="I129">
            <v>40465.94</v>
          </cell>
        </row>
        <row r="130">
          <cell r="A130" t="str">
            <v>S413037</v>
          </cell>
          <cell r="B130" t="str">
            <v>黄骅市雍丰塑料制品有限公司</v>
          </cell>
        </row>
        <row r="130">
          <cell r="D130" t="str">
            <v>CNY</v>
          </cell>
          <cell r="E130">
            <v>-2904100.87</v>
          </cell>
          <cell r="F130">
            <v>0</v>
          </cell>
          <cell r="G130">
            <v>142575.75</v>
          </cell>
          <cell r="H130">
            <v>-3046676.62</v>
          </cell>
          <cell r="I130">
            <v>3046676.62</v>
          </cell>
        </row>
        <row r="131">
          <cell r="A131" t="str">
            <v>S413038</v>
          </cell>
          <cell r="B131" t="str">
            <v>黄骅市万昌五金制品有限公司</v>
          </cell>
        </row>
        <row r="131">
          <cell r="D131" t="str">
            <v>CNY</v>
          </cell>
          <cell r="E131">
            <v>4.65661287307739e-10</v>
          </cell>
          <cell r="F131">
            <v>0</v>
          </cell>
          <cell r="G131">
            <v>0</v>
          </cell>
          <cell r="H131">
            <v>4.65661287307739e-10</v>
          </cell>
          <cell r="I131">
            <v>-4.65661287307739e-10</v>
          </cell>
        </row>
        <row r="132">
          <cell r="A132" t="str">
            <v>S413039</v>
          </cell>
          <cell r="B132" t="str">
            <v>黄骅市佳祥五金制品有限公司</v>
          </cell>
        </row>
        <row r="132">
          <cell r="D132" t="str">
            <v>CNY</v>
          </cell>
          <cell r="E132">
            <v>-161169.54</v>
          </cell>
          <cell r="F132">
            <v>0</v>
          </cell>
          <cell r="G132">
            <v>0</v>
          </cell>
          <cell r="H132">
            <v>-161169.54</v>
          </cell>
          <cell r="I132">
            <v>161169.54</v>
          </cell>
        </row>
        <row r="133">
          <cell r="A133" t="str">
            <v>S413040</v>
          </cell>
          <cell r="B133" t="str">
            <v>河北辰丰制管有限公司</v>
          </cell>
        </row>
        <row r="133">
          <cell r="D133" t="str">
            <v>CNY</v>
          </cell>
          <cell r="E133">
            <v>-212083.65</v>
          </cell>
          <cell r="F133">
            <v>0</v>
          </cell>
          <cell r="G133">
            <v>0</v>
          </cell>
          <cell r="H133">
            <v>-212083.65</v>
          </cell>
          <cell r="I133">
            <v>212083.65</v>
          </cell>
        </row>
        <row r="134">
          <cell r="A134" t="str">
            <v>S413041</v>
          </cell>
          <cell r="B134" t="str">
            <v>黄骅市齐西纺织五金配件厂</v>
          </cell>
        </row>
        <row r="134">
          <cell r="D134" t="str">
            <v>CNY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 t="str">
            <v>S413042</v>
          </cell>
          <cell r="B135" t="str">
            <v>黄骅市祯祥金属制品有限责任公司</v>
          </cell>
        </row>
        <row r="135">
          <cell r="D135" t="str">
            <v>CNY</v>
          </cell>
          <cell r="E135">
            <v>-391746.469999999</v>
          </cell>
          <cell r="F135">
            <v>250000</v>
          </cell>
          <cell r="G135">
            <v>350004.35</v>
          </cell>
          <cell r="H135">
            <v>-491750.819999999</v>
          </cell>
          <cell r="I135">
            <v>491750.819999999</v>
          </cell>
        </row>
        <row r="136">
          <cell r="A136" t="str">
            <v>S413043</v>
          </cell>
          <cell r="B136" t="str">
            <v>河北航凌电路板有限公司</v>
          </cell>
        </row>
        <row r="136">
          <cell r="D136" t="str">
            <v>CNY</v>
          </cell>
          <cell r="E136">
            <v>-299959.78</v>
          </cell>
          <cell r="F136">
            <v>23859.18</v>
          </cell>
          <cell r="G136">
            <v>110107.83</v>
          </cell>
          <cell r="H136">
            <v>-386208.43</v>
          </cell>
          <cell r="I136">
            <v>386208.43</v>
          </cell>
        </row>
        <row r="137">
          <cell r="A137" t="str">
            <v>S413044</v>
          </cell>
          <cell r="B137" t="str">
            <v>黄骅市长生汽车灯镜有限公司</v>
          </cell>
        </row>
        <row r="137">
          <cell r="D137" t="str">
            <v>CNY</v>
          </cell>
          <cell r="E137">
            <v>-13963158.36</v>
          </cell>
          <cell r="F137">
            <v>5000000</v>
          </cell>
          <cell r="G137">
            <v>5433398.01</v>
          </cell>
          <cell r="H137">
            <v>-14396556.37</v>
          </cell>
          <cell r="I137">
            <v>14396556.37</v>
          </cell>
        </row>
        <row r="138">
          <cell r="A138" t="str">
            <v>S413045</v>
          </cell>
          <cell r="B138" t="str">
            <v>黄骅市鑫祺汽车配件有限公司</v>
          </cell>
        </row>
        <row r="138">
          <cell r="D138" t="str">
            <v>CNY</v>
          </cell>
          <cell r="E138">
            <v>-2088144.68</v>
          </cell>
          <cell r="F138">
            <v>0</v>
          </cell>
          <cell r="G138">
            <v>125708.06</v>
          </cell>
          <cell r="H138">
            <v>-2213852.74</v>
          </cell>
          <cell r="I138">
            <v>2213852.74</v>
          </cell>
        </row>
        <row r="139">
          <cell r="A139" t="str">
            <v>S413046</v>
          </cell>
          <cell r="B139" t="str">
            <v>黄骅市恒基五金轴承工具有限公司</v>
          </cell>
        </row>
        <row r="139">
          <cell r="D139" t="str">
            <v>CNY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 t="str">
            <v>S413047</v>
          </cell>
          <cell r="B140" t="str">
            <v>黄骅市正大纺织机械配件厂</v>
          </cell>
        </row>
        <row r="140">
          <cell r="D140" t="str">
            <v>CNY</v>
          </cell>
          <cell r="E140">
            <v>-1865441.09</v>
          </cell>
          <cell r="F140">
            <v>0</v>
          </cell>
          <cell r="G140">
            <v>0</v>
          </cell>
          <cell r="H140">
            <v>-1865441.09</v>
          </cell>
          <cell r="I140">
            <v>1865441.09</v>
          </cell>
        </row>
        <row r="141">
          <cell r="A141" t="str">
            <v>S413048</v>
          </cell>
          <cell r="B141" t="str">
            <v>黄骅市聚兴制管有限公司</v>
          </cell>
        </row>
        <row r="141">
          <cell r="D141" t="str">
            <v>CNY</v>
          </cell>
          <cell r="E141">
            <v>140216.28</v>
          </cell>
          <cell r="F141">
            <v>0</v>
          </cell>
          <cell r="G141">
            <v>0</v>
          </cell>
          <cell r="H141">
            <v>140216.28</v>
          </cell>
          <cell r="I141">
            <v>-140216.28</v>
          </cell>
        </row>
        <row r="142">
          <cell r="A142" t="str">
            <v>S413049</v>
          </cell>
          <cell r="B142" t="str">
            <v>黄骅市天丰汽车配件有限公司</v>
          </cell>
        </row>
        <row r="142">
          <cell r="D142" t="str">
            <v>CNY</v>
          </cell>
          <cell r="E142">
            <v>-3933594.28</v>
          </cell>
          <cell r="F142">
            <v>0</v>
          </cell>
          <cell r="G142">
            <v>0</v>
          </cell>
          <cell r="H142">
            <v>-3933594.28</v>
          </cell>
          <cell r="I142">
            <v>3933594.28</v>
          </cell>
        </row>
        <row r="143">
          <cell r="A143" t="str">
            <v>S413051</v>
          </cell>
          <cell r="B143" t="str">
            <v>黄骅市京港机电设备有限公司</v>
          </cell>
        </row>
        <row r="143">
          <cell r="D143" t="str">
            <v>CNY</v>
          </cell>
          <cell r="E143">
            <v>-604732.59</v>
          </cell>
          <cell r="F143">
            <v>0</v>
          </cell>
          <cell r="G143">
            <v>0</v>
          </cell>
          <cell r="H143">
            <v>-604732.59</v>
          </cell>
          <cell r="I143">
            <v>604732.59</v>
          </cell>
        </row>
        <row r="144">
          <cell r="A144" t="str">
            <v>S413052</v>
          </cell>
          <cell r="B144" t="str">
            <v>黄骅市鑫昌五金制品厂</v>
          </cell>
        </row>
        <row r="144">
          <cell r="D144" t="str">
            <v>CNY</v>
          </cell>
          <cell r="E144">
            <v>-11107878.18</v>
          </cell>
          <cell r="F144">
            <v>25041200</v>
          </cell>
          <cell r="G144">
            <v>25727422.91</v>
          </cell>
          <cell r="H144">
            <v>-11794101.09</v>
          </cell>
          <cell r="I144">
            <v>11794101.09</v>
          </cell>
        </row>
        <row r="145">
          <cell r="A145" t="str">
            <v>S413053</v>
          </cell>
          <cell r="B145" t="str">
            <v>黄骅市益海五金制造有限公司</v>
          </cell>
        </row>
        <row r="145">
          <cell r="D145" t="str">
            <v>CNY</v>
          </cell>
          <cell r="E145">
            <v>-372807.38</v>
          </cell>
          <cell r="F145">
            <v>0</v>
          </cell>
          <cell r="G145">
            <v>0</v>
          </cell>
          <cell r="H145">
            <v>-372807.38</v>
          </cell>
          <cell r="I145">
            <v>372807.38</v>
          </cell>
        </row>
        <row r="146">
          <cell r="A146" t="str">
            <v>S413054</v>
          </cell>
          <cell r="B146" t="str">
            <v>黄骅市保俊成复合彩印厂</v>
          </cell>
        </row>
        <row r="146">
          <cell r="D146" t="str">
            <v>CNY</v>
          </cell>
          <cell r="E146">
            <v>-142389.5</v>
          </cell>
          <cell r="F146">
            <v>0</v>
          </cell>
          <cell r="G146">
            <v>0</v>
          </cell>
          <cell r="H146">
            <v>-142389.5</v>
          </cell>
          <cell r="I146">
            <v>142389.5</v>
          </cell>
        </row>
        <row r="147">
          <cell r="A147" t="str">
            <v>S413055</v>
          </cell>
          <cell r="B147" t="str">
            <v>黄骅市广亿汽车部件有限公司</v>
          </cell>
        </row>
        <row r="147">
          <cell r="D147" t="str">
            <v>CNY</v>
          </cell>
          <cell r="E147">
            <v>-2487780.62</v>
          </cell>
          <cell r="F147">
            <v>10920.54</v>
          </cell>
          <cell r="G147">
            <v>165061.63</v>
          </cell>
          <cell r="H147">
            <v>-2641921.71</v>
          </cell>
          <cell r="I147">
            <v>2641921.71</v>
          </cell>
        </row>
        <row r="148">
          <cell r="A148" t="str">
            <v>S413056</v>
          </cell>
          <cell r="B148" t="str">
            <v>黄骅市瑞丰五金制品有限公司</v>
          </cell>
        </row>
        <row r="148">
          <cell r="D148" t="str">
            <v>CNY</v>
          </cell>
          <cell r="E148">
            <v>-877765.36</v>
          </cell>
          <cell r="F148">
            <v>0</v>
          </cell>
          <cell r="G148">
            <v>43787.68</v>
          </cell>
          <cell r="H148">
            <v>-921553.04</v>
          </cell>
          <cell r="I148">
            <v>921553.04</v>
          </cell>
        </row>
        <row r="149">
          <cell r="A149" t="str">
            <v>S413057</v>
          </cell>
          <cell r="B149" t="str">
            <v>黄骅市亚征汽车配件有限公司</v>
          </cell>
        </row>
        <row r="149">
          <cell r="D149" t="str">
            <v>CNY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 t="str">
            <v>S413058</v>
          </cell>
          <cell r="B150" t="str">
            <v>黄骅市俊隆五金包装有限公司</v>
          </cell>
        </row>
        <row r="150">
          <cell r="D150" t="str">
            <v>CNY</v>
          </cell>
          <cell r="E150">
            <v>-243632.15</v>
          </cell>
          <cell r="F150">
            <v>0</v>
          </cell>
          <cell r="G150">
            <v>26177.51</v>
          </cell>
          <cell r="H150">
            <v>-269809.66</v>
          </cell>
          <cell r="I150">
            <v>269809.66</v>
          </cell>
        </row>
        <row r="151">
          <cell r="A151" t="str">
            <v>S413059</v>
          </cell>
          <cell r="B151" t="str">
            <v>黄骅市荣邦汽车部件有限公司</v>
          </cell>
        </row>
        <row r="151">
          <cell r="D151" t="str">
            <v>CNY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 t="str">
            <v>S413060</v>
          </cell>
          <cell r="B152" t="str">
            <v>黄骅市正祥车辆部件有限公司</v>
          </cell>
        </row>
        <row r="152">
          <cell r="D152" t="str">
            <v>CNY</v>
          </cell>
          <cell r="E152">
            <v>-598067.44</v>
          </cell>
          <cell r="F152">
            <v>0</v>
          </cell>
          <cell r="G152">
            <v>0</v>
          </cell>
          <cell r="H152">
            <v>-598067.44</v>
          </cell>
          <cell r="I152">
            <v>598067.44</v>
          </cell>
        </row>
        <row r="153">
          <cell r="A153" t="str">
            <v>S413061</v>
          </cell>
          <cell r="B153" t="str">
            <v>黄骅市氦普气体销售有限公司</v>
          </cell>
        </row>
        <row r="153">
          <cell r="D153" t="str">
            <v>CNY</v>
          </cell>
          <cell r="E153">
            <v>-827766.85</v>
          </cell>
          <cell r="F153">
            <v>80000</v>
          </cell>
          <cell r="G153">
            <v>0</v>
          </cell>
          <cell r="H153">
            <v>-747766.85</v>
          </cell>
          <cell r="I153">
            <v>747766.85</v>
          </cell>
        </row>
        <row r="154">
          <cell r="A154" t="str">
            <v>S413062</v>
          </cell>
          <cell r="B154" t="str">
            <v>黄骅市友联嘉悦商贸有限公司</v>
          </cell>
        </row>
        <row r="154">
          <cell r="D154" t="str">
            <v>CNY</v>
          </cell>
          <cell r="E154">
            <v>0</v>
          </cell>
          <cell r="F154">
            <v>11400</v>
          </cell>
          <cell r="G154">
            <v>11400</v>
          </cell>
          <cell r="H154">
            <v>0</v>
          </cell>
          <cell r="I154">
            <v>0</v>
          </cell>
        </row>
        <row r="155">
          <cell r="A155" t="str">
            <v>S413063</v>
          </cell>
          <cell r="B155" t="str">
            <v>黄骅市洁霸汽车零部件制造有限公司</v>
          </cell>
        </row>
        <row r="155">
          <cell r="D155" t="str">
            <v>CNY</v>
          </cell>
          <cell r="E155">
            <v>-246020.38</v>
          </cell>
          <cell r="F155">
            <v>0</v>
          </cell>
          <cell r="G155">
            <v>0</v>
          </cell>
          <cell r="H155">
            <v>-246020.38</v>
          </cell>
          <cell r="I155">
            <v>246020.38</v>
          </cell>
        </row>
        <row r="156">
          <cell r="A156" t="str">
            <v>S413064</v>
          </cell>
          <cell r="B156" t="str">
            <v>黄骅市恒伟五金制品有限公司</v>
          </cell>
        </row>
        <row r="156">
          <cell r="D156" t="str">
            <v>CNY</v>
          </cell>
          <cell r="E156">
            <v>-1791836.66</v>
          </cell>
          <cell r="F156">
            <v>101888</v>
          </cell>
          <cell r="G156">
            <v>482327.2</v>
          </cell>
          <cell r="H156">
            <v>-2172275.86</v>
          </cell>
          <cell r="I156">
            <v>2172275.86</v>
          </cell>
        </row>
        <row r="157">
          <cell r="A157" t="str">
            <v>S413065</v>
          </cell>
          <cell r="B157" t="str">
            <v>河北锦泽丰泰国际贸易有限公司</v>
          </cell>
        </row>
        <row r="157">
          <cell r="D157" t="str">
            <v>CNY</v>
          </cell>
          <cell r="E157">
            <v>-523982.5</v>
          </cell>
          <cell r="F157">
            <v>400000</v>
          </cell>
          <cell r="G157">
            <v>1689390.93</v>
          </cell>
          <cell r="H157">
            <v>-1813373.43</v>
          </cell>
          <cell r="I157">
            <v>1813373.43</v>
          </cell>
        </row>
        <row r="158">
          <cell r="A158" t="str">
            <v>S413066</v>
          </cell>
          <cell r="B158" t="str">
            <v>河北新强力机械制造有限公司</v>
          </cell>
        </row>
        <row r="158">
          <cell r="D158" t="str">
            <v>CNY</v>
          </cell>
          <cell r="E158">
            <v>-1428021.28</v>
          </cell>
          <cell r="F158">
            <v>0</v>
          </cell>
          <cell r="G158">
            <v>0</v>
          </cell>
          <cell r="H158">
            <v>-1428021.28</v>
          </cell>
          <cell r="I158">
            <v>1428021.28</v>
          </cell>
        </row>
        <row r="159">
          <cell r="A159" t="str">
            <v>S413067</v>
          </cell>
          <cell r="B159" t="str">
            <v>沧州庆方汽车部件有限公司</v>
          </cell>
        </row>
        <row r="159">
          <cell r="D159" t="str">
            <v>CNY</v>
          </cell>
          <cell r="E159">
            <v>-245789.24</v>
          </cell>
          <cell r="F159">
            <v>0</v>
          </cell>
          <cell r="G159">
            <v>47236.26</v>
          </cell>
          <cell r="H159">
            <v>-293025.5</v>
          </cell>
          <cell r="I159">
            <v>293025.5</v>
          </cell>
        </row>
        <row r="160">
          <cell r="A160" t="str">
            <v>S413069</v>
          </cell>
          <cell r="B160" t="str">
            <v>黄骅市峰霞科技有限公司</v>
          </cell>
        </row>
        <row r="160">
          <cell r="D160" t="str">
            <v>CNY</v>
          </cell>
          <cell r="E160">
            <v>21480</v>
          </cell>
          <cell r="F160">
            <v>0</v>
          </cell>
          <cell r="G160">
            <v>0</v>
          </cell>
          <cell r="H160">
            <v>21480</v>
          </cell>
          <cell r="I160">
            <v>-21480</v>
          </cell>
        </row>
        <row r="161">
          <cell r="A161" t="str">
            <v>S413070</v>
          </cell>
          <cell r="B161" t="str">
            <v>黄骅市创合五金制品有限公司</v>
          </cell>
        </row>
        <row r="161">
          <cell r="D161" t="str">
            <v>CNY</v>
          </cell>
          <cell r="E161">
            <v>-2947611.96</v>
          </cell>
          <cell r="F161">
            <v>0</v>
          </cell>
          <cell r="G161">
            <v>197100.75</v>
          </cell>
          <cell r="H161">
            <v>-3144712.71</v>
          </cell>
          <cell r="I161">
            <v>3144712.71</v>
          </cell>
        </row>
        <row r="162">
          <cell r="A162" t="str">
            <v>S413071</v>
          </cell>
          <cell r="B162" t="str">
            <v>黄骅市顺亿汽车部件有限公司</v>
          </cell>
        </row>
        <row r="162">
          <cell r="D162" t="str">
            <v>CNY</v>
          </cell>
          <cell r="E162">
            <v>-821305.97</v>
          </cell>
          <cell r="F162">
            <v>0</v>
          </cell>
          <cell r="G162">
            <v>0</v>
          </cell>
          <cell r="H162">
            <v>-821305.97</v>
          </cell>
          <cell r="I162">
            <v>821305.97</v>
          </cell>
        </row>
        <row r="163">
          <cell r="A163" t="str">
            <v>S413072</v>
          </cell>
          <cell r="B163" t="str">
            <v>黄骅市润晨五金制品有限公司</v>
          </cell>
        </row>
        <row r="163">
          <cell r="D163" t="str">
            <v>CNY</v>
          </cell>
          <cell r="E163">
            <v>-236103.89</v>
          </cell>
          <cell r="F163">
            <v>10300</v>
          </cell>
          <cell r="G163">
            <v>300</v>
          </cell>
          <cell r="H163">
            <v>-226103.89</v>
          </cell>
          <cell r="I163">
            <v>226103.89</v>
          </cell>
        </row>
        <row r="164">
          <cell r="A164" t="str">
            <v>S413073</v>
          </cell>
          <cell r="B164" t="str">
            <v>黄骅市兴岳金属制品有限公司</v>
          </cell>
        </row>
        <row r="164">
          <cell r="D164" t="str">
            <v>CNY</v>
          </cell>
          <cell r="E164">
            <v>-756697.05</v>
          </cell>
          <cell r="F164">
            <v>20600</v>
          </cell>
          <cell r="G164">
            <v>95027.35</v>
          </cell>
          <cell r="H164">
            <v>-831124.4</v>
          </cell>
          <cell r="I164">
            <v>831124.4</v>
          </cell>
        </row>
        <row r="165">
          <cell r="A165" t="str">
            <v>S413074</v>
          </cell>
          <cell r="B165" t="str">
            <v>黄骅市振兴五金制品厂</v>
          </cell>
        </row>
        <row r="165">
          <cell r="D165" t="str">
            <v>CNY</v>
          </cell>
          <cell r="E165">
            <v>-1386.48</v>
          </cell>
          <cell r="F165">
            <v>0</v>
          </cell>
          <cell r="G165">
            <v>0</v>
          </cell>
          <cell r="H165">
            <v>-1386.48</v>
          </cell>
          <cell r="I165">
            <v>1386.48</v>
          </cell>
        </row>
        <row r="166">
          <cell r="A166" t="str">
            <v>S413075</v>
          </cell>
          <cell r="B166" t="str">
            <v>沃尔瓦格涂料(廊坊)有限公司</v>
          </cell>
        </row>
        <row r="166">
          <cell r="D166" t="str">
            <v>CNY</v>
          </cell>
          <cell r="E166">
            <v>-46757.1900000002</v>
          </cell>
          <cell r="F166">
            <v>46757.19</v>
          </cell>
          <cell r="G166">
            <v>0</v>
          </cell>
          <cell r="H166">
            <v>-1.74622982740402e-10</v>
          </cell>
          <cell r="I166">
            <v>1.74622982740402e-10</v>
          </cell>
        </row>
        <row r="167">
          <cell r="A167" t="str">
            <v>S413076</v>
          </cell>
          <cell r="B167" t="str">
            <v>埃意(廊坊)电子工程有限公司</v>
          </cell>
        </row>
        <row r="167">
          <cell r="D167" t="str">
            <v>CNY</v>
          </cell>
          <cell r="E167">
            <v>-50935.51</v>
          </cell>
          <cell r="F167">
            <v>0</v>
          </cell>
          <cell r="G167">
            <v>0</v>
          </cell>
          <cell r="H167">
            <v>-50935.51</v>
          </cell>
          <cell r="I167">
            <v>50935.51</v>
          </cell>
        </row>
        <row r="168">
          <cell r="A168" t="str">
            <v>S413077</v>
          </cell>
          <cell r="B168" t="str">
            <v>文安县万达汽车配件制造有限公司</v>
          </cell>
        </row>
        <row r="168">
          <cell r="D168" t="str">
            <v>CNY</v>
          </cell>
          <cell r="E168">
            <v>-1698871.46</v>
          </cell>
          <cell r="F168">
            <v>0</v>
          </cell>
          <cell r="G168">
            <v>121727.74</v>
          </cell>
          <cell r="H168">
            <v>-1820599.2</v>
          </cell>
          <cell r="I168">
            <v>1820599.2</v>
          </cell>
        </row>
        <row r="169">
          <cell r="A169" t="str">
            <v>S413078</v>
          </cell>
          <cell r="B169" t="str">
            <v>文安县德实汽车配件有限公司</v>
          </cell>
        </row>
        <row r="169">
          <cell r="D169" t="str">
            <v>CNY</v>
          </cell>
          <cell r="E169">
            <v>-3348826.28</v>
          </cell>
          <cell r="F169">
            <v>230000</v>
          </cell>
          <cell r="G169">
            <v>223782.45</v>
          </cell>
          <cell r="H169">
            <v>-3342608.73</v>
          </cell>
          <cell r="I169">
            <v>3342608.73</v>
          </cell>
        </row>
        <row r="170">
          <cell r="A170" t="str">
            <v>S413079</v>
          </cell>
          <cell r="B170" t="str">
            <v>廊坊中德汽车座椅制造有限公司</v>
          </cell>
        </row>
        <row r="170">
          <cell r="D170" t="str">
            <v>CNY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A171" t="str">
            <v>S413081</v>
          </cell>
          <cell r="B171" t="str">
            <v>河北宏广橡塑金属制品有限公司</v>
          </cell>
        </row>
        <row r="171">
          <cell r="D171" t="str">
            <v>CNY</v>
          </cell>
          <cell r="E171">
            <v>-18066.19</v>
          </cell>
          <cell r="F171">
            <v>0</v>
          </cell>
          <cell r="G171">
            <v>0</v>
          </cell>
          <cell r="H171">
            <v>-18066.19</v>
          </cell>
          <cell r="I171">
            <v>18066.19</v>
          </cell>
        </row>
        <row r="172">
          <cell r="A172" t="str">
            <v>S413082</v>
          </cell>
          <cell r="B172" t="str">
            <v>深州市卓伦橡塑磨具有限公司</v>
          </cell>
        </row>
        <row r="172">
          <cell r="D172" t="str">
            <v>CNY</v>
          </cell>
          <cell r="E172">
            <v>-4223767.43</v>
          </cell>
          <cell r="F172">
            <v>515000</v>
          </cell>
          <cell r="G172">
            <v>15000</v>
          </cell>
          <cell r="H172">
            <v>-3723767.43</v>
          </cell>
          <cell r="I172">
            <v>3723767.43</v>
          </cell>
        </row>
        <row r="173">
          <cell r="A173" t="str">
            <v>S413083</v>
          </cell>
          <cell r="B173" t="str">
            <v>深州市晶立泰(安广顺)机械配件有限公司</v>
          </cell>
        </row>
        <row r="173">
          <cell r="D173" t="str">
            <v>CNY</v>
          </cell>
          <cell r="E173">
            <v>-109050.24</v>
          </cell>
          <cell r="F173">
            <v>0</v>
          </cell>
          <cell r="G173">
            <v>23321.91</v>
          </cell>
          <cell r="H173">
            <v>-132372.15</v>
          </cell>
          <cell r="I173">
            <v>132372.15</v>
          </cell>
        </row>
        <row r="174">
          <cell r="A174" t="str">
            <v>S413084</v>
          </cell>
          <cell r="B174" t="str">
            <v>黄骅市常郭镇街西纸箱厂</v>
          </cell>
        </row>
        <row r="174">
          <cell r="D174" t="str">
            <v>CNY</v>
          </cell>
          <cell r="E174">
            <v>-1674444.92</v>
          </cell>
          <cell r="F174">
            <v>10300</v>
          </cell>
          <cell r="G174">
            <v>9899.58</v>
          </cell>
          <cell r="H174">
            <v>-1674044.5</v>
          </cell>
          <cell r="I174">
            <v>1674044.5</v>
          </cell>
        </row>
        <row r="175">
          <cell r="A175" t="str">
            <v>S413085</v>
          </cell>
          <cell r="B175" t="str">
            <v>黄骅市桥行冷冲模具厂</v>
          </cell>
        </row>
        <row r="175">
          <cell r="D175" t="str">
            <v>CNY</v>
          </cell>
          <cell r="E175">
            <v>-41630</v>
          </cell>
          <cell r="F175">
            <v>0</v>
          </cell>
          <cell r="G175">
            <v>0</v>
          </cell>
          <cell r="H175">
            <v>-41630</v>
          </cell>
          <cell r="I175">
            <v>41630</v>
          </cell>
        </row>
        <row r="176">
          <cell r="A176" t="str">
            <v>S413086</v>
          </cell>
          <cell r="B176" t="str">
            <v>黄骅市渤海庆丰车辆灯镜厂</v>
          </cell>
        </row>
        <row r="176">
          <cell r="D176" t="str">
            <v>CNY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 t="str">
            <v>S413087</v>
          </cell>
          <cell r="B177" t="str">
            <v>东光县汽车减震器厂</v>
          </cell>
        </row>
        <row r="177">
          <cell r="D177" t="str">
            <v>CNY</v>
          </cell>
          <cell r="E177">
            <v>-18714.75</v>
          </cell>
          <cell r="F177">
            <v>0</v>
          </cell>
          <cell r="G177">
            <v>0</v>
          </cell>
          <cell r="H177">
            <v>-18714.75</v>
          </cell>
          <cell r="I177">
            <v>18714.75</v>
          </cell>
        </row>
        <row r="178">
          <cell r="A178" t="str">
            <v>S413088</v>
          </cell>
          <cell r="B178" t="str">
            <v>张家港市万荣机械制造有限公司</v>
          </cell>
        </row>
        <row r="178">
          <cell r="D178" t="str">
            <v>CNY</v>
          </cell>
          <cell r="E178">
            <v>-6350</v>
          </cell>
          <cell r="F178">
            <v>0</v>
          </cell>
          <cell r="G178">
            <v>0</v>
          </cell>
          <cell r="H178">
            <v>-6350</v>
          </cell>
          <cell r="I178">
            <v>6350</v>
          </cell>
        </row>
        <row r="179">
          <cell r="A179" t="str">
            <v>S413089</v>
          </cell>
          <cell r="B179" t="str">
            <v>黄骅浙泰光伏发电有限公司</v>
          </cell>
        </row>
        <row r="179">
          <cell r="D179" t="str">
            <v>CNY</v>
          </cell>
          <cell r="E179">
            <v>-1401089.11</v>
          </cell>
          <cell r="F179">
            <v>961097.98</v>
          </cell>
          <cell r="G179">
            <v>84952</v>
          </cell>
          <cell r="H179">
            <v>-524943.13</v>
          </cell>
          <cell r="I179">
            <v>524943.13</v>
          </cell>
        </row>
        <row r="180">
          <cell r="A180" t="str">
            <v>S413090</v>
          </cell>
          <cell r="B180" t="str">
            <v>黄骅市津华汽车部件有限公司</v>
          </cell>
        </row>
        <row r="180">
          <cell r="D180" t="str">
            <v>CNY</v>
          </cell>
          <cell r="E180">
            <v>-527338.56</v>
          </cell>
          <cell r="F180">
            <v>0</v>
          </cell>
          <cell r="G180">
            <v>0</v>
          </cell>
          <cell r="H180">
            <v>-527338.56</v>
          </cell>
          <cell r="I180">
            <v>527338.56</v>
          </cell>
        </row>
        <row r="181">
          <cell r="A181" t="str">
            <v>S413091</v>
          </cell>
          <cell r="B181" t="str">
            <v>黄骅市供水公司</v>
          </cell>
        </row>
        <row r="181">
          <cell r="D181" t="str">
            <v>CNY</v>
          </cell>
          <cell r="E181">
            <v>-29.1999999999534</v>
          </cell>
          <cell r="F181">
            <v>27999</v>
          </cell>
          <cell r="G181">
            <v>32610.6</v>
          </cell>
          <cell r="H181">
            <v>-4640.79999999995</v>
          </cell>
          <cell r="I181">
            <v>4640.79999999995</v>
          </cell>
        </row>
        <row r="182">
          <cell r="A182" t="str">
            <v>S413092</v>
          </cell>
          <cell r="B182" t="str">
            <v>黄骅市荣丰塑料模具有限公司</v>
          </cell>
        </row>
        <row r="182">
          <cell r="D182" t="str">
            <v>CNY</v>
          </cell>
          <cell r="E182">
            <v>-75884.62</v>
          </cell>
          <cell r="F182">
            <v>0</v>
          </cell>
          <cell r="G182">
            <v>0</v>
          </cell>
          <cell r="H182">
            <v>-75884.62</v>
          </cell>
          <cell r="I182">
            <v>75884.62</v>
          </cell>
        </row>
        <row r="183">
          <cell r="A183" t="str">
            <v>S413093</v>
          </cell>
          <cell r="B183" t="str">
            <v>黄骅市兴田弹簧有限公司</v>
          </cell>
        </row>
        <row r="183">
          <cell r="D183" t="str">
            <v>CNY</v>
          </cell>
          <cell r="E183">
            <v>-8536.41</v>
          </cell>
          <cell r="F183">
            <v>0</v>
          </cell>
          <cell r="G183">
            <v>0</v>
          </cell>
          <cell r="H183">
            <v>-8536.41</v>
          </cell>
          <cell r="I183">
            <v>8536.41</v>
          </cell>
        </row>
        <row r="184">
          <cell r="A184" t="str">
            <v>S413094</v>
          </cell>
          <cell r="B184" t="str">
            <v>霸州市宏海塑料制品有限公司</v>
          </cell>
        </row>
        <row r="184">
          <cell r="D184" t="str">
            <v>CNY</v>
          </cell>
          <cell r="E184">
            <v>-5579.03</v>
          </cell>
          <cell r="F184">
            <v>0</v>
          </cell>
          <cell r="G184">
            <v>0</v>
          </cell>
          <cell r="H184">
            <v>-5579.03</v>
          </cell>
          <cell r="I184">
            <v>5579.03</v>
          </cell>
        </row>
        <row r="185">
          <cell r="A185" t="str">
            <v>S413095</v>
          </cell>
          <cell r="B185" t="str">
            <v>河北岳钢数控设备有限公司</v>
          </cell>
        </row>
        <row r="185">
          <cell r="D185" t="str">
            <v>CNY</v>
          </cell>
          <cell r="E185">
            <v>151779.14</v>
          </cell>
          <cell r="F185">
            <v>0</v>
          </cell>
          <cell r="G185">
            <v>0</v>
          </cell>
          <cell r="H185">
            <v>151779.14</v>
          </cell>
          <cell r="I185">
            <v>-151779.14</v>
          </cell>
        </row>
        <row r="186">
          <cell r="A186" t="str">
            <v>S413096</v>
          </cell>
          <cell r="B186" t="str">
            <v>河北联庆五金制品有限公司</v>
          </cell>
        </row>
        <row r="186">
          <cell r="D186" t="str">
            <v>CNY</v>
          </cell>
          <cell r="E186">
            <v>-4053.14</v>
          </cell>
          <cell r="F186">
            <v>0</v>
          </cell>
          <cell r="G186">
            <v>0</v>
          </cell>
          <cell r="H186">
            <v>-4053.14</v>
          </cell>
          <cell r="I186">
            <v>4053.14</v>
          </cell>
        </row>
        <row r="187">
          <cell r="A187" t="str">
            <v>S413097</v>
          </cell>
          <cell r="B187" t="str">
            <v>威县永盛汽车配件制造有限公司</v>
          </cell>
        </row>
        <row r="187">
          <cell r="D187" t="str">
            <v>CNY</v>
          </cell>
          <cell r="E187">
            <v>-11220.07</v>
          </cell>
          <cell r="F187">
            <v>0</v>
          </cell>
          <cell r="G187">
            <v>0</v>
          </cell>
          <cell r="H187">
            <v>-11220.07</v>
          </cell>
          <cell r="I187">
            <v>11220.07</v>
          </cell>
        </row>
        <row r="188">
          <cell r="A188" t="str">
            <v>S413098</v>
          </cell>
          <cell r="B188" t="str">
            <v>黄骅市宁鑫商贸有限公司</v>
          </cell>
        </row>
        <row r="188">
          <cell r="D188" t="str">
            <v>CNY</v>
          </cell>
          <cell r="E188">
            <v>-16470.66</v>
          </cell>
          <cell r="F188">
            <v>0</v>
          </cell>
          <cell r="G188">
            <v>0</v>
          </cell>
          <cell r="H188">
            <v>-16470.66</v>
          </cell>
          <cell r="I188">
            <v>16470.66</v>
          </cell>
        </row>
        <row r="189">
          <cell r="A189" t="str">
            <v>S413099</v>
          </cell>
          <cell r="B189" t="str">
            <v>黄骅市万寿汽车配件有限公司</v>
          </cell>
        </row>
        <row r="189">
          <cell r="D189" t="str">
            <v>CNY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A190" t="str">
            <v>S413100</v>
          </cell>
          <cell r="B190" t="str">
            <v>河北圣洁环境生物科技工程有限公司</v>
          </cell>
        </row>
        <row r="190">
          <cell r="D190" t="str">
            <v>CNY</v>
          </cell>
          <cell r="E190">
            <v>-82800</v>
          </cell>
          <cell r="F190">
            <v>32800</v>
          </cell>
          <cell r="G190">
            <v>0</v>
          </cell>
          <cell r="H190">
            <v>-50000</v>
          </cell>
          <cell r="I190">
            <v>50000</v>
          </cell>
        </row>
        <row r="191">
          <cell r="A191" t="str">
            <v>S413101</v>
          </cell>
          <cell r="B191" t="str">
            <v>黄骅市海生五金模具厂</v>
          </cell>
        </row>
        <row r="191">
          <cell r="D191" t="str">
            <v>CNY</v>
          </cell>
          <cell r="E191">
            <v>-48042.77</v>
          </cell>
          <cell r="F191">
            <v>0</v>
          </cell>
          <cell r="G191">
            <v>0</v>
          </cell>
          <cell r="H191">
            <v>-48042.77</v>
          </cell>
          <cell r="I191">
            <v>48042.77</v>
          </cell>
        </row>
        <row r="192">
          <cell r="A192" t="str">
            <v>S413102</v>
          </cell>
          <cell r="B192" t="str">
            <v>黄骅市增鑫五金制品有限公司</v>
          </cell>
        </row>
        <row r="192">
          <cell r="D192" t="str">
            <v>CNY</v>
          </cell>
          <cell r="E192">
            <v>-19045</v>
          </cell>
          <cell r="F192">
            <v>0</v>
          </cell>
          <cell r="G192">
            <v>0</v>
          </cell>
          <cell r="H192">
            <v>-19045</v>
          </cell>
          <cell r="I192">
            <v>19045</v>
          </cell>
        </row>
        <row r="193">
          <cell r="A193" t="str">
            <v>S413103</v>
          </cell>
          <cell r="B193" t="str">
            <v>黄骅市通顺五金机电商店</v>
          </cell>
        </row>
        <row r="193">
          <cell r="D193" t="str">
            <v>CNY</v>
          </cell>
          <cell r="E193">
            <v>-900</v>
          </cell>
          <cell r="F193">
            <v>0</v>
          </cell>
          <cell r="G193">
            <v>0</v>
          </cell>
          <cell r="H193">
            <v>-900</v>
          </cell>
          <cell r="I193">
            <v>900</v>
          </cell>
        </row>
        <row r="194">
          <cell r="A194" t="str">
            <v>S413104</v>
          </cell>
          <cell r="B194" t="str">
            <v>沧州施普模具制造有限公司</v>
          </cell>
        </row>
        <row r="194">
          <cell r="D194" t="str">
            <v>CNY</v>
          </cell>
          <cell r="E194">
            <v>-21800</v>
          </cell>
          <cell r="F194">
            <v>0</v>
          </cell>
          <cell r="G194">
            <v>0</v>
          </cell>
          <cell r="H194">
            <v>-21800</v>
          </cell>
          <cell r="I194">
            <v>21800</v>
          </cell>
        </row>
        <row r="195">
          <cell r="A195" t="str">
            <v>S413105</v>
          </cell>
          <cell r="B195" t="str">
            <v>沧州斯克艾商贸有限公司</v>
          </cell>
        </row>
        <row r="195">
          <cell r="D195" t="str">
            <v>CNY</v>
          </cell>
          <cell r="E195">
            <v>-99687.68</v>
          </cell>
          <cell r="F195">
            <v>0</v>
          </cell>
          <cell r="G195">
            <v>0</v>
          </cell>
          <cell r="H195">
            <v>-99687.68</v>
          </cell>
          <cell r="I195">
            <v>99687.68</v>
          </cell>
        </row>
        <row r="196">
          <cell r="A196" t="str">
            <v>S413106</v>
          </cell>
          <cell r="B196" t="str">
            <v>黄骅市博杰汽车部件有限公司</v>
          </cell>
        </row>
        <row r="196">
          <cell r="D196" t="str">
            <v>CNY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 t="str">
            <v>S413107</v>
          </cell>
          <cell r="B197" t="str">
            <v>黄骅市赵福增运输队</v>
          </cell>
        </row>
        <row r="197">
          <cell r="D197" t="str">
            <v>CNY</v>
          </cell>
          <cell r="E197">
            <v>-3244279.26</v>
          </cell>
          <cell r="F197">
            <v>51000</v>
          </cell>
          <cell r="G197">
            <v>320914.55</v>
          </cell>
          <cell r="H197">
            <v>-3514193.81</v>
          </cell>
          <cell r="I197">
            <v>3514193.81</v>
          </cell>
        </row>
        <row r="198">
          <cell r="A198" t="str">
            <v>S413108</v>
          </cell>
          <cell r="B198" t="str">
            <v>黄骅市泰行汽车配件有限公司</v>
          </cell>
        </row>
        <row r="198">
          <cell r="D198" t="str">
            <v>CNY</v>
          </cell>
          <cell r="E198">
            <v>-4616671.49</v>
          </cell>
          <cell r="F198">
            <v>51500</v>
          </cell>
          <cell r="G198">
            <v>56780.6</v>
          </cell>
          <cell r="H198">
            <v>-4621952.09</v>
          </cell>
          <cell r="I198">
            <v>4621952.09</v>
          </cell>
        </row>
        <row r="199">
          <cell r="A199" t="str">
            <v>S413109</v>
          </cell>
          <cell r="B199" t="str">
            <v>河北盛德燃气有限公司</v>
          </cell>
        </row>
        <row r="199">
          <cell r="D199" t="str">
            <v>CNY</v>
          </cell>
          <cell r="E199">
            <v>18365.5</v>
          </cell>
          <cell r="F199">
            <v>31300</v>
          </cell>
          <cell r="G199">
            <v>48232.8</v>
          </cell>
          <cell r="H199">
            <v>1432.7</v>
          </cell>
          <cell r="I199">
            <v>-1432.7</v>
          </cell>
        </row>
        <row r="200">
          <cell r="A200" t="str">
            <v>S413110</v>
          </cell>
          <cell r="B200" t="str">
            <v>黄骅市金宝成钢材经销有限公司</v>
          </cell>
        </row>
        <row r="200">
          <cell r="D200" t="str">
            <v>CNY</v>
          </cell>
          <cell r="E200">
            <v>-25462.92</v>
          </cell>
          <cell r="F200">
            <v>0</v>
          </cell>
          <cell r="G200">
            <v>0</v>
          </cell>
          <cell r="H200">
            <v>-25462.92</v>
          </cell>
          <cell r="I200">
            <v>25462.92</v>
          </cell>
        </row>
        <row r="201">
          <cell r="A201" t="str">
            <v>S413111</v>
          </cell>
          <cell r="B201" t="str">
            <v>国网河北省电力有限公司沧州供电分公司</v>
          </cell>
        </row>
        <row r="201">
          <cell r="D201" t="str">
            <v>CNY</v>
          </cell>
          <cell r="E201">
            <v>430463.07</v>
          </cell>
          <cell r="F201">
            <v>170000</v>
          </cell>
          <cell r="G201">
            <v>354117.02</v>
          </cell>
          <cell r="H201">
            <v>246346.05</v>
          </cell>
          <cell r="I201">
            <v>-246346.05</v>
          </cell>
        </row>
        <row r="202">
          <cell r="A202" t="str">
            <v>S413112</v>
          </cell>
          <cell r="B202" t="str">
            <v>南皮县泰航五金制造有限公司</v>
          </cell>
        </row>
        <row r="202">
          <cell r="D202" t="str">
            <v>CNY</v>
          </cell>
          <cell r="E202">
            <v>601400.42</v>
          </cell>
          <cell r="F202">
            <v>0</v>
          </cell>
          <cell r="G202">
            <v>0</v>
          </cell>
          <cell r="H202">
            <v>601400.42</v>
          </cell>
          <cell r="I202">
            <v>-601400.42</v>
          </cell>
        </row>
        <row r="203">
          <cell r="A203" t="str">
            <v>S413117</v>
          </cell>
          <cell r="B203" t="str">
            <v>霸州市自强汽车零部件厂</v>
          </cell>
        </row>
        <row r="203">
          <cell r="D203" t="str">
            <v>CNY</v>
          </cell>
          <cell r="E203">
            <v>-65.09</v>
          </cell>
          <cell r="F203">
            <v>0</v>
          </cell>
          <cell r="G203">
            <v>0</v>
          </cell>
          <cell r="H203">
            <v>-65.09</v>
          </cell>
          <cell r="I203">
            <v>65.09</v>
          </cell>
        </row>
        <row r="204">
          <cell r="A204" t="str">
            <v>S413118</v>
          </cell>
          <cell r="B204" t="str">
            <v>孟村回族自治县旭日汽车配件厂</v>
          </cell>
        </row>
        <row r="204">
          <cell r="D204" t="str">
            <v>CNY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 t="str">
            <v>S413121</v>
          </cell>
          <cell r="B205" t="str">
            <v>河北佳铸金属制品有限公司</v>
          </cell>
        </row>
        <row r="205">
          <cell r="D205" t="str">
            <v>CNY</v>
          </cell>
          <cell r="E205">
            <v>10860</v>
          </cell>
          <cell r="F205">
            <v>0</v>
          </cell>
          <cell r="G205">
            <v>0</v>
          </cell>
          <cell r="H205">
            <v>10860</v>
          </cell>
          <cell r="I205">
            <v>-10860</v>
          </cell>
        </row>
        <row r="206">
          <cell r="A206" t="str">
            <v>S413122</v>
          </cell>
          <cell r="B206" t="str">
            <v>河北亿泽汽车零部件科技有限公司</v>
          </cell>
        </row>
        <row r="206">
          <cell r="D206" t="str">
            <v>CNY</v>
          </cell>
          <cell r="E206">
            <v>-9241.48000000001</v>
          </cell>
          <cell r="F206">
            <v>0</v>
          </cell>
          <cell r="G206">
            <v>0</v>
          </cell>
          <cell r="H206">
            <v>-9241.48000000001</v>
          </cell>
          <cell r="I206">
            <v>9241.48000000001</v>
          </cell>
        </row>
        <row r="207">
          <cell r="A207" t="str">
            <v>S413123</v>
          </cell>
          <cell r="B207" t="str">
            <v>黄骅市固诺装饰工程有限公司</v>
          </cell>
        </row>
        <row r="207">
          <cell r="D207" t="str">
            <v>CNY</v>
          </cell>
          <cell r="E207">
            <v>-9435.25</v>
          </cell>
          <cell r="F207">
            <v>0</v>
          </cell>
          <cell r="G207">
            <v>0</v>
          </cell>
          <cell r="H207">
            <v>-9435.25</v>
          </cell>
          <cell r="I207">
            <v>9435.25</v>
          </cell>
        </row>
        <row r="208">
          <cell r="A208" t="str">
            <v>S413124</v>
          </cell>
          <cell r="B208" t="str">
            <v>东光县福晨镜业有限公司</v>
          </cell>
        </row>
        <row r="208">
          <cell r="D208" t="str">
            <v>CNY</v>
          </cell>
          <cell r="E208">
            <v>-140156.9</v>
          </cell>
          <cell r="F208">
            <v>0</v>
          </cell>
          <cell r="G208">
            <v>14443.71</v>
          </cell>
          <cell r="H208">
            <v>-154600.61</v>
          </cell>
          <cell r="I208">
            <v>154600.61</v>
          </cell>
        </row>
        <row r="209">
          <cell r="A209" t="str">
            <v>S413125</v>
          </cell>
          <cell r="B209" t="str">
            <v>沧州智凯金属制品有限公司</v>
          </cell>
        </row>
        <row r="209">
          <cell r="D209" t="str">
            <v>CNY</v>
          </cell>
          <cell r="E209">
            <v>-1111356.03</v>
          </cell>
          <cell r="F209">
            <v>257500</v>
          </cell>
          <cell r="G209">
            <v>96269.74</v>
          </cell>
          <cell r="H209">
            <v>-950125.77</v>
          </cell>
          <cell r="I209">
            <v>950125.77</v>
          </cell>
        </row>
        <row r="210">
          <cell r="A210" t="str">
            <v>S413126</v>
          </cell>
          <cell r="B210" t="str">
            <v>沧州市坤元装饰装修工程有限公司</v>
          </cell>
        </row>
        <row r="210">
          <cell r="D210" t="str">
            <v>CNY</v>
          </cell>
          <cell r="E210">
            <v>-6048.4</v>
          </cell>
          <cell r="F210">
            <v>0</v>
          </cell>
          <cell r="G210">
            <v>0</v>
          </cell>
          <cell r="H210">
            <v>-6048.4</v>
          </cell>
          <cell r="I210">
            <v>6048.4</v>
          </cell>
        </row>
        <row r="211">
          <cell r="A211" t="str">
            <v>S413127</v>
          </cell>
          <cell r="B211" t="str">
            <v>黄骅市金珲设备安装工程有限公司</v>
          </cell>
        </row>
        <row r="211">
          <cell r="D211" t="str">
            <v>CNY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 t="str">
            <v>S413128</v>
          </cell>
          <cell r="B212" t="str">
            <v>霸州市振旭汽车配件有限公司</v>
          </cell>
        </row>
        <row r="212">
          <cell r="D212" t="str">
            <v>CNY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 t="str">
            <v>S413129</v>
          </cell>
          <cell r="B213" t="str">
            <v>文安县恒德汽车座椅制造有限公司</v>
          </cell>
        </row>
        <row r="213">
          <cell r="D213" t="str">
            <v>CNY</v>
          </cell>
          <cell r="E213">
            <v>-549208.99</v>
          </cell>
          <cell r="F213">
            <v>0</v>
          </cell>
          <cell r="G213">
            <v>10272</v>
          </cell>
          <cell r="H213">
            <v>-559480.99</v>
          </cell>
          <cell r="I213">
            <v>559480.99</v>
          </cell>
        </row>
        <row r="214">
          <cell r="A214" t="str">
            <v>S413130</v>
          </cell>
          <cell r="B214" t="str">
            <v>泊头市捷润五金制品有限公司</v>
          </cell>
        </row>
        <row r="214">
          <cell r="D214" t="str">
            <v>CNY</v>
          </cell>
          <cell r="E214">
            <v>-930692.8</v>
          </cell>
          <cell r="F214">
            <v>233810</v>
          </cell>
          <cell r="G214">
            <v>330753.28</v>
          </cell>
          <cell r="H214">
            <v>-1027636.08</v>
          </cell>
          <cell r="I214">
            <v>1027636.08</v>
          </cell>
        </row>
        <row r="215">
          <cell r="A215" t="str">
            <v>S413131</v>
          </cell>
          <cell r="B215" t="str">
            <v>北京赛诺高科净化设备有限公司</v>
          </cell>
        </row>
        <row r="215">
          <cell r="D215" t="str">
            <v>CNY</v>
          </cell>
          <cell r="E215">
            <v>-89130</v>
          </cell>
          <cell r="F215">
            <v>0</v>
          </cell>
          <cell r="G215">
            <v>0</v>
          </cell>
          <cell r="H215">
            <v>-89130</v>
          </cell>
          <cell r="I215">
            <v>89130</v>
          </cell>
        </row>
        <row r="216">
          <cell r="A216" t="str">
            <v>S413132</v>
          </cell>
          <cell r="B216" t="str">
            <v>霸州市政锦五金制品有限公司</v>
          </cell>
        </row>
        <row r="216">
          <cell r="D216" t="str">
            <v>CNY</v>
          </cell>
          <cell r="E216">
            <v>-1915112.2</v>
          </cell>
          <cell r="F216">
            <v>0</v>
          </cell>
          <cell r="G216">
            <v>278504.72</v>
          </cell>
          <cell r="H216">
            <v>-2193616.92</v>
          </cell>
          <cell r="I216">
            <v>2193616.92</v>
          </cell>
        </row>
        <row r="217">
          <cell r="A217" t="str">
            <v>S413133</v>
          </cell>
          <cell r="B217" t="str">
            <v>深州市晶立泰机械配件有限公司</v>
          </cell>
        </row>
        <row r="217">
          <cell r="D217" t="str">
            <v>CNY</v>
          </cell>
          <cell r="E217">
            <v>11980.16</v>
          </cell>
          <cell r="F217">
            <v>0</v>
          </cell>
          <cell r="G217">
            <v>0</v>
          </cell>
          <cell r="H217">
            <v>11980.16</v>
          </cell>
          <cell r="I217">
            <v>-11980.16</v>
          </cell>
        </row>
        <row r="218">
          <cell r="A218" t="str">
            <v>S413134</v>
          </cell>
          <cell r="B218" t="str">
            <v>黄骅市安华安全技术服务有限公司</v>
          </cell>
        </row>
        <row r="218">
          <cell r="D218" t="str">
            <v>CNY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 t="str">
            <v>S413135</v>
          </cell>
          <cell r="B219" t="str">
            <v>黄骅市东鑫车镜厂</v>
          </cell>
        </row>
        <row r="219">
          <cell r="D219" t="str">
            <v>CNY</v>
          </cell>
          <cell r="E219">
            <v>29189</v>
          </cell>
          <cell r="F219">
            <v>0</v>
          </cell>
          <cell r="G219">
            <v>0</v>
          </cell>
          <cell r="H219">
            <v>29189</v>
          </cell>
          <cell r="I219">
            <v>-29189</v>
          </cell>
        </row>
        <row r="220">
          <cell r="A220" t="str">
            <v>S413136</v>
          </cell>
          <cell r="B220" t="str">
            <v>黄骅市鼎祥五金制品有限公司</v>
          </cell>
        </row>
        <row r="220">
          <cell r="D220" t="str">
            <v>CNY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 t="str">
            <v>S413137</v>
          </cell>
          <cell r="B221" t="str">
            <v>河北秦安安全科技股份有限公司</v>
          </cell>
        </row>
        <row r="221">
          <cell r="D221" t="str">
            <v>CNY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 t="str">
            <v>S413138</v>
          </cell>
          <cell r="B222" t="str">
            <v>河北润和职业健康评价有限公司</v>
          </cell>
        </row>
        <row r="222">
          <cell r="D222" t="str">
            <v>CNY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 t="str">
            <v>S413139</v>
          </cell>
          <cell r="B223" t="str">
            <v>河北定国紧固件制造有限公司</v>
          </cell>
        </row>
        <row r="223">
          <cell r="D223" t="str">
            <v>CNY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 t="str">
            <v>S413140</v>
          </cell>
          <cell r="B224" t="str">
            <v>河北益清环保工程有限公司</v>
          </cell>
        </row>
        <row r="224">
          <cell r="D224" t="str">
            <v>CNY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 t="str">
            <v>S413142</v>
          </cell>
          <cell r="B225" t="str">
            <v>沧州凌迈五金(茂源电器部件)有限公司)</v>
          </cell>
        </row>
        <row r="225">
          <cell r="D225" t="str">
            <v>CNY</v>
          </cell>
          <cell r="E225">
            <v>-3522.39</v>
          </cell>
          <cell r="F225">
            <v>0</v>
          </cell>
          <cell r="G225">
            <v>5108.47</v>
          </cell>
          <cell r="H225">
            <v>-8630.86</v>
          </cell>
          <cell r="I225">
            <v>8630.86</v>
          </cell>
        </row>
        <row r="226">
          <cell r="A226" t="str">
            <v>S413144</v>
          </cell>
          <cell r="B226" t="str">
            <v>黄骅市隆润汽车配件有限公司</v>
          </cell>
        </row>
        <row r="226">
          <cell r="D226" t="str">
            <v>CNY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 t="str">
            <v>S413145</v>
          </cell>
          <cell r="B227" t="str">
            <v>霸州市霸州镇鑫创五金塑料厂</v>
          </cell>
        </row>
        <row r="227">
          <cell r="D227" t="str">
            <v>CNY</v>
          </cell>
          <cell r="E227">
            <v>-216313.24</v>
          </cell>
          <cell r="F227">
            <v>0</v>
          </cell>
          <cell r="G227">
            <v>13600</v>
          </cell>
          <cell r="H227">
            <v>-229913.24</v>
          </cell>
          <cell r="I227">
            <v>229913.24</v>
          </cell>
        </row>
        <row r="228">
          <cell r="A228" t="str">
            <v>S413147</v>
          </cell>
          <cell r="B228" t="str">
            <v>黄骅市海永机电设备经营部</v>
          </cell>
        </row>
        <row r="228">
          <cell r="D228" t="str">
            <v>CNY</v>
          </cell>
          <cell r="E228">
            <v>-24645</v>
          </cell>
          <cell r="F228">
            <v>0</v>
          </cell>
          <cell r="G228">
            <v>0</v>
          </cell>
          <cell r="H228">
            <v>-24645</v>
          </cell>
          <cell r="I228">
            <v>24645</v>
          </cell>
        </row>
        <row r="229">
          <cell r="A229" t="str">
            <v>S413148</v>
          </cell>
          <cell r="B229" t="str">
            <v>张绍林</v>
          </cell>
        </row>
        <row r="229">
          <cell r="D229" t="str">
            <v>CNY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 t="str">
            <v>S413152</v>
          </cell>
          <cell r="B230" t="str">
            <v>远东嘉烨沧州科技有限公司</v>
          </cell>
        </row>
        <row r="230">
          <cell r="D230" t="str">
            <v>CNY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 t="str">
            <v>S413154</v>
          </cell>
          <cell r="B231" t="str">
            <v>文安县众盛塑料制品厂</v>
          </cell>
        </row>
        <row r="231">
          <cell r="D231" t="str">
            <v>CNY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 t="str">
            <v>S413156</v>
          </cell>
          <cell r="B232" t="str">
            <v>黄骅市天硕汽车部件有限公司</v>
          </cell>
        </row>
        <row r="232">
          <cell r="D232" t="str">
            <v>CNY</v>
          </cell>
          <cell r="E232">
            <v>-40239.08</v>
          </cell>
          <cell r="F232">
            <v>0</v>
          </cell>
          <cell r="G232">
            <v>0</v>
          </cell>
          <cell r="H232">
            <v>-40239.08</v>
          </cell>
          <cell r="I232">
            <v>40239.08</v>
          </cell>
        </row>
        <row r="233">
          <cell r="A233" t="str">
            <v>S413157</v>
          </cell>
          <cell r="B233" t="str">
            <v>衡水鑫智汽车零部件有限公司</v>
          </cell>
        </row>
        <row r="233">
          <cell r="D233" t="str">
            <v>CNY</v>
          </cell>
          <cell r="E233">
            <v>-12530.25</v>
          </cell>
          <cell r="F233">
            <v>12530.25</v>
          </cell>
          <cell r="G233">
            <v>0</v>
          </cell>
          <cell r="H233">
            <v>0</v>
          </cell>
          <cell r="I233">
            <v>0</v>
          </cell>
        </row>
        <row r="234">
          <cell r="A234" t="str">
            <v>S413158</v>
          </cell>
          <cell r="B234" t="str">
            <v>沧州凌迈五金制品有限公司</v>
          </cell>
        </row>
        <row r="234">
          <cell r="D234" t="str">
            <v>CNY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 t="str">
            <v>S413159</v>
          </cell>
          <cell r="B235" t="str">
            <v>沧州志鹏聚氨酯制品有限公司</v>
          </cell>
        </row>
        <row r="235">
          <cell r="D235" t="str">
            <v>CNY</v>
          </cell>
          <cell r="E235">
            <v>-4067.26000000001</v>
          </cell>
          <cell r="F235">
            <v>0</v>
          </cell>
          <cell r="G235">
            <v>0</v>
          </cell>
          <cell r="H235">
            <v>-4067.26000000001</v>
          </cell>
          <cell r="I235">
            <v>4067.26000000001</v>
          </cell>
        </row>
        <row r="236">
          <cell r="A236" t="str">
            <v>S413161</v>
          </cell>
          <cell r="B236" t="str">
            <v>河北利达金属制品集团有限公司</v>
          </cell>
        </row>
        <row r="236">
          <cell r="D236" t="str">
            <v>CNY</v>
          </cell>
          <cell r="E236">
            <v>-5876929.95</v>
          </cell>
          <cell r="F236">
            <v>0</v>
          </cell>
          <cell r="G236">
            <v>424300.31</v>
          </cell>
          <cell r="H236">
            <v>-6301230.26</v>
          </cell>
          <cell r="I236">
            <v>6301230.26</v>
          </cell>
        </row>
        <row r="237">
          <cell r="A237" t="str">
            <v>S413164</v>
          </cell>
          <cell r="B237" t="str">
            <v>黄骅市国贸物资有限公司</v>
          </cell>
        </row>
        <row r="237">
          <cell r="D237" t="str">
            <v>CNY</v>
          </cell>
          <cell r="E237">
            <v>5.82076609134674e-11</v>
          </cell>
          <cell r="F237">
            <v>0</v>
          </cell>
          <cell r="G237">
            <v>0</v>
          </cell>
          <cell r="H237">
            <v>5.82076609134674e-11</v>
          </cell>
          <cell r="I237">
            <v>-5.82076609134674e-11</v>
          </cell>
        </row>
        <row r="238">
          <cell r="A238" t="str">
            <v>S413165</v>
          </cell>
          <cell r="B238" t="str">
            <v>献县鹏凯金属制品有限公司</v>
          </cell>
        </row>
        <row r="238">
          <cell r="D238" t="str">
            <v>CNY</v>
          </cell>
          <cell r="E238">
            <v>-1.16415321826935e-10</v>
          </cell>
          <cell r="F238">
            <v>131392.8</v>
          </cell>
          <cell r="G238">
            <v>131392.8</v>
          </cell>
          <cell r="H238">
            <v>-1.16415321826935e-10</v>
          </cell>
          <cell r="I238">
            <v>1.16415321826935e-10</v>
          </cell>
        </row>
        <row r="239">
          <cell r="A239" t="str">
            <v>S413166</v>
          </cell>
          <cell r="B239" t="str">
            <v>盐山县大华五金销售有限公司</v>
          </cell>
        </row>
        <row r="239">
          <cell r="D239" t="str">
            <v>CNY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 t="str">
            <v>S413167</v>
          </cell>
          <cell r="B240" t="str">
            <v>航天宏达（泊头）机械科技有限公司</v>
          </cell>
        </row>
        <row r="240">
          <cell r="D240" t="str">
            <v>CNY</v>
          </cell>
          <cell r="E240">
            <v>-669321.41</v>
          </cell>
          <cell r="F240">
            <v>0</v>
          </cell>
          <cell r="G240">
            <v>36594.51</v>
          </cell>
          <cell r="H240">
            <v>-705915.92</v>
          </cell>
          <cell r="I240">
            <v>705915.92</v>
          </cell>
        </row>
        <row r="241">
          <cell r="A241" t="str">
            <v>S413168</v>
          </cell>
          <cell r="B241" t="str">
            <v>黄骅市旗锐塑料制品有限公司</v>
          </cell>
        </row>
        <row r="241">
          <cell r="D241" t="str">
            <v>CNY</v>
          </cell>
          <cell r="E241">
            <v>-260228</v>
          </cell>
          <cell r="F241">
            <v>0</v>
          </cell>
          <cell r="G241">
            <v>77516.59</v>
          </cell>
          <cell r="H241">
            <v>-337744.59</v>
          </cell>
          <cell r="I241">
            <v>337744.59</v>
          </cell>
        </row>
        <row r="242">
          <cell r="A242" t="str">
            <v>S413169</v>
          </cell>
          <cell r="B242" t="str">
            <v>黄骅市鑫翔五金产品经销处</v>
          </cell>
        </row>
        <row r="242">
          <cell r="D242" t="str">
            <v>CNY</v>
          </cell>
          <cell r="E242">
            <v>-16</v>
          </cell>
          <cell r="F242">
            <v>0</v>
          </cell>
          <cell r="G242">
            <v>5942</v>
          </cell>
          <cell r="H242">
            <v>-5958</v>
          </cell>
          <cell r="I242">
            <v>5958</v>
          </cell>
        </row>
        <row r="243">
          <cell r="A243" t="str">
            <v>S413171</v>
          </cell>
          <cell r="B243" t="str">
            <v>廊坊东尚金属制品有限公司</v>
          </cell>
        </row>
        <row r="243">
          <cell r="D243" t="str">
            <v>CNY</v>
          </cell>
          <cell r="E243">
            <v>-50547.3</v>
          </cell>
          <cell r="F243">
            <v>0</v>
          </cell>
          <cell r="G243">
            <v>0</v>
          </cell>
          <cell r="H243">
            <v>-50547.3</v>
          </cell>
          <cell r="I243">
            <v>50547.3</v>
          </cell>
        </row>
        <row r="244">
          <cell r="A244" t="str">
            <v>S413172</v>
          </cell>
          <cell r="B244" t="str">
            <v>南宫市宏勇汽配塑料卡扣制造厂</v>
          </cell>
        </row>
        <row r="244">
          <cell r="D244" t="str">
            <v>CNY</v>
          </cell>
          <cell r="E244">
            <v>5150</v>
          </cell>
          <cell r="F244">
            <v>0</v>
          </cell>
          <cell r="G244">
            <v>0</v>
          </cell>
          <cell r="H244">
            <v>5150</v>
          </cell>
          <cell r="I244">
            <v>-5150</v>
          </cell>
        </row>
        <row r="245">
          <cell r="A245" t="str">
            <v>S413173</v>
          </cell>
          <cell r="B245" t="str">
            <v>唐山市乐元板带有限公司</v>
          </cell>
        </row>
        <row r="245">
          <cell r="D245" t="str">
            <v>CNY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 t="str">
            <v>S413174</v>
          </cell>
          <cell r="B246" t="str">
            <v>沧州美凯精冲产品有限公司</v>
          </cell>
        </row>
        <row r="246">
          <cell r="D246" t="str">
            <v>CNY</v>
          </cell>
          <cell r="E246">
            <v>-4641.96</v>
          </cell>
          <cell r="F246">
            <v>0</v>
          </cell>
          <cell r="G246">
            <v>4576.5</v>
          </cell>
          <cell r="H246">
            <v>-9218.46</v>
          </cell>
          <cell r="I246">
            <v>9218.46</v>
          </cell>
        </row>
        <row r="247">
          <cell r="A247" t="str">
            <v>S413175</v>
          </cell>
          <cell r="B247" t="str">
            <v>河北莫特美橡塑科技有限公司</v>
          </cell>
        </row>
        <row r="247">
          <cell r="D247" t="str">
            <v>CNY</v>
          </cell>
          <cell r="E247">
            <v>-558048.48</v>
          </cell>
          <cell r="F247">
            <v>0</v>
          </cell>
          <cell r="G247">
            <v>0</v>
          </cell>
          <cell r="H247">
            <v>-558048.48</v>
          </cell>
          <cell r="I247">
            <v>558048.48</v>
          </cell>
        </row>
        <row r="248">
          <cell r="A248" t="str">
            <v>S413176</v>
          </cell>
          <cell r="B248" t="str">
            <v>黄骅市华盛五金机电有限公司</v>
          </cell>
        </row>
        <row r="248">
          <cell r="D248" t="str">
            <v>CNY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 t="str">
            <v>S413177</v>
          </cell>
          <cell r="B249" t="str">
            <v>河北钢百科技有限公司</v>
          </cell>
        </row>
        <row r="249">
          <cell r="D249" t="str">
            <v>CNY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 t="str">
            <v>S413178</v>
          </cell>
          <cell r="B250" t="str">
            <v>廊坊市东平汽车零配件有限公司</v>
          </cell>
        </row>
        <row r="250">
          <cell r="D250" t="str">
            <v>CNY</v>
          </cell>
          <cell r="E250">
            <v>-768339.52</v>
          </cell>
          <cell r="F250">
            <v>0</v>
          </cell>
          <cell r="G250">
            <v>0</v>
          </cell>
          <cell r="H250">
            <v>-768339.52</v>
          </cell>
          <cell r="I250">
            <v>768339.52</v>
          </cell>
        </row>
        <row r="251">
          <cell r="A251" t="str">
            <v>S413179</v>
          </cell>
          <cell r="B251" t="str">
            <v>文安县海智五金制品有限公司</v>
          </cell>
        </row>
        <row r="251">
          <cell r="D251" t="str">
            <v>CNY</v>
          </cell>
          <cell r="E251">
            <v>22600</v>
          </cell>
          <cell r="F251">
            <v>115600</v>
          </cell>
          <cell r="G251">
            <v>138200</v>
          </cell>
          <cell r="H251">
            <v>0</v>
          </cell>
          <cell r="I251">
            <v>0</v>
          </cell>
        </row>
        <row r="252">
          <cell r="A252" t="str">
            <v>S413180</v>
          </cell>
          <cell r="B252" t="str">
            <v>文安县兴凯汽车配件厂</v>
          </cell>
        </row>
        <row r="252">
          <cell r="D252" t="str">
            <v>CNY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 t="str">
            <v>S413181</v>
          </cell>
          <cell r="B253" t="str">
            <v>廊坊开发区欧特克精密电子线束制造有限公司</v>
          </cell>
        </row>
        <row r="253">
          <cell r="D253" t="str">
            <v>CNY</v>
          </cell>
          <cell r="E253">
            <v>-171330.89</v>
          </cell>
          <cell r="F253">
            <v>10000</v>
          </cell>
          <cell r="G253">
            <v>0</v>
          </cell>
          <cell r="H253">
            <v>-161330.89</v>
          </cell>
          <cell r="I253">
            <v>161330.89</v>
          </cell>
        </row>
        <row r="254">
          <cell r="A254" t="str">
            <v>S413182</v>
          </cell>
          <cell r="B254" t="str">
            <v>黄骅市盈辉汽车配件有限公司</v>
          </cell>
        </row>
        <row r="254">
          <cell r="D254" t="str">
            <v>CNY</v>
          </cell>
          <cell r="E254">
            <v>-379869.61</v>
          </cell>
          <cell r="F254">
            <v>51500</v>
          </cell>
          <cell r="G254">
            <v>1500</v>
          </cell>
          <cell r="H254">
            <v>-329869.61</v>
          </cell>
          <cell r="I254">
            <v>329869.61</v>
          </cell>
        </row>
        <row r="255">
          <cell r="A255" t="str">
            <v>S413183</v>
          </cell>
          <cell r="B255" t="str">
            <v>河北方基恒达汽车部件有限公司</v>
          </cell>
        </row>
        <row r="255">
          <cell r="D255" t="str">
            <v>CNY</v>
          </cell>
          <cell r="E255">
            <v>-1100174.44</v>
          </cell>
          <cell r="F255">
            <v>0</v>
          </cell>
          <cell r="G255">
            <v>0</v>
          </cell>
          <cell r="H255">
            <v>-1100174.44</v>
          </cell>
          <cell r="I255">
            <v>1100174.44</v>
          </cell>
        </row>
        <row r="256">
          <cell r="A256" t="str">
            <v>S413184</v>
          </cell>
          <cell r="B256" t="str">
            <v>黄骅市宏达五金厂</v>
          </cell>
        </row>
        <row r="256">
          <cell r="D256" t="str">
            <v>CNY</v>
          </cell>
          <cell r="E256">
            <v>20000</v>
          </cell>
          <cell r="F256">
            <v>0</v>
          </cell>
          <cell r="G256">
            <v>0</v>
          </cell>
          <cell r="H256">
            <v>20000</v>
          </cell>
          <cell r="I256">
            <v>-20000</v>
          </cell>
        </row>
        <row r="257">
          <cell r="A257" t="str">
            <v>S413185</v>
          </cell>
          <cell r="B257" t="str">
            <v>海兴县越达弹簧制造有限公司</v>
          </cell>
        </row>
        <row r="257">
          <cell r="D257" t="str">
            <v>CNY</v>
          </cell>
          <cell r="E257">
            <v>-107302.99</v>
          </cell>
          <cell r="F257">
            <v>0</v>
          </cell>
          <cell r="G257">
            <v>52306.79</v>
          </cell>
          <cell r="H257">
            <v>-159609.78</v>
          </cell>
          <cell r="I257">
            <v>159609.78</v>
          </cell>
        </row>
        <row r="258">
          <cell r="A258" t="str">
            <v>S413186</v>
          </cell>
          <cell r="B258" t="str">
            <v>黄骅市富邑金属制品有限公司</v>
          </cell>
        </row>
        <row r="258">
          <cell r="D258" t="str">
            <v>CNY</v>
          </cell>
          <cell r="E258">
            <v>-20523.37</v>
          </cell>
          <cell r="F258">
            <v>0</v>
          </cell>
          <cell r="G258">
            <v>0</v>
          </cell>
          <cell r="H258">
            <v>-20523.37</v>
          </cell>
          <cell r="I258">
            <v>20523.37</v>
          </cell>
        </row>
        <row r="259">
          <cell r="A259" t="str">
            <v>S413196</v>
          </cell>
          <cell r="B259" t="str">
            <v>北汽岱摩斯（沧州）汽车系统有限公司</v>
          </cell>
        </row>
        <row r="259">
          <cell r="D259" t="str">
            <v>CNY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 t="str">
            <v>S413197</v>
          </cell>
          <cell r="B260" t="str">
            <v>保定市宏腾科技有限公司</v>
          </cell>
        </row>
        <row r="260">
          <cell r="D260" t="str">
            <v>CNY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 t="str">
            <v>S413199</v>
          </cell>
          <cell r="B261" t="str">
            <v>廊坊冀杰塑料制品有限公司</v>
          </cell>
        </row>
        <row r="261">
          <cell r="D261" t="str">
            <v>CNY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 t="str">
            <v>S413200</v>
          </cell>
          <cell r="B262" t="str">
            <v>文安县志桥汽车配件厂</v>
          </cell>
        </row>
        <row r="262">
          <cell r="D262" t="str">
            <v>CNY</v>
          </cell>
          <cell r="E262">
            <v>48000</v>
          </cell>
          <cell r="F262">
            <v>0</v>
          </cell>
          <cell r="G262">
            <v>0</v>
          </cell>
          <cell r="H262">
            <v>48000</v>
          </cell>
          <cell r="I262">
            <v>-48000</v>
          </cell>
        </row>
        <row r="263">
          <cell r="A263" t="str">
            <v>S413201</v>
          </cell>
          <cell r="B263" t="str">
            <v>清河县沁园汽车零部件有限公司</v>
          </cell>
        </row>
        <row r="263">
          <cell r="D263" t="str">
            <v>CNY</v>
          </cell>
          <cell r="E263">
            <v>-183209.57</v>
          </cell>
          <cell r="F263">
            <v>84000</v>
          </cell>
          <cell r="G263">
            <v>113070.74</v>
          </cell>
          <cell r="H263">
            <v>-212280.31</v>
          </cell>
          <cell r="I263">
            <v>212280.31</v>
          </cell>
        </row>
        <row r="264">
          <cell r="A264" t="str">
            <v>S413202</v>
          </cell>
          <cell r="B264" t="str">
            <v>黄骅市荣昌祥纸制品有限公司</v>
          </cell>
        </row>
        <row r="264">
          <cell r="D264" t="str">
            <v>CNY</v>
          </cell>
          <cell r="E264">
            <v>-63392.57</v>
          </cell>
          <cell r="F264">
            <v>0</v>
          </cell>
          <cell r="G264">
            <v>0</v>
          </cell>
          <cell r="H264">
            <v>-63392.57</v>
          </cell>
          <cell r="I264">
            <v>63392.57</v>
          </cell>
        </row>
        <row r="265">
          <cell r="A265" t="str">
            <v>S413203</v>
          </cell>
          <cell r="B265" t="str">
            <v>黄骅市沃孚源包装制品有限公司</v>
          </cell>
        </row>
        <row r="265">
          <cell r="D265" t="str">
            <v>CNY</v>
          </cell>
          <cell r="E265">
            <v>-47880</v>
          </cell>
          <cell r="F265">
            <v>0</v>
          </cell>
          <cell r="G265">
            <v>0</v>
          </cell>
          <cell r="H265">
            <v>-47880</v>
          </cell>
          <cell r="I265">
            <v>47880</v>
          </cell>
        </row>
        <row r="266">
          <cell r="A266" t="str">
            <v>S413204</v>
          </cell>
          <cell r="B266" t="str">
            <v>永清永泰汽车部件有限公司</v>
          </cell>
        </row>
        <row r="266">
          <cell r="D266" t="str">
            <v>CNY</v>
          </cell>
          <cell r="E266">
            <v>-109558.55</v>
          </cell>
          <cell r="F266">
            <v>0</v>
          </cell>
          <cell r="G266">
            <v>0</v>
          </cell>
          <cell r="H266">
            <v>-109558.55</v>
          </cell>
          <cell r="I266">
            <v>109558.55</v>
          </cell>
        </row>
        <row r="267">
          <cell r="A267" t="str">
            <v>S413205</v>
          </cell>
          <cell r="B267" t="str">
            <v>香河金柏包装技术开发有限公司</v>
          </cell>
        </row>
        <row r="267">
          <cell r="D267" t="str">
            <v>CNY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 t="str">
            <v>S413206</v>
          </cell>
          <cell r="B268" t="str">
            <v>衡水弘方橡塑制品有限公司</v>
          </cell>
        </row>
        <row r="268">
          <cell r="D268" t="str">
            <v>CNY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 t="str">
            <v>S413207</v>
          </cell>
          <cell r="B269" t="str">
            <v>邢台普伦斯金属制品有限公司</v>
          </cell>
        </row>
        <row r="269">
          <cell r="D269" t="str">
            <v>CNY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 t="str">
            <v>S413209</v>
          </cell>
          <cell r="B270" t="str">
            <v>泊头市德博机械制造有限公司</v>
          </cell>
        </row>
        <row r="270">
          <cell r="D270" t="str">
            <v>CNY</v>
          </cell>
          <cell r="E270">
            <v>17460</v>
          </cell>
          <cell r="F270">
            <v>17460</v>
          </cell>
          <cell r="G270">
            <v>58200</v>
          </cell>
          <cell r="H270">
            <v>-23280</v>
          </cell>
          <cell r="I270">
            <v>23280</v>
          </cell>
        </row>
        <row r="271">
          <cell r="A271" t="str">
            <v>S413211</v>
          </cell>
          <cell r="B271" t="str">
            <v>南皮县鸿禧金属制品有限公司</v>
          </cell>
        </row>
        <row r="271">
          <cell r="D271" t="str">
            <v>CNY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 t="str">
            <v>S413212</v>
          </cell>
          <cell r="B272" t="str">
            <v>廊坊富杉汽车零部件有限公司</v>
          </cell>
        </row>
        <row r="272">
          <cell r="D272" t="str">
            <v>CNY</v>
          </cell>
          <cell r="E272">
            <v>-59971.36</v>
          </cell>
          <cell r="F272">
            <v>0</v>
          </cell>
          <cell r="G272">
            <v>0</v>
          </cell>
          <cell r="H272">
            <v>-59971.36</v>
          </cell>
          <cell r="I272">
            <v>59971.36</v>
          </cell>
        </row>
        <row r="273">
          <cell r="A273" t="str">
            <v>S413213</v>
          </cell>
          <cell r="B273" t="str">
            <v>沧县大河精密铸造厂</v>
          </cell>
        </row>
        <row r="273">
          <cell r="D273" t="str">
            <v>CNY</v>
          </cell>
          <cell r="E273">
            <v>10000</v>
          </cell>
          <cell r="F273">
            <v>0</v>
          </cell>
          <cell r="G273">
            <v>0</v>
          </cell>
          <cell r="H273">
            <v>10000</v>
          </cell>
          <cell r="I273">
            <v>-10000</v>
          </cell>
        </row>
        <row r="274">
          <cell r="A274" t="str">
            <v>S413214</v>
          </cell>
          <cell r="B274" t="str">
            <v>河北讯飞起重设备安装有限公司</v>
          </cell>
        </row>
        <row r="274">
          <cell r="D274" t="str">
            <v>CNY</v>
          </cell>
          <cell r="E274">
            <v>-30000</v>
          </cell>
          <cell r="F274">
            <v>0</v>
          </cell>
          <cell r="G274">
            <v>0</v>
          </cell>
          <cell r="H274">
            <v>-30000</v>
          </cell>
          <cell r="I274">
            <v>30000</v>
          </cell>
        </row>
        <row r="275">
          <cell r="A275" t="str">
            <v>S413215</v>
          </cell>
          <cell r="B275" t="str">
            <v>北京吉信气弹簧制品有限公司廊坊分公司</v>
          </cell>
        </row>
        <row r="275">
          <cell r="D275" t="str">
            <v>CNY</v>
          </cell>
          <cell r="E275">
            <v>-86795.3</v>
          </cell>
          <cell r="F275">
            <v>0</v>
          </cell>
          <cell r="G275">
            <v>0</v>
          </cell>
          <cell r="H275">
            <v>-86795.3</v>
          </cell>
          <cell r="I275">
            <v>86795.3</v>
          </cell>
        </row>
        <row r="276">
          <cell r="A276" t="str">
            <v>S421001</v>
          </cell>
          <cell r="B276" t="str">
            <v>沈阳金杯锦恒汽车安全系统有限公司</v>
          </cell>
        </row>
        <row r="276">
          <cell r="D276" t="str">
            <v>CNY</v>
          </cell>
          <cell r="E276">
            <v>-60107.8900000006</v>
          </cell>
          <cell r="F276">
            <v>0</v>
          </cell>
          <cell r="G276">
            <v>0</v>
          </cell>
          <cell r="H276">
            <v>-60107.8900000006</v>
          </cell>
          <cell r="I276">
            <v>60107.8900000006</v>
          </cell>
        </row>
        <row r="277">
          <cell r="A277" t="str">
            <v>S421002</v>
          </cell>
          <cell r="B277" t="str">
            <v>大连浩煜新材料科技有限公司</v>
          </cell>
        </row>
        <row r="277">
          <cell r="D277" t="str">
            <v>CNY</v>
          </cell>
          <cell r="E277">
            <v>-4642609.82</v>
          </cell>
          <cell r="F277">
            <v>320000</v>
          </cell>
          <cell r="G277">
            <v>659400</v>
          </cell>
          <cell r="H277">
            <v>-4982009.82</v>
          </cell>
          <cell r="I277">
            <v>4982009.82</v>
          </cell>
        </row>
        <row r="278">
          <cell r="A278" t="str">
            <v>S421003</v>
          </cell>
          <cell r="B278" t="str">
            <v>辽宁德威纤维制品有限公司</v>
          </cell>
        </row>
        <row r="278">
          <cell r="D278" t="str">
            <v>CNY</v>
          </cell>
          <cell r="E278">
            <v>-65562.5</v>
          </cell>
          <cell r="F278">
            <v>0</v>
          </cell>
          <cell r="G278">
            <v>0</v>
          </cell>
          <cell r="H278">
            <v>-65562.5</v>
          </cell>
          <cell r="I278">
            <v>65562.5</v>
          </cell>
        </row>
        <row r="279">
          <cell r="A279" t="str">
            <v>S421004</v>
          </cell>
          <cell r="B279" t="str">
            <v>沈阳瑞驰表面技术有限公司</v>
          </cell>
        </row>
        <row r="279">
          <cell r="D279" t="str">
            <v>CNY</v>
          </cell>
          <cell r="E279">
            <v>-22500</v>
          </cell>
          <cell r="F279">
            <v>0</v>
          </cell>
          <cell r="G279">
            <v>0</v>
          </cell>
          <cell r="H279">
            <v>-22500</v>
          </cell>
          <cell r="I279">
            <v>22500</v>
          </cell>
        </row>
        <row r="280">
          <cell r="A280" t="str">
            <v>S421005</v>
          </cell>
          <cell r="B280" t="str">
            <v>盘锦易立凯泰新材料有限公司</v>
          </cell>
        </row>
        <row r="280">
          <cell r="D280" t="str">
            <v>CNY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 t="str">
            <v>S421018</v>
          </cell>
          <cell r="B281" t="str">
            <v>阿诺德紧固件（沈阳）有限公司</v>
          </cell>
        </row>
        <row r="281">
          <cell r="D281" t="str">
            <v>CNY</v>
          </cell>
          <cell r="E281">
            <v>-25230.64</v>
          </cell>
          <cell r="F281">
            <v>0</v>
          </cell>
          <cell r="G281">
            <v>0</v>
          </cell>
          <cell r="H281">
            <v>-25230.64</v>
          </cell>
          <cell r="I281">
            <v>25230.64</v>
          </cell>
        </row>
        <row r="282">
          <cell r="A282" t="str">
            <v>S422002</v>
          </cell>
          <cell r="B282" t="str">
            <v>长春市天利得科技有限公司</v>
          </cell>
        </row>
        <row r="282">
          <cell r="D282" t="str">
            <v>CNY</v>
          </cell>
          <cell r="E282">
            <v>-1670595.17</v>
          </cell>
          <cell r="F282">
            <v>510000</v>
          </cell>
          <cell r="G282">
            <v>196978.84</v>
          </cell>
          <cell r="H282">
            <v>-1357574.01</v>
          </cell>
          <cell r="I282">
            <v>1357574.01</v>
          </cell>
        </row>
        <row r="283">
          <cell r="A283" t="str">
            <v>S422003</v>
          </cell>
          <cell r="B283" t="str">
            <v>长春亚大汽车零件制造有限公司</v>
          </cell>
        </row>
        <row r="283">
          <cell r="D283" t="str">
            <v>CNY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 t="str">
            <v>S422005</v>
          </cell>
          <cell r="B284" t="str">
            <v>吉林省德邦汽车电子有限公司05</v>
          </cell>
        </row>
        <row r="284">
          <cell r="D284" t="str">
            <v>CNY</v>
          </cell>
          <cell r="E284">
            <v>-3167213.17</v>
          </cell>
          <cell r="F284">
            <v>100800</v>
          </cell>
          <cell r="G284">
            <v>155266.82</v>
          </cell>
          <cell r="H284">
            <v>-3221679.99</v>
          </cell>
          <cell r="I284">
            <v>3221679.99</v>
          </cell>
        </row>
        <row r="285">
          <cell r="A285" t="str">
            <v>S422006</v>
          </cell>
          <cell r="B285" t="str">
            <v>吉林省金阳光实业有限公司</v>
          </cell>
        </row>
        <row r="285">
          <cell r="D285" t="str">
            <v>CNY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 t="str">
            <v>S422008</v>
          </cell>
          <cell r="B286" t="str">
            <v>吉林省伟孚实业有限公司</v>
          </cell>
        </row>
        <row r="286">
          <cell r="D286" t="str">
            <v>CNY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 t="str">
            <v>S422010</v>
          </cell>
          <cell r="B287" t="str">
            <v>长春鸿德汽车照明有限公司</v>
          </cell>
        </row>
        <row r="287">
          <cell r="D287" t="str">
            <v>CNY</v>
          </cell>
          <cell r="E287">
            <v>0</v>
          </cell>
          <cell r="F287">
            <v>0</v>
          </cell>
          <cell r="G287">
            <v>173134.08</v>
          </cell>
          <cell r="H287">
            <v>-173134.08</v>
          </cell>
          <cell r="I287">
            <v>173134.08</v>
          </cell>
        </row>
        <row r="288">
          <cell r="A288" t="str">
            <v>S423001</v>
          </cell>
          <cell r="B288" t="str">
            <v>爱安特技术(常州)有限公司</v>
          </cell>
        </row>
        <row r="288">
          <cell r="D288" t="str">
            <v>CNY</v>
          </cell>
          <cell r="E288">
            <v>-416900</v>
          </cell>
          <cell r="F288">
            <v>180000</v>
          </cell>
          <cell r="G288">
            <v>0</v>
          </cell>
          <cell r="H288">
            <v>-236900</v>
          </cell>
          <cell r="I288">
            <v>236900</v>
          </cell>
        </row>
        <row r="289">
          <cell r="A289" t="str">
            <v>S431001</v>
          </cell>
          <cell r="B289" t="str">
            <v>纳新塑化(上海)有限公司</v>
          </cell>
        </row>
        <row r="289">
          <cell r="D289" t="str">
            <v>CNY</v>
          </cell>
          <cell r="E289">
            <v>-102720</v>
          </cell>
          <cell r="F289">
            <v>0</v>
          </cell>
          <cell r="G289">
            <v>0</v>
          </cell>
          <cell r="H289">
            <v>-102720</v>
          </cell>
          <cell r="I289">
            <v>102720</v>
          </cell>
        </row>
        <row r="290">
          <cell r="A290" t="str">
            <v>S431002</v>
          </cell>
          <cell r="B290" t="str">
            <v>易格斯(上海)拖链系统有限公司</v>
          </cell>
        </row>
        <row r="290">
          <cell r="D290" t="str">
            <v>CNY</v>
          </cell>
          <cell r="E290">
            <v>-418529.62</v>
          </cell>
          <cell r="F290">
            <v>0</v>
          </cell>
          <cell r="G290">
            <v>0</v>
          </cell>
          <cell r="H290">
            <v>-418529.62</v>
          </cell>
          <cell r="I290">
            <v>418529.62</v>
          </cell>
        </row>
        <row r="291">
          <cell r="A291" t="str">
            <v>S431004</v>
          </cell>
          <cell r="B291" t="str">
            <v>新梦顶(上海)贸易有限公司</v>
          </cell>
        </row>
        <row r="291">
          <cell r="D291" t="str">
            <v>CNY</v>
          </cell>
          <cell r="E291">
            <v>-125834.21</v>
          </cell>
          <cell r="F291">
            <v>0</v>
          </cell>
          <cell r="G291">
            <v>17989.6</v>
          </cell>
          <cell r="H291">
            <v>-143823.81</v>
          </cell>
          <cell r="I291">
            <v>143823.81</v>
          </cell>
        </row>
        <row r="292">
          <cell r="A292" t="str">
            <v>S431005</v>
          </cell>
          <cell r="B292" t="str">
            <v>上海三淮工业自动化有限公司</v>
          </cell>
        </row>
        <row r="292">
          <cell r="D292" t="str">
            <v>CNY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 t="str">
            <v>S431006</v>
          </cell>
          <cell r="B293" t="str">
            <v>上海泖汇实业有限公司</v>
          </cell>
        </row>
        <row r="293">
          <cell r="D293" t="str">
            <v>CNY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 t="str">
            <v>S431007</v>
          </cell>
          <cell r="B294" t="str">
            <v>上海庆利机械设备有限公司</v>
          </cell>
        </row>
        <row r="294">
          <cell r="D294" t="str">
            <v>CNY</v>
          </cell>
          <cell r="E294">
            <v>-86500</v>
          </cell>
          <cell r="F294">
            <v>0</v>
          </cell>
          <cell r="G294">
            <v>0</v>
          </cell>
          <cell r="H294">
            <v>-86500</v>
          </cell>
          <cell r="I294">
            <v>86500</v>
          </cell>
        </row>
        <row r="295">
          <cell r="A295" t="str">
            <v>S431008</v>
          </cell>
          <cell r="B295" t="str">
            <v>上海努辰金属制品有限公司</v>
          </cell>
        </row>
        <row r="295">
          <cell r="D295" t="str">
            <v>CNY</v>
          </cell>
          <cell r="E295">
            <v>-1122501.56</v>
          </cell>
          <cell r="F295">
            <v>200000</v>
          </cell>
          <cell r="G295">
            <v>0</v>
          </cell>
          <cell r="H295">
            <v>-922501.56</v>
          </cell>
          <cell r="I295">
            <v>922501.56</v>
          </cell>
        </row>
        <row r="296">
          <cell r="A296" t="str">
            <v>S431009</v>
          </cell>
          <cell r="B296" t="str">
            <v>上海奔德汽车零部件有限公司</v>
          </cell>
        </row>
        <row r="296">
          <cell r="D296" t="str">
            <v>CNY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 t="str">
            <v>S431010</v>
          </cell>
          <cell r="B297" t="str">
            <v>上海绽奇汽车部件有限公司</v>
          </cell>
        </row>
        <row r="297">
          <cell r="D297" t="str">
            <v>CNY</v>
          </cell>
          <cell r="E297">
            <v>-833844.44</v>
          </cell>
          <cell r="F297">
            <v>0</v>
          </cell>
          <cell r="G297">
            <v>25437.68</v>
          </cell>
          <cell r="H297">
            <v>-859282.12</v>
          </cell>
          <cell r="I297">
            <v>859282.12</v>
          </cell>
        </row>
        <row r="298">
          <cell r="A298" t="str">
            <v>S431011</v>
          </cell>
          <cell r="B298" t="str">
            <v>杜倍汽车技术(上海)有限公司</v>
          </cell>
        </row>
        <row r="298">
          <cell r="D298" t="str">
            <v>CNY</v>
          </cell>
          <cell r="E298">
            <v>-3374.75</v>
          </cell>
          <cell r="F298">
            <v>0</v>
          </cell>
          <cell r="G298">
            <v>0</v>
          </cell>
          <cell r="H298">
            <v>-3374.75</v>
          </cell>
          <cell r="I298">
            <v>3374.75</v>
          </cell>
        </row>
        <row r="299">
          <cell r="A299" t="str">
            <v>S431012</v>
          </cell>
          <cell r="B299" t="str">
            <v>上海明芳汽车零件有限公司</v>
          </cell>
        </row>
        <row r="299">
          <cell r="D299" t="str">
            <v>CNY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 t="str">
            <v>S431014</v>
          </cell>
          <cell r="B300" t="str">
            <v>上海优诺特实业股份有限公司</v>
          </cell>
        </row>
        <row r="300">
          <cell r="D300" t="str">
            <v>CNY</v>
          </cell>
          <cell r="E300">
            <v>-5600</v>
          </cell>
          <cell r="F300">
            <v>0</v>
          </cell>
          <cell r="G300">
            <v>0</v>
          </cell>
          <cell r="H300">
            <v>-5600</v>
          </cell>
          <cell r="I300">
            <v>5600</v>
          </cell>
        </row>
        <row r="301">
          <cell r="A301" t="str">
            <v>S431015</v>
          </cell>
          <cell r="B301" t="str">
            <v>上海边锋实业有限公司</v>
          </cell>
        </row>
        <row r="301">
          <cell r="D301" t="str">
            <v>CNY</v>
          </cell>
          <cell r="E301">
            <v>-360</v>
          </cell>
          <cell r="F301">
            <v>0</v>
          </cell>
          <cell r="G301">
            <v>0</v>
          </cell>
          <cell r="H301">
            <v>-360</v>
          </cell>
          <cell r="I301">
            <v>360</v>
          </cell>
        </row>
        <row r="302">
          <cell r="A302" t="str">
            <v>S431017</v>
          </cell>
          <cell r="B302" t="str">
            <v>上海典亚模具有限公司</v>
          </cell>
        </row>
        <row r="302">
          <cell r="D302" t="str">
            <v>CNY</v>
          </cell>
          <cell r="E302">
            <v>-44000</v>
          </cell>
          <cell r="F302">
            <v>0</v>
          </cell>
          <cell r="G302">
            <v>0</v>
          </cell>
          <cell r="H302">
            <v>-44000</v>
          </cell>
          <cell r="I302">
            <v>44000</v>
          </cell>
        </row>
        <row r="303">
          <cell r="A303" t="str">
            <v>S431019</v>
          </cell>
          <cell r="B303" t="str">
            <v>上海奔流化工技术有限公司</v>
          </cell>
        </row>
        <row r="303">
          <cell r="D303" t="str">
            <v>CNY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 t="str">
            <v>S431020</v>
          </cell>
          <cell r="B304" t="str">
            <v>上海鸿扬工贸有限公司</v>
          </cell>
        </row>
        <row r="304">
          <cell r="D304" t="str">
            <v>CNY</v>
          </cell>
          <cell r="E304">
            <v>-4520</v>
          </cell>
          <cell r="F304">
            <v>0</v>
          </cell>
          <cell r="G304">
            <v>0</v>
          </cell>
          <cell r="H304">
            <v>-4520</v>
          </cell>
          <cell r="I304">
            <v>4520</v>
          </cell>
        </row>
        <row r="305">
          <cell r="A305" t="str">
            <v>S431021</v>
          </cell>
          <cell r="B305" t="str">
            <v>上海金山张泾五金弹簧有限公司</v>
          </cell>
        </row>
        <row r="305">
          <cell r="D305" t="str">
            <v>CNY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 t="str">
            <v>S431023</v>
          </cell>
          <cell r="B306" t="str">
            <v>上海中鹏岳博实业发展有限公司</v>
          </cell>
        </row>
        <row r="306">
          <cell r="D306" t="str">
            <v>CNY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 t="str">
            <v>S431024</v>
          </cell>
          <cell r="B307" t="str">
            <v>上海霏济科技有限公司</v>
          </cell>
        </row>
        <row r="307">
          <cell r="D307" t="str">
            <v>CNY</v>
          </cell>
          <cell r="E307">
            <v>-308957.65</v>
          </cell>
          <cell r="F307">
            <v>0</v>
          </cell>
          <cell r="G307">
            <v>0</v>
          </cell>
          <cell r="H307">
            <v>-308957.65</v>
          </cell>
          <cell r="I307">
            <v>308957.65</v>
          </cell>
        </row>
        <row r="308">
          <cell r="A308" t="str">
            <v>S431025</v>
          </cell>
          <cell r="B308" t="str">
            <v>上海坤达五金制品有限公司</v>
          </cell>
        </row>
        <row r="308">
          <cell r="D308" t="str">
            <v>CNY</v>
          </cell>
          <cell r="E308">
            <v>5894</v>
          </cell>
          <cell r="F308">
            <v>0</v>
          </cell>
          <cell r="G308">
            <v>1000</v>
          </cell>
          <cell r="H308">
            <v>4894</v>
          </cell>
          <cell r="I308">
            <v>-4894</v>
          </cell>
        </row>
        <row r="309">
          <cell r="A309" t="str">
            <v>S431026</v>
          </cell>
          <cell r="B309" t="str">
            <v>上海桓毅实业发展有限公司</v>
          </cell>
        </row>
        <row r="309">
          <cell r="D309" t="str">
            <v>CNY</v>
          </cell>
          <cell r="E309">
            <v>-276738.24</v>
          </cell>
          <cell r="F309">
            <v>0</v>
          </cell>
          <cell r="G309">
            <v>0</v>
          </cell>
          <cell r="H309">
            <v>-276738.24</v>
          </cell>
          <cell r="I309">
            <v>276738.24</v>
          </cell>
        </row>
        <row r="310">
          <cell r="A310" t="str">
            <v>S431027</v>
          </cell>
          <cell r="B310" t="str">
            <v>上海钢度电子商务有限公司</v>
          </cell>
        </row>
        <row r="310">
          <cell r="D310" t="str">
            <v>CNY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 t="str">
            <v>S431028</v>
          </cell>
          <cell r="B311" t="str">
            <v>上海越航启塑化有限公司</v>
          </cell>
        </row>
        <row r="311">
          <cell r="D311" t="str">
            <v>CNY</v>
          </cell>
          <cell r="E311">
            <v>0</v>
          </cell>
          <cell r="F311">
            <v>50600</v>
          </cell>
          <cell r="G311">
            <v>50600</v>
          </cell>
          <cell r="H311">
            <v>0</v>
          </cell>
          <cell r="I311">
            <v>0</v>
          </cell>
        </row>
        <row r="312">
          <cell r="A312" t="str">
            <v>S431029</v>
          </cell>
          <cell r="B312" t="str">
            <v>上海永协机械配件有限公司</v>
          </cell>
        </row>
        <row r="312">
          <cell r="D312" t="str">
            <v>CNY</v>
          </cell>
          <cell r="E312">
            <v>-137946.3</v>
          </cell>
          <cell r="F312">
            <v>0</v>
          </cell>
          <cell r="G312">
            <v>0</v>
          </cell>
          <cell r="H312">
            <v>-137946.3</v>
          </cell>
          <cell r="I312">
            <v>137946.3</v>
          </cell>
        </row>
        <row r="313">
          <cell r="A313" t="str">
            <v>S431030</v>
          </cell>
          <cell r="B313" t="str">
            <v>上海信优机械设备有限公司</v>
          </cell>
        </row>
        <row r="313">
          <cell r="D313" t="str">
            <v>CNY</v>
          </cell>
          <cell r="E313">
            <v>0</v>
          </cell>
          <cell r="F313">
            <v>4992</v>
          </cell>
          <cell r="G313">
            <v>4992</v>
          </cell>
          <cell r="H313">
            <v>0</v>
          </cell>
          <cell r="I313">
            <v>0</v>
          </cell>
        </row>
        <row r="314">
          <cell r="A314" t="str">
            <v>S431031</v>
          </cell>
          <cell r="B314" t="str">
            <v>政栩电子商务（上海）有限公司</v>
          </cell>
        </row>
        <row r="314">
          <cell r="D314" t="str">
            <v>CNY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 t="str">
            <v>S431032</v>
          </cell>
          <cell r="B315" t="str">
            <v>上海商发金属材料有限公司</v>
          </cell>
        </row>
        <row r="315">
          <cell r="D315" t="str">
            <v>CNY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 t="str">
            <v>S431033</v>
          </cell>
          <cell r="B316" t="str">
            <v>上海纳特汽车标准件有限公司</v>
          </cell>
        </row>
        <row r="316">
          <cell r="D316" t="str">
            <v>CNY</v>
          </cell>
          <cell r="E316">
            <v>-11660.35</v>
          </cell>
          <cell r="F316">
            <v>0</v>
          </cell>
          <cell r="G316">
            <v>0</v>
          </cell>
          <cell r="H316">
            <v>-11660.35</v>
          </cell>
          <cell r="I316">
            <v>11660.35</v>
          </cell>
        </row>
        <row r="317">
          <cell r="A317" t="str">
            <v>S431034</v>
          </cell>
          <cell r="B317" t="str">
            <v>雅柏利（上海）粘扣带有限公司</v>
          </cell>
        </row>
        <row r="317">
          <cell r="D317" t="str">
            <v>CNY</v>
          </cell>
          <cell r="E317">
            <v>-210316.28</v>
          </cell>
          <cell r="F317">
            <v>0</v>
          </cell>
          <cell r="G317">
            <v>0</v>
          </cell>
          <cell r="H317">
            <v>-210316.28</v>
          </cell>
          <cell r="I317">
            <v>210316.28</v>
          </cell>
        </row>
        <row r="318">
          <cell r="A318" t="str">
            <v>S431035</v>
          </cell>
          <cell r="B318" t="str">
            <v>上海发之源电气有限公司</v>
          </cell>
        </row>
        <row r="318">
          <cell r="D318" t="str">
            <v>CNY</v>
          </cell>
          <cell r="E318">
            <v>-236142.2</v>
          </cell>
          <cell r="F318">
            <v>0</v>
          </cell>
          <cell r="G318">
            <v>0</v>
          </cell>
          <cell r="H318">
            <v>-236142.2</v>
          </cell>
          <cell r="I318">
            <v>236142.2</v>
          </cell>
        </row>
        <row r="319">
          <cell r="A319" t="str">
            <v>S431036</v>
          </cell>
          <cell r="B319" t="str">
            <v>上海尖美贸易发展有限公司</v>
          </cell>
        </row>
        <row r="319">
          <cell r="D319" t="str">
            <v>CNY</v>
          </cell>
          <cell r="E319">
            <v>-189087.98</v>
          </cell>
          <cell r="F319">
            <v>0</v>
          </cell>
          <cell r="G319">
            <v>19635.78</v>
          </cell>
          <cell r="H319">
            <v>-208723.76</v>
          </cell>
          <cell r="I319">
            <v>208723.76</v>
          </cell>
        </row>
        <row r="320">
          <cell r="A320" t="str">
            <v>S431040</v>
          </cell>
          <cell r="B320" t="str">
            <v>上海通实机器人制造有限公司</v>
          </cell>
        </row>
        <row r="320">
          <cell r="D320" t="str">
            <v>CNY</v>
          </cell>
          <cell r="E320">
            <v>187200</v>
          </cell>
          <cell r="F320">
            <v>187200</v>
          </cell>
          <cell r="G320">
            <v>374400</v>
          </cell>
          <cell r="H320">
            <v>0</v>
          </cell>
          <cell r="I320">
            <v>0</v>
          </cell>
        </row>
        <row r="321">
          <cell r="A321" t="str">
            <v>S431041</v>
          </cell>
          <cell r="B321" t="str">
            <v>上海绒彧贸易有限公司</v>
          </cell>
        </row>
        <row r="321">
          <cell r="D321" t="str">
            <v>CNY</v>
          </cell>
          <cell r="E321">
            <v>3390</v>
          </cell>
          <cell r="F321">
            <v>0</v>
          </cell>
          <cell r="G321">
            <v>0</v>
          </cell>
          <cell r="H321">
            <v>3390</v>
          </cell>
          <cell r="I321">
            <v>-3390</v>
          </cell>
        </row>
        <row r="322">
          <cell r="A322" t="str">
            <v>S431198</v>
          </cell>
          <cell r="B322" t="str">
            <v>霸州市鑫锐亿科金属制品有限公司</v>
          </cell>
        </row>
        <row r="322">
          <cell r="D322" t="str">
            <v>CNY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 t="str">
            <v>S432001</v>
          </cell>
          <cell r="B323" t="str">
            <v>南京奥托立夫汽车安全系统有限公司</v>
          </cell>
        </row>
        <row r="323">
          <cell r="D323" t="str">
            <v>CNY</v>
          </cell>
          <cell r="E323">
            <v>-912503.79</v>
          </cell>
          <cell r="F323">
            <v>0</v>
          </cell>
          <cell r="G323">
            <v>0</v>
          </cell>
          <cell r="H323">
            <v>-912503.79</v>
          </cell>
          <cell r="I323">
            <v>912503.79</v>
          </cell>
        </row>
        <row r="324">
          <cell r="A324" t="str">
            <v>S432002</v>
          </cell>
          <cell r="B324" t="str">
            <v>江苏全盛座舱技术股份有限公司</v>
          </cell>
        </row>
        <row r="324">
          <cell r="D324" t="str">
            <v>CNY</v>
          </cell>
          <cell r="E324">
            <v>-2768747.66</v>
          </cell>
          <cell r="F324">
            <v>460000</v>
          </cell>
          <cell r="G324">
            <v>78457.03</v>
          </cell>
          <cell r="H324">
            <v>-2387204.69</v>
          </cell>
          <cell r="I324">
            <v>2387204.69</v>
          </cell>
        </row>
        <row r="325">
          <cell r="A325" t="str">
            <v>S432003</v>
          </cell>
          <cell r="B325" t="str">
            <v>无锡市汇源机械科技有限公司</v>
          </cell>
        </row>
        <row r="325">
          <cell r="D325" t="str">
            <v>CNY</v>
          </cell>
          <cell r="E325">
            <v>-168329.64</v>
          </cell>
          <cell r="F325">
            <v>0</v>
          </cell>
          <cell r="G325">
            <v>14355.52</v>
          </cell>
          <cell r="H325">
            <v>-182685.16</v>
          </cell>
          <cell r="I325">
            <v>182685.16</v>
          </cell>
        </row>
        <row r="326">
          <cell r="A326" t="str">
            <v>S432005</v>
          </cell>
          <cell r="B326" t="str">
            <v>佛吉亚(无锡)座椅部件有限公司</v>
          </cell>
        </row>
        <row r="326">
          <cell r="D326" t="str">
            <v>CNY</v>
          </cell>
          <cell r="E326">
            <v>-2473117.22</v>
          </cell>
          <cell r="F326">
            <v>0</v>
          </cell>
          <cell r="G326">
            <v>618173.28</v>
          </cell>
          <cell r="H326">
            <v>-3091290.5</v>
          </cell>
          <cell r="I326">
            <v>3091290.5</v>
          </cell>
        </row>
        <row r="327">
          <cell r="A327" t="str">
            <v>S432006</v>
          </cell>
          <cell r="B327" t="str">
            <v>江阴长青工艺品有限公司</v>
          </cell>
        </row>
        <row r="327">
          <cell r="D327" t="str">
            <v>CNY</v>
          </cell>
          <cell r="E327">
            <v>-632354.28</v>
          </cell>
          <cell r="F327">
            <v>0</v>
          </cell>
          <cell r="G327">
            <v>0</v>
          </cell>
          <cell r="H327">
            <v>-632354.28</v>
          </cell>
          <cell r="I327">
            <v>632354.28</v>
          </cell>
        </row>
        <row r="328">
          <cell r="A328" t="str">
            <v>S432007</v>
          </cell>
          <cell r="B328" t="str">
            <v>江阴市信佳科贸有限公司</v>
          </cell>
        </row>
        <row r="328">
          <cell r="D328" t="str">
            <v>CNY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 t="str">
            <v>S432008</v>
          </cell>
          <cell r="B329" t="str">
            <v>徐州华夏电子有限公司</v>
          </cell>
        </row>
        <row r="329">
          <cell r="D329" t="str">
            <v>CNY</v>
          </cell>
          <cell r="E329">
            <v>-580573.37</v>
          </cell>
          <cell r="F329">
            <v>0</v>
          </cell>
          <cell r="G329">
            <v>0</v>
          </cell>
          <cell r="H329">
            <v>-580573.37</v>
          </cell>
          <cell r="I329">
            <v>580573.37</v>
          </cell>
        </row>
        <row r="330">
          <cell r="A330" t="str">
            <v>S432009</v>
          </cell>
          <cell r="B330" t="str">
            <v>江苏力乐汽车部件股份有限公司</v>
          </cell>
        </row>
        <row r="330">
          <cell r="D330" t="str">
            <v>CNY</v>
          </cell>
          <cell r="E330">
            <v>-6726612.82</v>
          </cell>
          <cell r="F330">
            <v>0</v>
          </cell>
          <cell r="G330">
            <v>509297.24</v>
          </cell>
          <cell r="H330">
            <v>-7235910.06</v>
          </cell>
          <cell r="I330">
            <v>7235910.06</v>
          </cell>
        </row>
        <row r="331">
          <cell r="A331" t="str">
            <v>S432010</v>
          </cell>
          <cell r="B331" t="str">
            <v>常州华阳万联汽车附件有限公司</v>
          </cell>
        </row>
        <row r="331">
          <cell r="D331" t="str">
            <v>CNY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 t="str">
            <v>S432011</v>
          </cell>
          <cell r="B332" t="str">
            <v>旷达汽车饰件系统有限公司</v>
          </cell>
        </row>
        <row r="332">
          <cell r="D332" t="str">
            <v>CNY</v>
          </cell>
          <cell r="E332">
            <v>-963148.63</v>
          </cell>
          <cell r="F332">
            <v>102000</v>
          </cell>
          <cell r="G332">
            <v>2000</v>
          </cell>
          <cell r="H332">
            <v>-863148.63</v>
          </cell>
          <cell r="I332">
            <v>863148.63</v>
          </cell>
        </row>
        <row r="333">
          <cell r="A333" t="str">
            <v>S432012</v>
          </cell>
          <cell r="B333" t="str">
            <v>常州市武进创新模具注塑有限公司</v>
          </cell>
        </row>
        <row r="333">
          <cell r="D333" t="str">
            <v>CNY</v>
          </cell>
          <cell r="E333">
            <v>-116683.93</v>
          </cell>
          <cell r="F333">
            <v>0</v>
          </cell>
          <cell r="G333">
            <v>0</v>
          </cell>
          <cell r="H333">
            <v>-116683.93</v>
          </cell>
          <cell r="I333">
            <v>116683.93</v>
          </cell>
        </row>
        <row r="334">
          <cell r="A334" t="str">
            <v>S432014</v>
          </cell>
          <cell r="B334" t="str">
            <v>江苏万金汽车零部件制造有限公司</v>
          </cell>
        </row>
        <row r="334">
          <cell r="D334" t="str">
            <v>CNY</v>
          </cell>
          <cell r="E334">
            <v>-1486843.59</v>
          </cell>
          <cell r="F334">
            <v>90000</v>
          </cell>
          <cell r="G334">
            <v>102653.88</v>
          </cell>
          <cell r="H334">
            <v>-1499497.47</v>
          </cell>
          <cell r="I334">
            <v>1499497.47</v>
          </cell>
        </row>
        <row r="335">
          <cell r="A335" t="str">
            <v>S432015</v>
          </cell>
          <cell r="B335" t="str">
            <v>江苏忠明祥和精工股份有限公司</v>
          </cell>
        </row>
        <row r="335">
          <cell r="D335" t="str">
            <v>CNY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 t="str">
            <v>S432016</v>
          </cell>
          <cell r="B336" t="str">
            <v>美视伊汽车镜控(苏州)有限公司</v>
          </cell>
        </row>
        <row r="336">
          <cell r="D336" t="str">
            <v>CNY</v>
          </cell>
          <cell r="E336">
            <v>-275353.03</v>
          </cell>
          <cell r="F336">
            <v>158205.93</v>
          </cell>
          <cell r="G336">
            <v>116670.24</v>
          </cell>
          <cell r="H336">
            <v>-233817.34</v>
          </cell>
          <cell r="I336">
            <v>233817.34</v>
          </cell>
        </row>
        <row r="337">
          <cell r="A337" t="str">
            <v>S432017</v>
          </cell>
          <cell r="B337" t="str">
            <v>苏州市荣威模具有限公司</v>
          </cell>
        </row>
        <row r="337">
          <cell r="D337" t="str">
            <v>CNY</v>
          </cell>
          <cell r="E337">
            <v>-1662170</v>
          </cell>
          <cell r="F337">
            <v>0</v>
          </cell>
          <cell r="G337">
            <v>0</v>
          </cell>
          <cell r="H337">
            <v>-1662170</v>
          </cell>
          <cell r="I337">
            <v>1662170</v>
          </cell>
        </row>
        <row r="338">
          <cell r="A338" t="str">
            <v>S432018</v>
          </cell>
          <cell r="B338" t="str">
            <v>苏州安嘉自动化设备有限公司</v>
          </cell>
        </row>
        <row r="338">
          <cell r="D338" t="str">
            <v>CNY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 t="str">
            <v>S432019</v>
          </cell>
          <cell r="B339" t="str">
            <v>苏州苏宁标准件有限公司</v>
          </cell>
        </row>
        <row r="339">
          <cell r="D339" t="str">
            <v>CNY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 t="str">
            <v>S432020</v>
          </cell>
          <cell r="B340" t="str">
            <v>恺博(常熟)座椅机械部件有限公司</v>
          </cell>
        </row>
        <row r="340">
          <cell r="D340" t="str">
            <v>CNY</v>
          </cell>
          <cell r="E340">
            <v>-1601186</v>
          </cell>
          <cell r="F340">
            <v>0</v>
          </cell>
          <cell r="G340">
            <v>504974.4</v>
          </cell>
          <cell r="H340">
            <v>-2106160.4</v>
          </cell>
          <cell r="I340">
            <v>2106160.4</v>
          </cell>
        </row>
        <row r="341">
          <cell r="A341" t="str">
            <v>S432021</v>
          </cell>
          <cell r="B341" t="str">
            <v>江苏艾文德悦达汽车内饰有限公司</v>
          </cell>
        </row>
        <row r="341">
          <cell r="D341" t="str">
            <v>CNY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 t="str">
            <v>S432023</v>
          </cell>
          <cell r="B342" t="str">
            <v>浙江万福机电科技有限公司</v>
          </cell>
        </row>
        <row r="342">
          <cell r="D342" t="str">
            <v>CNY</v>
          </cell>
          <cell r="E342">
            <v>-7779</v>
          </cell>
          <cell r="F342">
            <v>0</v>
          </cell>
          <cell r="G342">
            <v>21922</v>
          </cell>
          <cell r="H342">
            <v>-29701</v>
          </cell>
          <cell r="I342">
            <v>29701</v>
          </cell>
        </row>
        <row r="343">
          <cell r="A343" t="str">
            <v>S432024</v>
          </cell>
          <cell r="B343" t="str">
            <v>江阴市达安汽车零部件有限公司</v>
          </cell>
        </row>
        <row r="343">
          <cell r="D343" t="str">
            <v>CNY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 t="str">
            <v>S432025</v>
          </cell>
          <cell r="B344" t="str">
            <v>苏州高登威科技股份有限公司</v>
          </cell>
        </row>
        <row r="344">
          <cell r="D344" t="str">
            <v>CNY</v>
          </cell>
          <cell r="E344">
            <v>-526700</v>
          </cell>
          <cell r="F344">
            <v>0</v>
          </cell>
          <cell r="G344">
            <v>0</v>
          </cell>
          <cell r="H344">
            <v>-526700</v>
          </cell>
          <cell r="I344">
            <v>526700</v>
          </cell>
        </row>
        <row r="345">
          <cell r="A345" t="str">
            <v>S432026</v>
          </cell>
          <cell r="B345" t="str">
            <v>昆山市鸿毅达精密模具有限公司</v>
          </cell>
        </row>
        <row r="345">
          <cell r="D345" t="str">
            <v>CNY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 t="str">
            <v>S432028</v>
          </cell>
          <cell r="B346" t="str">
            <v>江阴宝曼电子科技有限公司</v>
          </cell>
        </row>
        <row r="346">
          <cell r="D346" t="str">
            <v>CNY</v>
          </cell>
          <cell r="E346">
            <v>2712</v>
          </cell>
          <cell r="F346">
            <v>27120</v>
          </cell>
          <cell r="G346">
            <v>0</v>
          </cell>
          <cell r="H346">
            <v>29832</v>
          </cell>
          <cell r="I346">
            <v>-29832</v>
          </cell>
        </row>
        <row r="347">
          <cell r="A347" t="str">
            <v>S432030</v>
          </cell>
          <cell r="B347" t="str">
            <v>无锡市宏伟彩印包装有限公司</v>
          </cell>
        </row>
        <row r="347">
          <cell r="D347" t="str">
            <v>CNY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 t="str">
            <v>S432032</v>
          </cell>
          <cell r="B348" t="str">
            <v>明阳科技(苏州)股份有限公司</v>
          </cell>
        </row>
        <row r="348">
          <cell r="D348" t="str">
            <v>CNY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 t="str">
            <v>S432033</v>
          </cell>
          <cell r="B349" t="str">
            <v>南京磐纳科技发展有限公司</v>
          </cell>
        </row>
        <row r="349">
          <cell r="D349" t="str">
            <v>CNY</v>
          </cell>
          <cell r="E349">
            <v>1000.38</v>
          </cell>
          <cell r="F349">
            <v>0</v>
          </cell>
          <cell r="G349">
            <v>0</v>
          </cell>
          <cell r="H349">
            <v>1000.38</v>
          </cell>
          <cell r="I349">
            <v>-1000.38</v>
          </cell>
        </row>
        <row r="350">
          <cell r="A350" t="str">
            <v>S432034</v>
          </cell>
          <cell r="B350" t="str">
            <v>上锐(常州)供应链管理有限公司</v>
          </cell>
        </row>
        <row r="350">
          <cell r="D350" t="str">
            <v>CNY</v>
          </cell>
          <cell r="E350">
            <v>-319188.95</v>
          </cell>
          <cell r="F350">
            <v>0</v>
          </cell>
          <cell r="G350">
            <v>131061.38</v>
          </cell>
          <cell r="H350">
            <v>-450250.33</v>
          </cell>
          <cell r="I350">
            <v>450250.33</v>
          </cell>
        </row>
        <row r="351">
          <cell r="A351" t="str">
            <v>S432035</v>
          </cell>
          <cell r="B351" t="str">
            <v>江阴市宏丰塑业有限公司</v>
          </cell>
        </row>
        <row r="351">
          <cell r="D351" t="str">
            <v>CNY</v>
          </cell>
          <cell r="E351">
            <v>-109909.99</v>
          </cell>
          <cell r="F351">
            <v>0</v>
          </cell>
          <cell r="G351">
            <v>0</v>
          </cell>
          <cell r="H351">
            <v>-109909.99</v>
          </cell>
          <cell r="I351">
            <v>109909.99</v>
          </cell>
        </row>
        <row r="352">
          <cell r="A352" t="str">
            <v>S432036</v>
          </cell>
          <cell r="B352" t="str">
            <v>常州立天汽车零部件有限公司</v>
          </cell>
        </row>
        <row r="352">
          <cell r="D352" t="str">
            <v>CNY</v>
          </cell>
          <cell r="E352">
            <v>-429253.67</v>
          </cell>
          <cell r="F352">
            <v>0</v>
          </cell>
          <cell r="G352">
            <v>68172.9</v>
          </cell>
          <cell r="H352">
            <v>-497426.57</v>
          </cell>
          <cell r="I352">
            <v>497426.57</v>
          </cell>
        </row>
        <row r="353">
          <cell r="A353" t="str">
            <v>S432037</v>
          </cell>
          <cell r="B353" t="str">
            <v>苏世博(南京)减振系统有限公司</v>
          </cell>
        </row>
        <row r="353">
          <cell r="D353" t="str">
            <v>CNY</v>
          </cell>
          <cell r="E353">
            <v>-1904429.28</v>
          </cell>
          <cell r="F353">
            <v>0</v>
          </cell>
          <cell r="G353">
            <v>676097.08</v>
          </cell>
          <cell r="H353">
            <v>-2580526.36</v>
          </cell>
          <cell r="I353">
            <v>2580526.36</v>
          </cell>
        </row>
        <row r="354">
          <cell r="A354" t="str">
            <v>S432038</v>
          </cell>
          <cell r="B354" t="str">
            <v>常州市正力制镜有限公司</v>
          </cell>
        </row>
        <row r="354">
          <cell r="D354" t="str">
            <v>CNY</v>
          </cell>
          <cell r="E354">
            <v>-390267.01</v>
          </cell>
          <cell r="F354">
            <v>0</v>
          </cell>
          <cell r="G354">
            <v>41211.49</v>
          </cell>
          <cell r="H354">
            <v>-431478.5</v>
          </cell>
          <cell r="I354">
            <v>431478.5</v>
          </cell>
        </row>
        <row r="355">
          <cell r="A355" t="str">
            <v>S432039</v>
          </cell>
          <cell r="B355" t="str">
            <v>吴江市拓研电子材料有限公司</v>
          </cell>
        </row>
        <row r="355">
          <cell r="D355" t="str">
            <v>CNY</v>
          </cell>
          <cell r="E355">
            <v>-0.0999999999985448</v>
          </cell>
          <cell r="F355">
            <v>2844</v>
          </cell>
          <cell r="G355">
            <v>1960</v>
          </cell>
          <cell r="H355">
            <v>883.900000000001</v>
          </cell>
          <cell r="I355">
            <v>-883.900000000001</v>
          </cell>
        </row>
        <row r="356">
          <cell r="A356" t="str">
            <v>S432040</v>
          </cell>
          <cell r="B356" t="str">
            <v>高邮泽川机电有限公司</v>
          </cell>
        </row>
        <row r="356">
          <cell r="D356" t="str">
            <v>CNY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 t="str">
            <v>S432041</v>
          </cell>
          <cell r="B357" t="str">
            <v>无锡鑫岳祥特钢有限公司</v>
          </cell>
        </row>
        <row r="357">
          <cell r="D357" t="str">
            <v>CNY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 t="str">
            <v>S432042</v>
          </cell>
          <cell r="B358" t="str">
            <v>江苏凌派通信科技有限公司</v>
          </cell>
        </row>
        <row r="358">
          <cell r="D358" t="str">
            <v>CNY</v>
          </cell>
          <cell r="E358">
            <v>-108193.31</v>
          </cell>
          <cell r="F358">
            <v>0</v>
          </cell>
          <cell r="G358">
            <v>43280.08</v>
          </cell>
          <cell r="H358">
            <v>-151473.39</v>
          </cell>
          <cell r="I358">
            <v>151473.39</v>
          </cell>
        </row>
        <row r="359">
          <cell r="A359" t="str">
            <v>S432043</v>
          </cell>
          <cell r="B359" t="str">
            <v>派博乐安全设备（苏州）有限公司</v>
          </cell>
        </row>
        <row r="359">
          <cell r="D359" t="str">
            <v>CNY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 t="str">
            <v>S432044</v>
          </cell>
          <cell r="B360" t="str">
            <v>常州市鹏逸汽车附件有限公司</v>
          </cell>
        </row>
        <row r="360">
          <cell r="D360" t="str">
            <v>CNY</v>
          </cell>
          <cell r="E360">
            <v>-11610.75</v>
          </cell>
          <cell r="F360">
            <v>0</v>
          </cell>
          <cell r="G360">
            <v>0</v>
          </cell>
          <cell r="H360">
            <v>-11610.75</v>
          </cell>
          <cell r="I360">
            <v>11610.75</v>
          </cell>
        </row>
        <row r="361">
          <cell r="A361" t="str">
            <v>S432045</v>
          </cell>
          <cell r="B361" t="str">
            <v>苏州宏逸汽车零部件有限公司</v>
          </cell>
        </row>
        <row r="361">
          <cell r="D361" t="str">
            <v>CNY</v>
          </cell>
          <cell r="E361">
            <v>-244344</v>
          </cell>
          <cell r="F361">
            <v>0</v>
          </cell>
          <cell r="G361">
            <v>59990</v>
          </cell>
          <cell r="H361">
            <v>-304334</v>
          </cell>
          <cell r="I361">
            <v>304334</v>
          </cell>
        </row>
        <row r="362">
          <cell r="A362" t="str">
            <v>S432046</v>
          </cell>
          <cell r="B362" t="str">
            <v>江苏福美汽车镜有限公司</v>
          </cell>
        </row>
        <row r="362">
          <cell r="D362" t="str">
            <v>CNY</v>
          </cell>
          <cell r="E362">
            <v>-155940</v>
          </cell>
          <cell r="F362">
            <v>0</v>
          </cell>
          <cell r="G362">
            <v>0</v>
          </cell>
          <cell r="H362">
            <v>-155940</v>
          </cell>
          <cell r="I362">
            <v>155940</v>
          </cell>
        </row>
        <row r="363">
          <cell r="A363" t="str">
            <v>S432047</v>
          </cell>
          <cell r="B363" t="str">
            <v>南通天飙汽车用品有限公司</v>
          </cell>
        </row>
        <row r="363">
          <cell r="D363" t="str">
            <v>CNY</v>
          </cell>
          <cell r="E363">
            <v>1.45519152283669e-11</v>
          </cell>
          <cell r="F363">
            <v>0</v>
          </cell>
          <cell r="G363">
            <v>0</v>
          </cell>
          <cell r="H363">
            <v>1.45519152283669e-11</v>
          </cell>
          <cell r="I363">
            <v>-1.45519152283669e-11</v>
          </cell>
        </row>
        <row r="364">
          <cell r="A364" t="str">
            <v>S432049</v>
          </cell>
          <cell r="B364" t="str">
            <v>徐州派特控制技术有限公司</v>
          </cell>
        </row>
        <row r="364">
          <cell r="D364" t="str">
            <v>CNY</v>
          </cell>
          <cell r="E364">
            <v>-33528</v>
          </cell>
          <cell r="F364">
            <v>0</v>
          </cell>
          <cell r="G364">
            <v>0</v>
          </cell>
          <cell r="H364">
            <v>-33528</v>
          </cell>
          <cell r="I364">
            <v>33528</v>
          </cell>
        </row>
        <row r="365">
          <cell r="A365" t="str">
            <v>S432050</v>
          </cell>
          <cell r="B365" t="str">
            <v>苏州道安自动化技术有限公司</v>
          </cell>
        </row>
        <row r="365">
          <cell r="D365" t="str">
            <v>CNY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 t="str">
            <v>S432051</v>
          </cell>
          <cell r="B366" t="str">
            <v>无锡万谦工品智造科技有限公司</v>
          </cell>
        </row>
        <row r="366">
          <cell r="D366" t="str">
            <v>CNY</v>
          </cell>
          <cell r="E366">
            <v>6600</v>
          </cell>
          <cell r="F366">
            <v>0</v>
          </cell>
          <cell r="G366">
            <v>0</v>
          </cell>
          <cell r="H366">
            <v>6600</v>
          </cell>
          <cell r="I366">
            <v>-6600</v>
          </cell>
        </row>
        <row r="367">
          <cell r="A367" t="str">
            <v>S432052</v>
          </cell>
          <cell r="B367" t="str">
            <v>昆山圣精特金属制品有限公司</v>
          </cell>
        </row>
        <row r="367">
          <cell r="D367" t="str">
            <v>CNY</v>
          </cell>
          <cell r="E367">
            <v>73041</v>
          </cell>
          <cell r="F367">
            <v>0</v>
          </cell>
          <cell r="G367">
            <v>66000</v>
          </cell>
          <cell r="H367">
            <v>7041</v>
          </cell>
          <cell r="I367">
            <v>-7041</v>
          </cell>
        </row>
        <row r="368">
          <cell r="A368" t="str">
            <v>S433001</v>
          </cell>
          <cell r="B368" t="str">
            <v>宁波精成车业有限公司</v>
          </cell>
        </row>
        <row r="368">
          <cell r="D368" t="str">
            <v>CNY</v>
          </cell>
          <cell r="E368">
            <v>-374902.63</v>
          </cell>
          <cell r="F368">
            <v>376951.73</v>
          </cell>
          <cell r="G368">
            <v>109933.63</v>
          </cell>
          <cell r="H368">
            <v>-107884.53</v>
          </cell>
          <cell r="I368">
            <v>107884.53</v>
          </cell>
        </row>
        <row r="369">
          <cell r="A369" t="str">
            <v>S433002</v>
          </cell>
          <cell r="B369" t="str">
            <v>宁波瑞元模塑有限公司</v>
          </cell>
        </row>
        <row r="369">
          <cell r="D369" t="str">
            <v>CNY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 t="str">
            <v>S433003</v>
          </cell>
          <cell r="B370" t="str">
            <v>浙江松原汽车安全系统股份有限公司</v>
          </cell>
        </row>
        <row r="370">
          <cell r="D370" t="str">
            <v>CNY</v>
          </cell>
          <cell r="E370">
            <v>-1743798.82</v>
          </cell>
          <cell r="F370">
            <v>410000</v>
          </cell>
          <cell r="G370">
            <v>42420.83</v>
          </cell>
          <cell r="H370">
            <v>-1376219.65</v>
          </cell>
          <cell r="I370">
            <v>1376219.65</v>
          </cell>
        </row>
        <row r="371">
          <cell r="A371" t="str">
            <v>S433004</v>
          </cell>
          <cell r="B371" t="str">
            <v>浙江华悦汽车零部件股份有限公司</v>
          </cell>
        </row>
        <row r="371">
          <cell r="D371" t="str">
            <v>CNY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 t="str">
            <v>S433006</v>
          </cell>
          <cell r="B372" t="str">
            <v>浙江佳龙电子有限公司</v>
          </cell>
        </row>
        <row r="372">
          <cell r="D372" t="str">
            <v>CNY</v>
          </cell>
          <cell r="E372">
            <v>-6500</v>
          </cell>
          <cell r="F372">
            <v>0</v>
          </cell>
          <cell r="G372">
            <v>6500</v>
          </cell>
          <cell r="H372">
            <v>-13000</v>
          </cell>
          <cell r="I372">
            <v>13000</v>
          </cell>
        </row>
        <row r="373">
          <cell r="A373" t="str">
            <v>S433007</v>
          </cell>
          <cell r="B373" t="str">
            <v>瑞安市精艺标准件有限公司</v>
          </cell>
        </row>
        <row r="373">
          <cell r="D373" t="str">
            <v>CNY</v>
          </cell>
          <cell r="E373">
            <v>-5856.78</v>
          </cell>
          <cell r="F373">
            <v>0</v>
          </cell>
          <cell r="G373">
            <v>0</v>
          </cell>
          <cell r="H373">
            <v>-5856.78</v>
          </cell>
          <cell r="I373">
            <v>5856.78</v>
          </cell>
        </row>
        <row r="374">
          <cell r="A374" t="str">
            <v>S433008</v>
          </cell>
          <cell r="B374" t="str">
            <v>浙江富昌泰汽车零部件有限公司</v>
          </cell>
        </row>
        <row r="374">
          <cell r="D374" t="str">
            <v>CNY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 t="str">
            <v>S433009</v>
          </cell>
          <cell r="B375" t="str">
            <v>浙江路得坦摩汽车部件股份有限公司</v>
          </cell>
        </row>
        <row r="375">
          <cell r="D375" t="str">
            <v>CNY</v>
          </cell>
          <cell r="E375">
            <v>-3587413.4</v>
          </cell>
          <cell r="F375">
            <v>490260.59</v>
          </cell>
          <cell r="G375">
            <v>560550.06</v>
          </cell>
          <cell r="H375">
            <v>-3657702.87</v>
          </cell>
          <cell r="I375">
            <v>3657702.87</v>
          </cell>
        </row>
        <row r="376">
          <cell r="A376" t="str">
            <v>S433010</v>
          </cell>
          <cell r="B376" t="str">
            <v>台州市黄岩佩雷希模具有限公司</v>
          </cell>
        </row>
        <row r="376">
          <cell r="D376" t="str">
            <v>CNY</v>
          </cell>
          <cell r="E376">
            <v>-177300</v>
          </cell>
          <cell r="F376">
            <v>0</v>
          </cell>
          <cell r="G376">
            <v>0</v>
          </cell>
          <cell r="H376">
            <v>-177300</v>
          </cell>
          <cell r="I376">
            <v>177300</v>
          </cell>
        </row>
        <row r="377">
          <cell r="A377" t="str">
            <v>S433011</v>
          </cell>
          <cell r="B377" t="str">
            <v>杭州金士顿实业有限公司</v>
          </cell>
        </row>
        <row r="377">
          <cell r="D377" t="str">
            <v>CNY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  <row r="378">
          <cell r="A378" t="str">
            <v>S433012</v>
          </cell>
          <cell r="B378" t="str">
            <v>浙江全盛无纺制品有限公司</v>
          </cell>
        </row>
        <row r="378">
          <cell r="D378" t="str">
            <v>CNY</v>
          </cell>
          <cell r="E378">
            <v>-17243.92</v>
          </cell>
          <cell r="F378">
            <v>0</v>
          </cell>
          <cell r="G378">
            <v>0</v>
          </cell>
          <cell r="H378">
            <v>-17243.92</v>
          </cell>
          <cell r="I378">
            <v>17243.92</v>
          </cell>
        </row>
        <row r="379">
          <cell r="A379" t="str">
            <v>S433013</v>
          </cell>
          <cell r="B379" t="str">
            <v>嘉兴市南湖区东栅街道嘉环中电子产品经营部</v>
          </cell>
        </row>
        <row r="379">
          <cell r="D379" t="str">
            <v>CNY</v>
          </cell>
          <cell r="E379">
            <v>-214</v>
          </cell>
          <cell r="F379">
            <v>0</v>
          </cell>
          <cell r="G379">
            <v>0</v>
          </cell>
          <cell r="H379">
            <v>-214</v>
          </cell>
          <cell r="I379">
            <v>214</v>
          </cell>
        </row>
        <row r="380">
          <cell r="A380" t="str">
            <v>S433014</v>
          </cell>
          <cell r="B380" t="str">
            <v>象山天星汽配有限责任公司</v>
          </cell>
        </row>
        <row r="380">
          <cell r="D380" t="str">
            <v>CNY</v>
          </cell>
          <cell r="E380">
            <v>-29924.39</v>
          </cell>
          <cell r="F380">
            <v>0</v>
          </cell>
          <cell r="G380">
            <v>0</v>
          </cell>
          <cell r="H380">
            <v>-29924.39</v>
          </cell>
          <cell r="I380">
            <v>29924.39</v>
          </cell>
        </row>
        <row r="381">
          <cell r="A381" t="str">
            <v>S433016</v>
          </cell>
          <cell r="B381" t="str">
            <v>安吉县创鸿家具有限公司</v>
          </cell>
        </row>
        <row r="381">
          <cell r="D381" t="str">
            <v>CNY</v>
          </cell>
          <cell r="E381">
            <v>-900</v>
          </cell>
          <cell r="F381">
            <v>0</v>
          </cell>
          <cell r="G381">
            <v>0</v>
          </cell>
          <cell r="H381">
            <v>-900</v>
          </cell>
          <cell r="I381">
            <v>900</v>
          </cell>
        </row>
        <row r="382">
          <cell r="A382" t="str">
            <v>S433018</v>
          </cell>
          <cell r="B382" t="str">
            <v>温州市瓯海茶山通悦海绵制品厂</v>
          </cell>
        </row>
        <row r="382">
          <cell r="D382" t="str">
            <v>CNY</v>
          </cell>
          <cell r="E382">
            <v>-1000</v>
          </cell>
          <cell r="F382">
            <v>0</v>
          </cell>
          <cell r="G382">
            <v>0</v>
          </cell>
          <cell r="H382">
            <v>-1000</v>
          </cell>
          <cell r="I382">
            <v>1000</v>
          </cell>
        </row>
        <row r="383">
          <cell r="A383" t="str">
            <v>S433019</v>
          </cell>
          <cell r="B383" t="str">
            <v>杭州阳晨聚氨酯制品有限公司</v>
          </cell>
        </row>
        <row r="383">
          <cell r="D383" t="str">
            <v>CNY</v>
          </cell>
          <cell r="E383">
            <v>-243822.61</v>
          </cell>
          <cell r="F383">
            <v>0</v>
          </cell>
          <cell r="G383">
            <v>0</v>
          </cell>
          <cell r="H383">
            <v>-243822.61</v>
          </cell>
          <cell r="I383">
            <v>243822.61</v>
          </cell>
        </row>
        <row r="384">
          <cell r="A384" t="str">
            <v>S433020</v>
          </cell>
          <cell r="B384" t="str">
            <v>宁波市北仑屹昌机械有限公司</v>
          </cell>
        </row>
        <row r="384">
          <cell r="D384" t="str">
            <v>CNY</v>
          </cell>
          <cell r="E384">
            <v>-58156.28</v>
          </cell>
          <cell r="F384">
            <v>0</v>
          </cell>
          <cell r="G384">
            <v>139274.43</v>
          </cell>
          <cell r="H384">
            <v>-197430.71</v>
          </cell>
          <cell r="I384">
            <v>197430.71</v>
          </cell>
        </row>
        <row r="385">
          <cell r="A385" t="str">
            <v>S433021</v>
          </cell>
          <cell r="B385" t="str">
            <v>慈溪市维克多自控元件有限公司</v>
          </cell>
        </row>
        <row r="385">
          <cell r="D385" t="str">
            <v>CNY</v>
          </cell>
          <cell r="E385">
            <v>-508630.26</v>
          </cell>
          <cell r="F385">
            <v>0</v>
          </cell>
          <cell r="G385">
            <v>0</v>
          </cell>
          <cell r="H385">
            <v>-508630.26</v>
          </cell>
          <cell r="I385">
            <v>508630.26</v>
          </cell>
        </row>
        <row r="386">
          <cell r="A386" t="str">
            <v>S433022</v>
          </cell>
          <cell r="B386" t="str">
            <v>宁海县佳能汽车部件有限公司</v>
          </cell>
        </row>
        <row r="386">
          <cell r="D386" t="str">
            <v>CNY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A387" t="str">
            <v>S433023</v>
          </cell>
          <cell r="B387" t="str">
            <v>浙江万里安全器材制造有限公司</v>
          </cell>
        </row>
        <row r="387">
          <cell r="D387" t="str">
            <v>CNY</v>
          </cell>
          <cell r="E387">
            <v>-384341.93</v>
          </cell>
          <cell r="F387">
            <v>41200</v>
          </cell>
          <cell r="G387">
            <v>1200</v>
          </cell>
          <cell r="H387">
            <v>-344341.93</v>
          </cell>
          <cell r="I387">
            <v>344341.93</v>
          </cell>
        </row>
        <row r="388">
          <cell r="A388" t="str">
            <v>S433025</v>
          </cell>
          <cell r="B388" t="str">
            <v>中广核俊尔（浙江）新材料有限公司</v>
          </cell>
        </row>
        <row r="388">
          <cell r="D388" t="str">
            <v>CNY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A389" t="str">
            <v>S433027</v>
          </cell>
          <cell r="B389" t="str">
            <v>浙江泰极信汽车部件有限公司</v>
          </cell>
        </row>
        <row r="389">
          <cell r="D389" t="str">
            <v>CNY</v>
          </cell>
          <cell r="E389">
            <v>-249669.96</v>
          </cell>
          <cell r="F389">
            <v>0</v>
          </cell>
          <cell r="G389">
            <v>0</v>
          </cell>
          <cell r="H389">
            <v>-249669.96</v>
          </cell>
          <cell r="I389">
            <v>249669.96</v>
          </cell>
        </row>
        <row r="390">
          <cell r="A390" t="str">
            <v>S433028</v>
          </cell>
          <cell r="B390" t="str">
            <v>温州鑫锐电器有限公司</v>
          </cell>
        </row>
        <row r="390">
          <cell r="D390" t="str">
            <v>CNY</v>
          </cell>
          <cell r="E390">
            <v>-132222.88</v>
          </cell>
          <cell r="F390">
            <v>0</v>
          </cell>
          <cell r="G390">
            <v>0</v>
          </cell>
          <cell r="H390">
            <v>-132222.88</v>
          </cell>
          <cell r="I390">
            <v>132222.88</v>
          </cell>
        </row>
        <row r="391">
          <cell r="A391" t="str">
            <v>S433029</v>
          </cell>
          <cell r="B391" t="str">
            <v>温州华创汽车电器有限公司</v>
          </cell>
        </row>
        <row r="391">
          <cell r="D391" t="str">
            <v>CNY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A392" t="str">
            <v>S433030</v>
          </cell>
          <cell r="B392" t="str">
            <v>宁波华腾首研新材料有限公司</v>
          </cell>
        </row>
        <row r="392">
          <cell r="D392" t="str">
            <v>CNY</v>
          </cell>
          <cell r="E392">
            <v>1.81898940354586e-12</v>
          </cell>
          <cell r="F392">
            <v>0</v>
          </cell>
          <cell r="G392">
            <v>16000</v>
          </cell>
          <cell r="H392">
            <v>-16000</v>
          </cell>
          <cell r="I392">
            <v>16000</v>
          </cell>
        </row>
        <row r="393">
          <cell r="A393" t="str">
            <v>S433031</v>
          </cell>
          <cell r="B393" t="str">
            <v>天台宏泰电子有限公司</v>
          </cell>
        </row>
        <row r="393">
          <cell r="D393" t="str">
            <v>CNY</v>
          </cell>
          <cell r="E393">
            <v>-86635.74</v>
          </cell>
          <cell r="F393">
            <v>0</v>
          </cell>
          <cell r="G393">
            <v>22859.9</v>
          </cell>
          <cell r="H393">
            <v>-109495.64</v>
          </cell>
          <cell r="I393">
            <v>109495.64</v>
          </cell>
        </row>
        <row r="394">
          <cell r="A394" t="str">
            <v>S434001</v>
          </cell>
          <cell r="B394" t="str">
            <v>合肥光码科技有限公司</v>
          </cell>
        </row>
        <row r="394">
          <cell r="D394" t="str">
            <v>CNY</v>
          </cell>
          <cell r="E394">
            <v>-260778.92</v>
          </cell>
          <cell r="F394">
            <v>0</v>
          </cell>
          <cell r="G394">
            <v>0</v>
          </cell>
          <cell r="H394">
            <v>-260778.92</v>
          </cell>
          <cell r="I394">
            <v>260778.92</v>
          </cell>
        </row>
        <row r="395">
          <cell r="A395" t="str">
            <v>S434002</v>
          </cell>
          <cell r="B395" t="str">
            <v>芜湖星火软轴控制索制造有限公司</v>
          </cell>
        </row>
        <row r="395">
          <cell r="D395" t="str">
            <v>CNY</v>
          </cell>
          <cell r="E395">
            <v>-322121.33</v>
          </cell>
          <cell r="F395">
            <v>0</v>
          </cell>
          <cell r="G395">
            <v>4096.37</v>
          </cell>
          <cell r="H395">
            <v>-326217.7</v>
          </cell>
          <cell r="I395">
            <v>326217.7</v>
          </cell>
        </row>
        <row r="396">
          <cell r="A396" t="str">
            <v>S434003</v>
          </cell>
          <cell r="B396" t="str">
            <v>芜湖市卓人汽车配件有限责任公司</v>
          </cell>
        </row>
        <row r="396">
          <cell r="D396" t="str">
            <v>CNY</v>
          </cell>
          <cell r="E396">
            <v>-58744.98</v>
          </cell>
          <cell r="F396">
            <v>41200</v>
          </cell>
          <cell r="G396">
            <v>85807.95</v>
          </cell>
          <cell r="H396">
            <v>-103352.93</v>
          </cell>
          <cell r="I396">
            <v>103352.93</v>
          </cell>
        </row>
        <row r="397">
          <cell r="A397" t="str">
            <v>S434006</v>
          </cell>
          <cell r="B397" t="str">
            <v>安徽汉升工业部件股份有限公司</v>
          </cell>
        </row>
        <row r="397">
          <cell r="D397" t="str">
            <v>CNY</v>
          </cell>
          <cell r="E397">
            <v>-19775.33</v>
          </cell>
          <cell r="F397">
            <v>0</v>
          </cell>
          <cell r="G397">
            <v>9859.2</v>
          </cell>
          <cell r="H397">
            <v>-29634.53</v>
          </cell>
          <cell r="I397">
            <v>29634.53</v>
          </cell>
        </row>
        <row r="398">
          <cell r="A398" t="str">
            <v>S434007</v>
          </cell>
          <cell r="B398" t="str">
            <v>滁州岳众汽车零部件有限公司</v>
          </cell>
        </row>
        <row r="398">
          <cell r="D398" t="str">
            <v>CNY</v>
          </cell>
          <cell r="E398">
            <v>58565.7800000007</v>
          </cell>
          <cell r="F398">
            <v>0</v>
          </cell>
          <cell r="G398">
            <v>0</v>
          </cell>
          <cell r="H398">
            <v>58565.7800000007</v>
          </cell>
          <cell r="I398">
            <v>-58565.7800000007</v>
          </cell>
        </row>
        <row r="399">
          <cell r="A399" t="str">
            <v>S434008</v>
          </cell>
          <cell r="B399" t="str">
            <v>安徽博朗凯德织物有限公司</v>
          </cell>
        </row>
        <row r="399">
          <cell r="D399" t="str">
            <v>CNY</v>
          </cell>
          <cell r="E399">
            <v>-3646.55</v>
          </cell>
          <cell r="F399">
            <v>0</v>
          </cell>
          <cell r="G399">
            <v>0</v>
          </cell>
          <cell r="H399">
            <v>-3646.55</v>
          </cell>
          <cell r="I399">
            <v>3646.55</v>
          </cell>
        </row>
        <row r="400">
          <cell r="A400" t="str">
            <v>S434010</v>
          </cell>
          <cell r="B400" t="str">
            <v>安徽盛达前亮铝业有限公司</v>
          </cell>
        </row>
        <row r="400">
          <cell r="D400" t="str">
            <v>CNY</v>
          </cell>
          <cell r="E400">
            <v>-4352</v>
          </cell>
          <cell r="F400">
            <v>0</v>
          </cell>
          <cell r="G400">
            <v>0</v>
          </cell>
          <cell r="H400">
            <v>-4352</v>
          </cell>
          <cell r="I400">
            <v>4352</v>
          </cell>
        </row>
        <row r="401">
          <cell r="A401" t="str">
            <v>S434011</v>
          </cell>
          <cell r="B401" t="str">
            <v>芜湖金安世腾汽车安全系统有限公司</v>
          </cell>
        </row>
        <row r="401">
          <cell r="D401" t="str">
            <v>CNY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 t="str">
            <v>S435001</v>
          </cell>
          <cell r="B402" t="str">
            <v>厦门凯平化工有限公司</v>
          </cell>
        </row>
        <row r="402">
          <cell r="D402" t="str">
            <v>CNY</v>
          </cell>
          <cell r="E402">
            <v>-915872.56</v>
          </cell>
          <cell r="F402">
            <v>180000</v>
          </cell>
          <cell r="G402">
            <v>85509.77</v>
          </cell>
          <cell r="H402">
            <v>-821382.33</v>
          </cell>
          <cell r="I402">
            <v>821382.33</v>
          </cell>
        </row>
        <row r="403">
          <cell r="A403" t="str">
            <v>S435003</v>
          </cell>
          <cell r="B403" t="str">
            <v>泉州市福兴塑料五金有限公司</v>
          </cell>
        </row>
        <row r="403">
          <cell r="D403" t="str">
            <v>CNY</v>
          </cell>
          <cell r="E403">
            <v>-120966.5</v>
          </cell>
          <cell r="F403">
            <v>0</v>
          </cell>
          <cell r="G403">
            <v>0</v>
          </cell>
          <cell r="H403">
            <v>-120966.5</v>
          </cell>
          <cell r="I403">
            <v>120966.5</v>
          </cell>
        </row>
        <row r="404">
          <cell r="A404" t="str">
            <v>S435004</v>
          </cell>
          <cell r="B404" t="str">
            <v>厦门市鑫荣飞工贸有限公司</v>
          </cell>
        </row>
        <row r="404">
          <cell r="D404" t="str">
            <v>CNY</v>
          </cell>
          <cell r="E404">
            <v>-1291497.07</v>
          </cell>
          <cell r="F404">
            <v>0</v>
          </cell>
          <cell r="G404">
            <v>0</v>
          </cell>
          <cell r="H404">
            <v>-1291497.07</v>
          </cell>
          <cell r="I404">
            <v>1291497.07</v>
          </cell>
        </row>
        <row r="405">
          <cell r="A405" t="str">
            <v>S437001</v>
          </cell>
          <cell r="B405" t="str">
            <v>中国重汽集团济南卡车股份有限公司</v>
          </cell>
        </row>
        <row r="405">
          <cell r="D405" t="str">
            <v>CNY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</row>
        <row r="406">
          <cell r="A406" t="str">
            <v>S437002</v>
          </cell>
          <cell r="B406" t="str">
            <v>中国重汽集团济南商用车有限公司</v>
          </cell>
        </row>
        <row r="406">
          <cell r="D406" t="str">
            <v>CNY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A407" t="str">
            <v>S437004</v>
          </cell>
          <cell r="B407" t="str">
            <v>青岛福基纺织有限公司</v>
          </cell>
        </row>
        <row r="407">
          <cell r="D407" t="str">
            <v>CNY</v>
          </cell>
          <cell r="E407">
            <v>-2114479.9</v>
          </cell>
          <cell r="F407">
            <v>835000</v>
          </cell>
          <cell r="G407">
            <v>105342.81</v>
          </cell>
          <cell r="H407">
            <v>-1384822.71</v>
          </cell>
          <cell r="I407">
            <v>1384822.71</v>
          </cell>
        </row>
        <row r="408">
          <cell r="A408" t="str">
            <v>S437005</v>
          </cell>
          <cell r="B408" t="str">
            <v>青岛盛有电子科技有限公司</v>
          </cell>
        </row>
        <row r="408">
          <cell r="D408" t="str">
            <v>CNY</v>
          </cell>
          <cell r="E408">
            <v>-303625.92</v>
          </cell>
          <cell r="F408">
            <v>300000</v>
          </cell>
          <cell r="G408">
            <v>0</v>
          </cell>
          <cell r="H408">
            <v>-3625.91999999969</v>
          </cell>
          <cell r="I408">
            <v>3625.91999999969</v>
          </cell>
        </row>
        <row r="409">
          <cell r="A409" t="str">
            <v>S437008</v>
          </cell>
          <cell r="B409" t="str">
            <v>烟台青沪纸业有限公司</v>
          </cell>
        </row>
        <row r="409">
          <cell r="D409" t="str">
            <v>CNY</v>
          </cell>
          <cell r="E409">
            <v>-21121.07</v>
          </cell>
          <cell r="F409">
            <v>0</v>
          </cell>
          <cell r="G409">
            <v>0</v>
          </cell>
          <cell r="H409">
            <v>-21121.07</v>
          </cell>
          <cell r="I409">
            <v>21121.07</v>
          </cell>
        </row>
        <row r="410">
          <cell r="A410" t="str">
            <v>S437010</v>
          </cell>
          <cell r="B410" t="str">
            <v>昌乐天齐色织布有限公司</v>
          </cell>
        </row>
        <row r="410">
          <cell r="D410" t="str">
            <v>CNY</v>
          </cell>
          <cell r="E410">
            <v>-55300.45</v>
          </cell>
          <cell r="F410">
            <v>0</v>
          </cell>
          <cell r="G410">
            <v>0</v>
          </cell>
          <cell r="H410">
            <v>-55300.45</v>
          </cell>
          <cell r="I410">
            <v>55300.45</v>
          </cell>
        </row>
        <row r="411">
          <cell r="A411" t="str">
            <v>S437011</v>
          </cell>
          <cell r="B411" t="str">
            <v>诸城市黄海剑杆织布厂</v>
          </cell>
        </row>
        <row r="411">
          <cell r="D411" t="str">
            <v>CNY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</row>
        <row r="412">
          <cell r="A412" t="str">
            <v>S437015</v>
          </cell>
          <cell r="B412" t="str">
            <v>山东金达汽车部件制造股份有限公司</v>
          </cell>
        </row>
        <row r="412">
          <cell r="D412" t="str">
            <v>CNY</v>
          </cell>
          <cell r="E412">
            <v>-2849194.19</v>
          </cell>
          <cell r="F412">
            <v>0</v>
          </cell>
          <cell r="G412">
            <v>406031.42</v>
          </cell>
          <cell r="H412">
            <v>-3255225.61</v>
          </cell>
          <cell r="I412">
            <v>3255225.61</v>
          </cell>
        </row>
        <row r="413">
          <cell r="A413" t="str">
            <v>S437016</v>
          </cell>
          <cell r="B413" t="str">
            <v>曲阜陆航座椅辅料有限公司</v>
          </cell>
        </row>
        <row r="413">
          <cell r="D413" t="str">
            <v>CNY</v>
          </cell>
          <cell r="E413">
            <v>-135519.07</v>
          </cell>
          <cell r="F413">
            <v>0</v>
          </cell>
          <cell r="G413">
            <v>4576.5</v>
          </cell>
          <cell r="H413">
            <v>-140095.57</v>
          </cell>
          <cell r="I413">
            <v>140095.57</v>
          </cell>
        </row>
        <row r="414">
          <cell r="A414" t="str">
            <v>S437017</v>
          </cell>
          <cell r="B414" t="str">
            <v>山东泰鹏新材料有限公司</v>
          </cell>
        </row>
        <row r="414">
          <cell r="D414" t="str">
            <v>CNY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</row>
        <row r="415">
          <cell r="A415" t="str">
            <v>S437018</v>
          </cell>
          <cell r="B415" t="str">
            <v>文登太成电子有限公司</v>
          </cell>
        </row>
        <row r="415">
          <cell r="D415" t="str">
            <v>CNY</v>
          </cell>
          <cell r="E415">
            <v>-38551.91</v>
          </cell>
          <cell r="F415">
            <v>0</v>
          </cell>
          <cell r="G415">
            <v>64030.98</v>
          </cell>
          <cell r="H415">
            <v>-102582.89</v>
          </cell>
          <cell r="I415">
            <v>102582.89</v>
          </cell>
        </row>
        <row r="416">
          <cell r="A416" t="str">
            <v>S437019</v>
          </cell>
          <cell r="B416" t="str">
            <v>日照浩利橡塑有限公司</v>
          </cell>
        </row>
        <row r="416">
          <cell r="D416" t="str">
            <v>CNY</v>
          </cell>
          <cell r="E416">
            <v>-2498642.15</v>
          </cell>
          <cell r="F416">
            <v>51500</v>
          </cell>
          <cell r="G416">
            <v>241333.74</v>
          </cell>
          <cell r="H416">
            <v>-2688475.89</v>
          </cell>
          <cell r="I416">
            <v>2688475.89</v>
          </cell>
        </row>
        <row r="417">
          <cell r="A417" t="str">
            <v>S437022</v>
          </cell>
          <cell r="B417" t="str">
            <v>德州志鹏海绵制品有限公司</v>
          </cell>
        </row>
        <row r="417">
          <cell r="D417" t="str">
            <v>CNY</v>
          </cell>
          <cell r="E417">
            <v>-62319</v>
          </cell>
          <cell r="F417">
            <v>0</v>
          </cell>
          <cell r="G417">
            <v>0</v>
          </cell>
          <cell r="H417">
            <v>-62319</v>
          </cell>
          <cell r="I417">
            <v>62319</v>
          </cell>
        </row>
        <row r="418">
          <cell r="A418" t="str">
            <v>S437023</v>
          </cell>
          <cell r="B418" t="str">
            <v>高唐强盛机械有限公司</v>
          </cell>
        </row>
        <row r="418">
          <cell r="D418" t="str">
            <v>CNY</v>
          </cell>
          <cell r="E418">
            <v>-856630.84</v>
          </cell>
          <cell r="F418">
            <v>0</v>
          </cell>
          <cell r="G418">
            <v>0</v>
          </cell>
          <cell r="H418">
            <v>-856630.84</v>
          </cell>
          <cell r="I418">
            <v>856630.84</v>
          </cell>
        </row>
        <row r="419">
          <cell r="A419" t="str">
            <v>S437024</v>
          </cell>
          <cell r="B419" t="str">
            <v>佳化化学(滨州)有限公司</v>
          </cell>
        </row>
        <row r="419">
          <cell r="D419" t="str">
            <v>CNY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</row>
        <row r="420">
          <cell r="A420" t="str">
            <v>S437027</v>
          </cell>
          <cell r="B420" t="str">
            <v>文登市凤凰婷装饰布有限公司</v>
          </cell>
        </row>
        <row r="420">
          <cell r="D420" t="str">
            <v>CNY</v>
          </cell>
          <cell r="E420">
            <v>-314.6</v>
          </cell>
          <cell r="F420">
            <v>0</v>
          </cell>
          <cell r="G420">
            <v>0</v>
          </cell>
          <cell r="H420">
            <v>-314.6</v>
          </cell>
          <cell r="I420">
            <v>314.6</v>
          </cell>
        </row>
        <row r="421">
          <cell r="A421" t="str">
            <v>S437028</v>
          </cell>
          <cell r="B421" t="str">
            <v>山东隆华新材料股份有限公司</v>
          </cell>
        </row>
        <row r="421">
          <cell r="D421" t="str">
            <v>CNY</v>
          </cell>
          <cell r="E421">
            <v>2.3283064365387e-10</v>
          </cell>
          <cell r="F421">
            <v>0</v>
          </cell>
          <cell r="G421">
            <v>0</v>
          </cell>
          <cell r="H421">
            <v>2.3283064365387e-10</v>
          </cell>
          <cell r="I421">
            <v>-2.3283064365387e-10</v>
          </cell>
        </row>
        <row r="422">
          <cell r="A422" t="str">
            <v>S437029</v>
          </cell>
          <cell r="B422" t="str">
            <v>济南华欧自动化技术有限公司</v>
          </cell>
        </row>
        <row r="422">
          <cell r="D422" t="str">
            <v>CNY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</row>
        <row r="423">
          <cell r="A423" t="str">
            <v>S437030</v>
          </cell>
          <cell r="B423" t="str">
            <v>潍坊精华海绵有限公司</v>
          </cell>
        </row>
        <row r="423">
          <cell r="D423" t="str">
            <v>CNY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</row>
        <row r="424">
          <cell r="A424" t="str">
            <v>S437031</v>
          </cell>
          <cell r="B424" t="str">
            <v>山东万澳汽车附件科技有限公司</v>
          </cell>
        </row>
        <row r="424">
          <cell r="D424" t="str">
            <v>CNY</v>
          </cell>
          <cell r="E424">
            <v>-90773.08</v>
          </cell>
          <cell r="F424">
            <v>0</v>
          </cell>
          <cell r="G424">
            <v>25863.4</v>
          </cell>
          <cell r="H424">
            <v>-116636.48</v>
          </cell>
          <cell r="I424">
            <v>116636.48</v>
          </cell>
        </row>
        <row r="425">
          <cell r="A425" t="str">
            <v>S437032</v>
          </cell>
          <cell r="B425" t="str">
            <v>山东昊松新材料科技有限公司</v>
          </cell>
        </row>
        <row r="425">
          <cell r="D425" t="str">
            <v>CNY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</row>
        <row r="426">
          <cell r="A426" t="str">
            <v>S437033</v>
          </cell>
          <cell r="B426" t="str">
            <v>日照联成工程机械有限公司</v>
          </cell>
        </row>
        <row r="426">
          <cell r="D426" t="str">
            <v>CNY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</row>
        <row r="427">
          <cell r="A427" t="str">
            <v>S437034</v>
          </cell>
          <cell r="B427" t="str">
            <v>潍坊振晟汽车零部件有限公司</v>
          </cell>
        </row>
        <row r="427">
          <cell r="D427" t="str">
            <v>CNY</v>
          </cell>
          <cell r="E427">
            <v>-106230.66</v>
          </cell>
          <cell r="F427">
            <v>0</v>
          </cell>
          <cell r="G427">
            <v>0</v>
          </cell>
          <cell r="H427">
            <v>-106230.66</v>
          </cell>
          <cell r="I427">
            <v>106230.66</v>
          </cell>
        </row>
        <row r="428">
          <cell r="A428" t="str">
            <v>S437035</v>
          </cell>
          <cell r="B428" t="str">
            <v>诸城市弘和源商贸有限公司</v>
          </cell>
        </row>
        <row r="428">
          <cell r="D428" t="str">
            <v>CNY</v>
          </cell>
          <cell r="E428">
            <v>-0.459999999991851</v>
          </cell>
          <cell r="F428">
            <v>0</v>
          </cell>
          <cell r="G428">
            <v>0</v>
          </cell>
          <cell r="H428">
            <v>-0.459999999991851</v>
          </cell>
          <cell r="I428">
            <v>0.459999999991851</v>
          </cell>
        </row>
        <row r="429">
          <cell r="A429" t="str">
            <v>S437039</v>
          </cell>
          <cell r="B429" t="str">
            <v>山东慧源精细化工有限公司</v>
          </cell>
        </row>
        <row r="429">
          <cell r="D429" t="str">
            <v>CNY</v>
          </cell>
          <cell r="E429">
            <v>-41176.66</v>
          </cell>
          <cell r="F429">
            <v>40000</v>
          </cell>
          <cell r="G429">
            <v>0</v>
          </cell>
          <cell r="H429">
            <v>-1176.66000000003</v>
          </cell>
          <cell r="I429">
            <v>1176.66000000003</v>
          </cell>
        </row>
        <row r="430">
          <cell r="A430" t="str">
            <v>S437040</v>
          </cell>
          <cell r="B430" t="str">
            <v>淄博颜山专用汽车有限公司</v>
          </cell>
        </row>
        <row r="430">
          <cell r="D430" t="str">
            <v>CNY</v>
          </cell>
          <cell r="E430">
            <v>-430000</v>
          </cell>
          <cell r="F430">
            <v>0</v>
          </cell>
          <cell r="G430">
            <v>0</v>
          </cell>
          <cell r="H430">
            <v>-430000</v>
          </cell>
          <cell r="I430">
            <v>430000</v>
          </cell>
        </row>
        <row r="431">
          <cell r="A431" t="str">
            <v>S437042</v>
          </cell>
          <cell r="B431" t="str">
            <v>曹县鹏森木业有限公司</v>
          </cell>
        </row>
        <row r="431">
          <cell r="D431" t="str">
            <v>CNY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</row>
        <row r="432">
          <cell r="A432" t="str">
            <v>S437043</v>
          </cell>
          <cell r="B432" t="str">
            <v>烟台美龙汽车部件有限公司</v>
          </cell>
        </row>
        <row r="432">
          <cell r="D432" t="str">
            <v>CNY</v>
          </cell>
          <cell r="E432">
            <v>-25340.19</v>
          </cell>
          <cell r="F432">
            <v>0</v>
          </cell>
          <cell r="G432">
            <v>0</v>
          </cell>
          <cell r="H432">
            <v>-25340.19</v>
          </cell>
          <cell r="I432">
            <v>25340.19</v>
          </cell>
        </row>
        <row r="433">
          <cell r="A433" t="str">
            <v>S437045</v>
          </cell>
          <cell r="B433" t="str">
            <v>曹县亿昌木制品有限公司</v>
          </cell>
        </row>
        <row r="433">
          <cell r="D433" t="str">
            <v>CNY</v>
          </cell>
          <cell r="E433">
            <v>0</v>
          </cell>
          <cell r="F433">
            <v>21120</v>
          </cell>
          <cell r="G433">
            <v>21120</v>
          </cell>
          <cell r="H433">
            <v>0</v>
          </cell>
          <cell r="I433">
            <v>0</v>
          </cell>
        </row>
        <row r="434">
          <cell r="A434" t="str">
            <v>S437046</v>
          </cell>
          <cell r="B434" t="str">
            <v>青岛中新华美塑料有限公司</v>
          </cell>
        </row>
        <row r="434">
          <cell r="D434" t="str">
            <v>CNY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</row>
        <row r="435">
          <cell r="A435" t="str">
            <v>S437047</v>
          </cell>
          <cell r="B435" t="str">
            <v>青岛美泰塑胶有限公司</v>
          </cell>
        </row>
        <row r="435">
          <cell r="D435" t="str">
            <v>CNY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</row>
        <row r="436">
          <cell r="A436" t="str">
            <v>S437048</v>
          </cell>
          <cell r="B436" t="str">
            <v>宁津县永胜胶合板厂</v>
          </cell>
        </row>
        <row r="436">
          <cell r="D436" t="str">
            <v>CNY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</row>
        <row r="437">
          <cell r="A437" t="str">
            <v>S437051</v>
          </cell>
          <cell r="B437" t="str">
            <v>诸城恒信新材料科技有限公司</v>
          </cell>
        </row>
        <row r="437">
          <cell r="D437" t="str">
            <v>CNY</v>
          </cell>
          <cell r="E437">
            <v>-71354.4199999999</v>
          </cell>
          <cell r="F437">
            <v>0</v>
          </cell>
          <cell r="G437">
            <v>0</v>
          </cell>
          <cell r="H437">
            <v>-71354.4199999999</v>
          </cell>
          <cell r="I437">
            <v>71354.4199999999</v>
          </cell>
        </row>
        <row r="438">
          <cell r="A438" t="str">
            <v>S437052</v>
          </cell>
          <cell r="B438" t="str">
            <v>青岛莱恩斯电子有限公司</v>
          </cell>
        </row>
        <row r="438">
          <cell r="D438" t="str">
            <v>CNY</v>
          </cell>
          <cell r="E438">
            <v>0</v>
          </cell>
          <cell r="F438">
            <v>1200</v>
          </cell>
          <cell r="G438">
            <v>0</v>
          </cell>
          <cell r="H438">
            <v>1200</v>
          </cell>
          <cell r="I438">
            <v>-1200</v>
          </cell>
        </row>
        <row r="439">
          <cell r="A439" t="str">
            <v>S437053</v>
          </cell>
          <cell r="B439" t="str">
            <v>临沂方中新材料科技有限公司</v>
          </cell>
        </row>
        <row r="439">
          <cell r="D439" t="str">
            <v>CNY</v>
          </cell>
          <cell r="E439">
            <v>-307900</v>
          </cell>
          <cell r="F439">
            <v>110900</v>
          </cell>
          <cell r="G439">
            <v>0</v>
          </cell>
          <cell r="H439">
            <v>-197000</v>
          </cell>
          <cell r="I439">
            <v>197000</v>
          </cell>
        </row>
        <row r="440">
          <cell r="A440" t="str">
            <v>S437054</v>
          </cell>
          <cell r="B440" t="str">
            <v>山东朗迪铝业有限公司</v>
          </cell>
        </row>
        <row r="440">
          <cell r="D440" t="str">
            <v>CNY</v>
          </cell>
          <cell r="E440">
            <v>2749.4</v>
          </cell>
          <cell r="F440">
            <v>0</v>
          </cell>
          <cell r="G440">
            <v>0</v>
          </cell>
          <cell r="H440">
            <v>2749.4</v>
          </cell>
          <cell r="I440">
            <v>-2749.4</v>
          </cell>
        </row>
        <row r="441">
          <cell r="A441" t="str">
            <v>S437055</v>
          </cell>
          <cell r="B441" t="str">
            <v>烟台毓顺汽车零部件有限公司</v>
          </cell>
        </row>
        <row r="441">
          <cell r="D441" t="str">
            <v>CNY</v>
          </cell>
          <cell r="E441">
            <v>-490446.36</v>
          </cell>
          <cell r="F441">
            <v>0</v>
          </cell>
          <cell r="G441">
            <v>60043.68</v>
          </cell>
          <cell r="H441">
            <v>-550490.04</v>
          </cell>
          <cell r="I441">
            <v>550490.04</v>
          </cell>
        </row>
        <row r="442">
          <cell r="A442" t="str">
            <v>S437056</v>
          </cell>
          <cell r="B442" t="str">
            <v>日照兴伟橡塑有限公司</v>
          </cell>
        </row>
        <row r="442">
          <cell r="D442" t="str">
            <v>CNY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 t="str">
            <v>S437057</v>
          </cell>
          <cell r="B443" t="str">
            <v>青岛柏利美新材料有限公司</v>
          </cell>
        </row>
        <row r="443">
          <cell r="D443" t="str">
            <v>CNY</v>
          </cell>
          <cell r="E443">
            <v>-268725</v>
          </cell>
          <cell r="F443">
            <v>149095</v>
          </cell>
          <cell r="G443">
            <v>46500</v>
          </cell>
          <cell r="H443">
            <v>-166130</v>
          </cell>
          <cell r="I443">
            <v>166130</v>
          </cell>
        </row>
        <row r="444">
          <cell r="A444" t="str">
            <v>S437058</v>
          </cell>
          <cell r="B444" t="str">
            <v>济南方正物流有限公司</v>
          </cell>
        </row>
        <row r="444">
          <cell r="D444" t="str">
            <v>CNY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</row>
        <row r="445">
          <cell r="A445" t="str">
            <v>S437060</v>
          </cell>
          <cell r="B445" t="str">
            <v>日照联成汽车部件有限公司</v>
          </cell>
        </row>
        <row r="445">
          <cell r="D445" t="str">
            <v>CNY</v>
          </cell>
          <cell r="E445">
            <v>-1207565.72</v>
          </cell>
          <cell r="F445">
            <v>142162.62</v>
          </cell>
          <cell r="G445">
            <v>100250.66</v>
          </cell>
          <cell r="H445">
            <v>-1165653.76</v>
          </cell>
          <cell r="I445">
            <v>1165653.76</v>
          </cell>
        </row>
        <row r="446">
          <cell r="A446" t="str">
            <v>S437061</v>
          </cell>
          <cell r="B446" t="str">
            <v>青岛宥恩工贸有限公司</v>
          </cell>
        </row>
        <row r="446">
          <cell r="D446" t="str">
            <v>CNY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</row>
        <row r="447">
          <cell r="A447" t="str">
            <v>S437063</v>
          </cell>
          <cell r="B447" t="str">
            <v>济南汽车检测中心有限公司</v>
          </cell>
        </row>
        <row r="447">
          <cell r="D447" t="str">
            <v>CNY</v>
          </cell>
          <cell r="E447">
            <v>0</v>
          </cell>
          <cell r="F447">
            <v>2800</v>
          </cell>
          <cell r="G447">
            <v>2800</v>
          </cell>
          <cell r="H447">
            <v>0</v>
          </cell>
          <cell r="I447">
            <v>0</v>
          </cell>
        </row>
        <row r="448">
          <cell r="A448" t="str">
            <v>S437066</v>
          </cell>
          <cell r="B448" t="str">
            <v>潍坊四水包装有限公司</v>
          </cell>
        </row>
        <row r="448">
          <cell r="D448" t="str">
            <v>CNY</v>
          </cell>
          <cell r="E448">
            <v>11526</v>
          </cell>
          <cell r="F448">
            <v>11526</v>
          </cell>
          <cell r="G448">
            <v>23052</v>
          </cell>
          <cell r="H448">
            <v>0</v>
          </cell>
          <cell r="I448">
            <v>0</v>
          </cell>
        </row>
        <row r="449">
          <cell r="A449" t="str">
            <v>S441002</v>
          </cell>
          <cell r="B449" t="str">
            <v>鹤壁市恒通电气有限公司</v>
          </cell>
        </row>
        <row r="449">
          <cell r="D449" t="str">
            <v>CNY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</row>
        <row r="450">
          <cell r="A450" t="str">
            <v>S441004</v>
          </cell>
          <cell r="B450" t="str">
            <v>武陟县顺鑫工程塑料有限公司</v>
          </cell>
        </row>
        <row r="450">
          <cell r="D450" t="str">
            <v>CNY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</row>
        <row r="451">
          <cell r="A451" t="str">
            <v>S442002</v>
          </cell>
          <cell r="B451" t="str">
            <v>湖北伟士通汽车零件有限公司</v>
          </cell>
        </row>
        <row r="451">
          <cell r="D451" t="str">
            <v>CNY</v>
          </cell>
          <cell r="E451">
            <v>-69434.11</v>
          </cell>
          <cell r="F451">
            <v>0</v>
          </cell>
          <cell r="G451">
            <v>23716.44</v>
          </cell>
          <cell r="H451">
            <v>-93150.55</v>
          </cell>
          <cell r="I451">
            <v>93150.55</v>
          </cell>
        </row>
        <row r="452">
          <cell r="A452" t="str">
            <v>S442003</v>
          </cell>
          <cell r="B452" t="str">
            <v>襄阳杰创化工新材料有限公司</v>
          </cell>
        </row>
        <row r="452">
          <cell r="D452" t="str">
            <v>CNY</v>
          </cell>
          <cell r="E452">
            <v>-17456.5</v>
          </cell>
          <cell r="F452">
            <v>0</v>
          </cell>
          <cell r="G452">
            <v>0</v>
          </cell>
          <cell r="H452">
            <v>-17456.5</v>
          </cell>
          <cell r="I452">
            <v>17456.5</v>
          </cell>
        </row>
        <row r="453">
          <cell r="A453" t="str">
            <v>S442005</v>
          </cell>
          <cell r="B453" t="str">
            <v>谷城益合泡沫塑胶有限公司</v>
          </cell>
        </row>
        <row r="453">
          <cell r="D453" t="str">
            <v>CNY</v>
          </cell>
          <cell r="E453">
            <v>-73377.6</v>
          </cell>
          <cell r="F453">
            <v>0</v>
          </cell>
          <cell r="G453">
            <v>0</v>
          </cell>
          <cell r="H453">
            <v>-73377.6</v>
          </cell>
          <cell r="I453">
            <v>73377.6</v>
          </cell>
        </row>
        <row r="454">
          <cell r="A454" t="str">
            <v>S443001</v>
          </cell>
          <cell r="B454" t="str">
            <v>衡阳县标准件厂株洲销售处</v>
          </cell>
        </row>
        <row r="454">
          <cell r="D454" t="str">
            <v>CNY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</row>
        <row r="455">
          <cell r="A455" t="str">
            <v>S443002</v>
          </cell>
          <cell r="B455" t="str">
            <v>株洲市凡美斯汽车配件有限公司</v>
          </cell>
        </row>
        <row r="455">
          <cell r="D455" t="str">
            <v>CNY</v>
          </cell>
          <cell r="E455">
            <v>-2727.36</v>
          </cell>
          <cell r="F455">
            <v>0</v>
          </cell>
          <cell r="G455">
            <v>0</v>
          </cell>
          <cell r="H455">
            <v>-2727.36</v>
          </cell>
          <cell r="I455">
            <v>2727.36</v>
          </cell>
        </row>
        <row r="456">
          <cell r="A456" t="str">
            <v>S443004</v>
          </cell>
          <cell r="B456" t="str">
            <v>湘乡简美汽车部件有限公司</v>
          </cell>
        </row>
        <row r="456">
          <cell r="D456" t="str">
            <v>CNY</v>
          </cell>
          <cell r="E456">
            <v>-3659935.76</v>
          </cell>
          <cell r="F456">
            <v>20400</v>
          </cell>
          <cell r="G456">
            <v>275331.76</v>
          </cell>
          <cell r="H456">
            <v>-3914867.52</v>
          </cell>
          <cell r="I456">
            <v>3914867.52</v>
          </cell>
        </row>
        <row r="457">
          <cell r="A457" t="str">
            <v>S444002</v>
          </cell>
          <cell r="B457" t="str">
            <v>广东盟力纺织科技有限公司</v>
          </cell>
        </row>
        <row r="457">
          <cell r="D457" t="str">
            <v>CNY</v>
          </cell>
          <cell r="E457">
            <v>-19331.83</v>
          </cell>
          <cell r="F457">
            <v>0</v>
          </cell>
          <cell r="G457">
            <v>0</v>
          </cell>
          <cell r="H457">
            <v>-19331.83</v>
          </cell>
          <cell r="I457">
            <v>19331.83</v>
          </cell>
        </row>
        <row r="458">
          <cell r="A458" t="str">
            <v>S444003</v>
          </cell>
          <cell r="B458" t="str">
            <v>广州熙锐自动化设备有限公司</v>
          </cell>
        </row>
        <row r="458">
          <cell r="D458" t="str">
            <v>CNY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</row>
        <row r="459">
          <cell r="A459" t="str">
            <v>S444004</v>
          </cell>
          <cell r="B459" t="str">
            <v>佛山市顺德区聚达汽车部件有限公司</v>
          </cell>
        </row>
        <row r="459">
          <cell r="D459" t="str">
            <v>CNY</v>
          </cell>
          <cell r="E459">
            <v>-127748.94</v>
          </cell>
          <cell r="F459">
            <v>0</v>
          </cell>
          <cell r="G459">
            <v>4251.06</v>
          </cell>
          <cell r="H459">
            <v>-132000</v>
          </cell>
          <cell r="I459">
            <v>132000</v>
          </cell>
        </row>
        <row r="460">
          <cell r="A460" t="str">
            <v>S444005</v>
          </cell>
          <cell r="B460" t="str">
            <v>佛山市立久光电科技有限公司</v>
          </cell>
        </row>
        <row r="460">
          <cell r="D460" t="str">
            <v>CNY</v>
          </cell>
          <cell r="E460">
            <v>-0.800000000046566</v>
          </cell>
          <cell r="F460">
            <v>0</v>
          </cell>
          <cell r="G460">
            <v>0</v>
          </cell>
          <cell r="H460">
            <v>-0.800000000046566</v>
          </cell>
          <cell r="I460">
            <v>0.800000000046566</v>
          </cell>
        </row>
        <row r="461">
          <cell r="A461" t="str">
            <v>S444006</v>
          </cell>
          <cell r="B461" t="str">
            <v>东莞市双和机车拉索有限公司</v>
          </cell>
        </row>
        <row r="461">
          <cell r="D461" t="str">
            <v>CNY</v>
          </cell>
          <cell r="E461">
            <v>-1615.32</v>
          </cell>
          <cell r="F461">
            <v>0</v>
          </cell>
          <cell r="G461">
            <v>0</v>
          </cell>
          <cell r="H461">
            <v>-1615.32</v>
          </cell>
          <cell r="I461">
            <v>1615.32</v>
          </cell>
        </row>
        <row r="462">
          <cell r="A462" t="str">
            <v>S444007</v>
          </cell>
          <cell r="B462" t="str">
            <v>广东新金山环保材料股份有限公司</v>
          </cell>
        </row>
        <row r="462">
          <cell r="D462" t="str">
            <v>CNY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</row>
        <row r="463">
          <cell r="A463" t="str">
            <v>S444008</v>
          </cell>
          <cell r="B463" t="str">
            <v>中山市华胜汽车部件有限公司</v>
          </cell>
        </row>
        <row r="463">
          <cell r="D463" t="str">
            <v>CNY</v>
          </cell>
          <cell r="E463">
            <v>-188682.9</v>
          </cell>
          <cell r="F463">
            <v>17806.26</v>
          </cell>
          <cell r="G463">
            <v>0</v>
          </cell>
          <cell r="H463">
            <v>-170876.64</v>
          </cell>
          <cell r="I463">
            <v>170876.64</v>
          </cell>
        </row>
        <row r="464">
          <cell r="A464" t="str">
            <v>S444009</v>
          </cell>
          <cell r="B464" t="str">
            <v>广东尚研电子科技股份有限公司</v>
          </cell>
        </row>
        <row r="464">
          <cell r="D464" t="str">
            <v>CNY</v>
          </cell>
          <cell r="E464">
            <v>40500</v>
          </cell>
          <cell r="F464">
            <v>0</v>
          </cell>
          <cell r="G464">
            <v>0</v>
          </cell>
          <cell r="H464">
            <v>40500</v>
          </cell>
          <cell r="I464">
            <v>-40500</v>
          </cell>
        </row>
        <row r="465">
          <cell r="A465" t="str">
            <v>S444012</v>
          </cell>
          <cell r="B465" t="str">
            <v>东莞皓永汽车配件有限公司</v>
          </cell>
        </row>
        <row r="465">
          <cell r="D465" t="str">
            <v>CNY</v>
          </cell>
          <cell r="E465">
            <v>-232592</v>
          </cell>
          <cell r="F465">
            <v>0</v>
          </cell>
          <cell r="G465">
            <v>0</v>
          </cell>
          <cell r="H465">
            <v>-232592</v>
          </cell>
          <cell r="I465">
            <v>232592</v>
          </cell>
        </row>
        <row r="466">
          <cell r="A466" t="str">
            <v>S444013</v>
          </cell>
          <cell r="B466" t="str">
            <v>东莞市鑫宝塑胶原料有限公司</v>
          </cell>
        </row>
        <row r="466">
          <cell r="D466" t="str">
            <v>CNY</v>
          </cell>
          <cell r="E466">
            <v>88400</v>
          </cell>
          <cell r="F466">
            <v>102000</v>
          </cell>
          <cell r="G466">
            <v>136000</v>
          </cell>
          <cell r="H466">
            <v>54400</v>
          </cell>
          <cell r="I466">
            <v>-54400</v>
          </cell>
        </row>
        <row r="467">
          <cell r="A467" t="str">
            <v>S444014</v>
          </cell>
          <cell r="B467" t="str">
            <v>深圳市毅荣川电子科技有限公司</v>
          </cell>
        </row>
        <row r="467">
          <cell r="D467" t="str">
            <v>CNY</v>
          </cell>
          <cell r="E467">
            <v>-151605.35</v>
          </cell>
          <cell r="F467">
            <v>0</v>
          </cell>
          <cell r="G467">
            <v>0</v>
          </cell>
          <cell r="H467">
            <v>-151605.35</v>
          </cell>
          <cell r="I467">
            <v>151605.35</v>
          </cell>
        </row>
        <row r="468">
          <cell r="A468" t="str">
            <v>S444015</v>
          </cell>
          <cell r="B468" t="str">
            <v>欣瑞联电子（肇庆）有限公司</v>
          </cell>
        </row>
        <row r="468">
          <cell r="D468" t="str">
            <v>CNY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</row>
        <row r="469">
          <cell r="A469" t="str">
            <v>S444016</v>
          </cell>
          <cell r="B469" t="str">
            <v>东莞市元将五金有限公司</v>
          </cell>
        </row>
        <row r="469">
          <cell r="D469" t="str">
            <v>CNY</v>
          </cell>
          <cell r="E469">
            <v>-338661</v>
          </cell>
          <cell r="F469">
            <v>0</v>
          </cell>
          <cell r="G469">
            <v>0</v>
          </cell>
          <cell r="H469">
            <v>-338661</v>
          </cell>
          <cell r="I469">
            <v>338661</v>
          </cell>
        </row>
        <row r="470">
          <cell r="A470" t="str">
            <v>S444018</v>
          </cell>
          <cell r="B470" t="str">
            <v>佛山市顺德区赛朗斯汽车部件实业有限公司</v>
          </cell>
        </row>
        <row r="470">
          <cell r="D470" t="str">
            <v>CNY</v>
          </cell>
          <cell r="E470">
            <v>-1811235.05</v>
          </cell>
          <cell r="F470">
            <v>0</v>
          </cell>
          <cell r="G470">
            <v>33798.26</v>
          </cell>
          <cell r="H470">
            <v>-1845033.31</v>
          </cell>
          <cell r="I470">
            <v>1845033.31</v>
          </cell>
        </row>
        <row r="471">
          <cell r="A471" t="str">
            <v>S444019</v>
          </cell>
          <cell r="B471" t="str">
            <v>汕头市永捷机电科技有限公司</v>
          </cell>
        </row>
        <row r="471">
          <cell r="D471" t="str">
            <v>CNY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</row>
        <row r="472">
          <cell r="A472" t="str">
            <v>S444020</v>
          </cell>
          <cell r="B472" t="str">
            <v>惠州华阳通用电子有限公司</v>
          </cell>
        </row>
        <row r="472">
          <cell r="D472" t="str">
            <v>CNY</v>
          </cell>
          <cell r="E472">
            <v>0</v>
          </cell>
          <cell r="F472">
            <v>0</v>
          </cell>
          <cell r="G472">
            <v>3818204.46</v>
          </cell>
          <cell r="H472">
            <v>-3818204.46</v>
          </cell>
          <cell r="I472">
            <v>3818204.46</v>
          </cell>
        </row>
        <row r="473">
          <cell r="A473" t="str">
            <v>S444023</v>
          </cell>
          <cell r="B473" t="str">
            <v>深圳市永利源和科技有限公司</v>
          </cell>
        </row>
        <row r="473">
          <cell r="D473" t="str">
            <v>CNY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</row>
        <row r="474">
          <cell r="A474" t="str">
            <v>S444024</v>
          </cell>
          <cell r="B474" t="str">
            <v>东莞市大雨智能科技有限公司</v>
          </cell>
        </row>
        <row r="474">
          <cell r="D474" t="str">
            <v>CNY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</row>
        <row r="475">
          <cell r="A475" t="str">
            <v>S450001</v>
          </cell>
          <cell r="B475" t="str">
            <v>重庆光大产业有限公司</v>
          </cell>
        </row>
        <row r="475">
          <cell r="D475" t="str">
            <v>CNY</v>
          </cell>
          <cell r="E475">
            <v>-74476.96</v>
          </cell>
          <cell r="F475">
            <v>0</v>
          </cell>
          <cell r="G475">
            <v>0</v>
          </cell>
          <cell r="H475">
            <v>-74476.96</v>
          </cell>
          <cell r="I475">
            <v>74476.96</v>
          </cell>
        </row>
        <row r="476">
          <cell r="A476" t="str">
            <v>S461001</v>
          </cell>
          <cell r="B476" t="str">
            <v>西安海容塑料制品有限责任公司</v>
          </cell>
        </row>
        <row r="476">
          <cell r="D476" t="str">
            <v>CNY</v>
          </cell>
          <cell r="E476">
            <v>8999.89999999999</v>
          </cell>
          <cell r="F476">
            <v>5179.63</v>
          </cell>
          <cell r="G476">
            <v>8692.3</v>
          </cell>
          <cell r="H476">
            <v>5487.23</v>
          </cell>
          <cell r="I476">
            <v>-5487.23</v>
          </cell>
        </row>
        <row r="477">
          <cell r="A477" t="str">
            <v>S461002</v>
          </cell>
          <cell r="B477" t="str">
            <v>陕西诚众泰泽电子科技有限公司</v>
          </cell>
        </row>
        <row r="477">
          <cell r="D477" t="str">
            <v>CNY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</row>
        <row r="478">
          <cell r="A478" t="str">
            <v>S5000</v>
          </cell>
          <cell r="B478" t="str">
            <v>长春光华荣昌汽车部件有限公司</v>
          </cell>
        </row>
        <row r="478">
          <cell r="D478" t="str">
            <v>CNY</v>
          </cell>
          <cell r="E478">
            <v>-52823.13</v>
          </cell>
          <cell r="F478">
            <v>52823.13</v>
          </cell>
          <cell r="G478">
            <v>0</v>
          </cell>
          <cell r="H478">
            <v>-7.27595761418343e-12</v>
          </cell>
          <cell r="I478">
            <v>7.27595761418343e-12</v>
          </cell>
        </row>
        <row r="479">
          <cell r="A479" t="str">
            <v>S511004</v>
          </cell>
          <cell r="B479" t="str">
            <v>北鸿科（天津） 科技有限公司</v>
          </cell>
        </row>
        <row r="479">
          <cell r="D479" t="str">
            <v>CNY</v>
          </cell>
          <cell r="E479">
            <v>88500</v>
          </cell>
          <cell r="F479">
            <v>88500</v>
          </cell>
          <cell r="G479">
            <v>177000</v>
          </cell>
          <cell r="H479">
            <v>0</v>
          </cell>
          <cell r="I479">
            <v>0</v>
          </cell>
        </row>
        <row r="480">
          <cell r="A480" t="str">
            <v>S511005</v>
          </cell>
          <cell r="B480" t="str">
            <v>北京迪阳自动化设备有限公司</v>
          </cell>
        </row>
        <row r="480">
          <cell r="D480" t="str">
            <v>CNY</v>
          </cell>
          <cell r="E480">
            <v>-1950</v>
          </cell>
          <cell r="F480">
            <v>0</v>
          </cell>
          <cell r="G480">
            <v>0</v>
          </cell>
          <cell r="H480">
            <v>-1950</v>
          </cell>
          <cell r="I480">
            <v>1950</v>
          </cell>
        </row>
        <row r="481">
          <cell r="A481" t="str">
            <v>S511007</v>
          </cell>
          <cell r="B481" t="str">
            <v>北京逸伦众程自动化控制设备有限公司</v>
          </cell>
        </row>
        <row r="481">
          <cell r="D481" t="str">
            <v>CNY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</row>
        <row r="482">
          <cell r="A482" t="str">
            <v>S511008</v>
          </cell>
          <cell r="B482" t="str">
            <v>北京美狮龙禾普喷涂设备有限公司</v>
          </cell>
        </row>
        <row r="482">
          <cell r="D482" t="str">
            <v>CNY</v>
          </cell>
          <cell r="E482">
            <v>-1497.75</v>
          </cell>
          <cell r="F482">
            <v>0</v>
          </cell>
          <cell r="G482">
            <v>0</v>
          </cell>
          <cell r="H482">
            <v>-1497.75</v>
          </cell>
          <cell r="I482">
            <v>1497.75</v>
          </cell>
        </row>
        <row r="483">
          <cell r="A483" t="str">
            <v>S511010</v>
          </cell>
          <cell r="B483" t="str">
            <v>北京志同信达科技发展有限公司</v>
          </cell>
        </row>
        <row r="483">
          <cell r="D483" t="str">
            <v>CNY</v>
          </cell>
          <cell r="E483">
            <v>18000</v>
          </cell>
          <cell r="F483">
            <v>18000</v>
          </cell>
          <cell r="G483">
            <v>36000</v>
          </cell>
          <cell r="H483">
            <v>0</v>
          </cell>
          <cell r="I483">
            <v>0</v>
          </cell>
        </row>
        <row r="484">
          <cell r="A484" t="str">
            <v>S511011</v>
          </cell>
          <cell r="B484" t="str">
            <v>北京新天兴业科技有限公司</v>
          </cell>
        </row>
        <row r="484">
          <cell r="D484" t="str">
            <v>CNY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</row>
        <row r="485">
          <cell r="A485" t="str">
            <v>S511012</v>
          </cell>
          <cell r="B485" t="str">
            <v>北京京东世纪信息技术有限公司</v>
          </cell>
        </row>
        <row r="485">
          <cell r="D485" t="str">
            <v>CNY</v>
          </cell>
          <cell r="E485">
            <v>-7786.88000000003</v>
          </cell>
          <cell r="F485">
            <v>53145.77</v>
          </cell>
          <cell r="G485">
            <v>0</v>
          </cell>
          <cell r="H485">
            <v>45358.89</v>
          </cell>
          <cell r="I485">
            <v>-45358.89</v>
          </cell>
        </row>
        <row r="486">
          <cell r="A486" t="str">
            <v>S511013</v>
          </cell>
          <cell r="B486" t="str">
            <v>北京场景智能科技有限公司</v>
          </cell>
        </row>
        <row r="486">
          <cell r="D486" t="str">
            <v>CNY</v>
          </cell>
          <cell r="E486">
            <v>-6000</v>
          </cell>
          <cell r="F486">
            <v>0</v>
          </cell>
          <cell r="G486">
            <v>0</v>
          </cell>
          <cell r="H486">
            <v>-6000</v>
          </cell>
          <cell r="I486">
            <v>6000</v>
          </cell>
        </row>
        <row r="487">
          <cell r="A487" t="str">
            <v>S511014</v>
          </cell>
          <cell r="B487" t="str">
            <v>北京银达信融资担保有限责任公司</v>
          </cell>
        </row>
        <row r="487">
          <cell r="D487" t="str">
            <v>CNY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</row>
        <row r="488">
          <cell r="A488" t="str">
            <v>S511015</v>
          </cell>
          <cell r="B488" t="str">
            <v>北京广汇国际仓储服务有限公司</v>
          </cell>
        </row>
        <row r="488">
          <cell r="D488" t="str">
            <v>CNY</v>
          </cell>
          <cell r="E488">
            <v>-36044.9799999999</v>
          </cell>
          <cell r="F488">
            <v>0</v>
          </cell>
          <cell r="G488">
            <v>0</v>
          </cell>
          <cell r="H488">
            <v>-36044.9799999999</v>
          </cell>
          <cell r="I488">
            <v>36044.9799999999</v>
          </cell>
        </row>
        <row r="489">
          <cell r="A489" t="str">
            <v>S511016</v>
          </cell>
          <cell r="B489" t="str">
            <v>建研盈科（北京）科技有限公司</v>
          </cell>
        </row>
        <row r="489">
          <cell r="D489" t="str">
            <v>CNY</v>
          </cell>
          <cell r="E489">
            <v>-5184</v>
          </cell>
          <cell r="F489">
            <v>0</v>
          </cell>
          <cell r="G489">
            <v>0</v>
          </cell>
          <cell r="H489">
            <v>-5184</v>
          </cell>
          <cell r="I489">
            <v>5184</v>
          </cell>
        </row>
        <row r="490">
          <cell r="A490" t="str">
            <v>S511018</v>
          </cell>
          <cell r="B490" t="str">
            <v>中国质量认证中心</v>
          </cell>
        </row>
        <row r="490">
          <cell r="D490" t="str">
            <v>CNY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</row>
        <row r="491">
          <cell r="A491" t="str">
            <v>S511019</v>
          </cell>
          <cell r="B491" t="str">
            <v>中企永联数据交换技术(北京)有限公司</v>
          </cell>
        </row>
        <row r="491">
          <cell r="D491" t="str">
            <v>CNY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</row>
        <row r="492">
          <cell r="A492" t="str">
            <v>S511021</v>
          </cell>
          <cell r="B492" t="str">
            <v>平安养老保险股份有限公司北京分公司</v>
          </cell>
        </row>
        <row r="492">
          <cell r="D492" t="str">
            <v>CNY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</row>
        <row r="493">
          <cell r="A493" t="str">
            <v>S511022</v>
          </cell>
          <cell r="B493" t="str">
            <v>北京华德世纪科技发展有限公司</v>
          </cell>
        </row>
        <row r="493">
          <cell r="D493" t="str">
            <v>CNY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</row>
        <row r="494">
          <cell r="A494" t="str">
            <v>S511023</v>
          </cell>
          <cell r="B494" t="str">
            <v>北京迅捷通物流有限公司</v>
          </cell>
        </row>
        <row r="494">
          <cell r="D494" t="str">
            <v>CNY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</row>
        <row r="495">
          <cell r="A495" t="str">
            <v>S511024</v>
          </cell>
          <cell r="B495" t="str">
            <v>北京市长安律师事务所</v>
          </cell>
        </row>
        <row r="495">
          <cell r="D495" t="str">
            <v>CNY</v>
          </cell>
          <cell r="E495">
            <v>0</v>
          </cell>
          <cell r="F495">
            <v>30000</v>
          </cell>
          <cell r="G495">
            <v>30000</v>
          </cell>
          <cell r="H495">
            <v>0</v>
          </cell>
          <cell r="I495">
            <v>0</v>
          </cell>
        </row>
        <row r="496">
          <cell r="A496" t="str">
            <v>S511025</v>
          </cell>
          <cell r="B496" t="str">
            <v>北京泰纳特斯汽车零部件有限公司</v>
          </cell>
        </row>
        <row r="496">
          <cell r="D496" t="str">
            <v>CNY</v>
          </cell>
          <cell r="E496">
            <v>-20300</v>
          </cell>
          <cell r="F496">
            <v>20300</v>
          </cell>
          <cell r="G496">
            <v>0</v>
          </cell>
          <cell r="H496">
            <v>0</v>
          </cell>
          <cell r="I496">
            <v>0</v>
          </cell>
        </row>
        <row r="497">
          <cell r="A497" t="str">
            <v>S511026</v>
          </cell>
          <cell r="B497" t="str">
            <v>北京合享智泉科技有限公司</v>
          </cell>
        </row>
        <row r="497">
          <cell r="D497" t="str">
            <v>CNY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</row>
        <row r="498">
          <cell r="A498" t="str">
            <v>S511027</v>
          </cell>
          <cell r="B498" t="str">
            <v>北京中恒海润金铭科技设备有限公司</v>
          </cell>
        </row>
        <row r="498">
          <cell r="D498" t="str">
            <v>CNY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</row>
        <row r="499">
          <cell r="A499" t="str">
            <v>S511030</v>
          </cell>
          <cell r="B499" t="str">
            <v>中汽认证中心有限公司</v>
          </cell>
        </row>
        <row r="499">
          <cell r="D499" t="str">
            <v>CNY</v>
          </cell>
          <cell r="E499">
            <v>500</v>
          </cell>
          <cell r="F499">
            <v>500</v>
          </cell>
          <cell r="G499">
            <v>1000</v>
          </cell>
          <cell r="H499">
            <v>0</v>
          </cell>
          <cell r="I499">
            <v>0</v>
          </cell>
        </row>
        <row r="500">
          <cell r="A500" t="str">
            <v>S511031</v>
          </cell>
          <cell r="B500" t="str">
            <v>华赛天成管理技术（北京）有限公司</v>
          </cell>
        </row>
        <row r="500">
          <cell r="D500" t="str">
            <v>CNY</v>
          </cell>
          <cell r="E500">
            <v>0</v>
          </cell>
          <cell r="F500">
            <v>22154</v>
          </cell>
          <cell r="G500">
            <v>22154</v>
          </cell>
          <cell r="H500">
            <v>0</v>
          </cell>
          <cell r="I500">
            <v>0</v>
          </cell>
        </row>
        <row r="501">
          <cell r="A501" t="str">
            <v>S511032</v>
          </cell>
          <cell r="B501" t="str">
            <v>中机科（北京）车辆检测工程研究院有限公司</v>
          </cell>
        </row>
        <row r="501">
          <cell r="D501" t="str">
            <v>CNY</v>
          </cell>
          <cell r="E501">
            <v>-619964</v>
          </cell>
          <cell r="F501">
            <v>0</v>
          </cell>
          <cell r="G501">
            <v>0</v>
          </cell>
          <cell r="H501">
            <v>-619964</v>
          </cell>
          <cell r="I501">
            <v>619964</v>
          </cell>
        </row>
        <row r="502">
          <cell r="A502" t="str">
            <v>S511034</v>
          </cell>
          <cell r="B502" t="str">
            <v>北京兰亭建功商贸有限公司</v>
          </cell>
        </row>
        <row r="502">
          <cell r="D502" t="str">
            <v>CNY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</row>
        <row r="503">
          <cell r="A503" t="str">
            <v>S511035</v>
          </cell>
          <cell r="B503" t="str">
            <v>北京格兰力士机电技术有限责任公司</v>
          </cell>
        </row>
        <row r="503">
          <cell r="D503" t="str">
            <v>CNY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</row>
        <row r="504">
          <cell r="A504" t="str">
            <v>S511036</v>
          </cell>
          <cell r="B504" t="str">
            <v>北京恒世通物流有限公司</v>
          </cell>
        </row>
        <row r="504">
          <cell r="D504" t="str">
            <v>CNY</v>
          </cell>
          <cell r="E504">
            <v>-1403468.4</v>
          </cell>
          <cell r="F504">
            <v>23320</v>
          </cell>
          <cell r="G504">
            <v>201513.2</v>
          </cell>
          <cell r="H504">
            <v>-1581661.6</v>
          </cell>
          <cell r="I504">
            <v>1581661.6</v>
          </cell>
        </row>
        <row r="505">
          <cell r="A505" t="str">
            <v>S511037</v>
          </cell>
          <cell r="B505" t="str">
            <v>北京友联物流有限公司</v>
          </cell>
        </row>
        <row r="505">
          <cell r="D505" t="str">
            <v>CNY</v>
          </cell>
          <cell r="E505">
            <v>-456795.51</v>
          </cell>
          <cell r="F505">
            <v>0</v>
          </cell>
          <cell r="G505">
            <v>55798.93</v>
          </cell>
          <cell r="H505">
            <v>-512594.44</v>
          </cell>
          <cell r="I505">
            <v>512594.44</v>
          </cell>
        </row>
        <row r="506">
          <cell r="A506" t="str">
            <v>S511038</v>
          </cell>
          <cell r="B506" t="str">
            <v>中联认证中心（北京）有限公司</v>
          </cell>
        </row>
        <row r="506">
          <cell r="D506" t="str">
            <v>CNY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</row>
        <row r="507">
          <cell r="A507" t="str">
            <v>S511048</v>
          </cell>
          <cell r="B507" t="str">
            <v>东审鼎立国际会计师事务所有限责任公司</v>
          </cell>
        </row>
        <row r="507">
          <cell r="D507" t="str">
            <v>CNY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</row>
        <row r="508">
          <cell r="A508" t="str">
            <v>S511049</v>
          </cell>
          <cell r="B508" t="str">
            <v>北京金瑞华通科技有限公司</v>
          </cell>
        </row>
        <row r="508">
          <cell r="D508" t="str">
            <v>CNY</v>
          </cell>
          <cell r="E508">
            <v>9600</v>
          </cell>
          <cell r="F508">
            <v>0</v>
          </cell>
          <cell r="G508">
            <v>0</v>
          </cell>
          <cell r="H508">
            <v>9600</v>
          </cell>
          <cell r="I508">
            <v>-9600</v>
          </cell>
        </row>
        <row r="509">
          <cell r="A509" t="str">
            <v>S512001</v>
          </cell>
          <cell r="B509" t="str">
            <v>天津冠崴精密机械有限公司</v>
          </cell>
        </row>
        <row r="509">
          <cell r="D509" t="str">
            <v>CNY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A510" t="str">
            <v>S512002</v>
          </cell>
          <cell r="B510" t="str">
            <v>天津市盛荣欣益科技有限公司</v>
          </cell>
        </row>
        <row r="510">
          <cell r="D510" t="str">
            <v>CNY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</row>
        <row r="511">
          <cell r="A511" t="str">
            <v>S512004</v>
          </cell>
          <cell r="B511" t="str">
            <v>天津优普达特科技有限公司</v>
          </cell>
        </row>
        <row r="511">
          <cell r="D511" t="str">
            <v>CNY</v>
          </cell>
          <cell r="E511">
            <v>-233149.1</v>
          </cell>
          <cell r="F511">
            <v>0</v>
          </cell>
          <cell r="G511">
            <v>0</v>
          </cell>
          <cell r="H511">
            <v>-233149.1</v>
          </cell>
          <cell r="I511">
            <v>233149.1</v>
          </cell>
        </row>
        <row r="512">
          <cell r="A512" t="str">
            <v>S512005</v>
          </cell>
          <cell r="B512" t="str">
            <v>天津市奥特威德焊接技术有限公司</v>
          </cell>
        </row>
        <row r="512">
          <cell r="D512" t="str">
            <v>CNY</v>
          </cell>
          <cell r="E512">
            <v>-26000</v>
          </cell>
          <cell r="F512">
            <v>0</v>
          </cell>
          <cell r="G512">
            <v>0</v>
          </cell>
          <cell r="H512">
            <v>-26000</v>
          </cell>
          <cell r="I512">
            <v>26000</v>
          </cell>
        </row>
        <row r="513">
          <cell r="A513" t="str">
            <v>S512006</v>
          </cell>
          <cell r="B513" t="str">
            <v>天津尼嘉斯机械设备销售有限公司</v>
          </cell>
        </row>
        <row r="513">
          <cell r="D513" t="str">
            <v>CNY</v>
          </cell>
          <cell r="E513">
            <v>-14336</v>
          </cell>
          <cell r="F513">
            <v>0</v>
          </cell>
          <cell r="G513">
            <v>0</v>
          </cell>
          <cell r="H513">
            <v>-14336</v>
          </cell>
          <cell r="I513">
            <v>14336</v>
          </cell>
        </row>
        <row r="514">
          <cell r="A514" t="str">
            <v>S512007</v>
          </cell>
          <cell r="B514" t="str">
            <v>天津宏达翔科技有限公司</v>
          </cell>
        </row>
        <row r="514">
          <cell r="D514" t="str">
            <v>CNY</v>
          </cell>
          <cell r="E514">
            <v>0</v>
          </cell>
          <cell r="F514">
            <v>150563.71</v>
          </cell>
          <cell r="G514">
            <v>150563.71</v>
          </cell>
          <cell r="H514">
            <v>0</v>
          </cell>
          <cell r="I514">
            <v>0</v>
          </cell>
        </row>
        <row r="515">
          <cell r="A515" t="str">
            <v>S512009</v>
          </cell>
          <cell r="B515" t="str">
            <v>天津克威迩机械设备有限公司</v>
          </cell>
        </row>
        <row r="515">
          <cell r="D515" t="str">
            <v>CNY</v>
          </cell>
          <cell r="E515">
            <v>0</v>
          </cell>
          <cell r="F515">
            <v>7300</v>
          </cell>
          <cell r="G515">
            <v>0</v>
          </cell>
          <cell r="H515">
            <v>7300</v>
          </cell>
          <cell r="I515">
            <v>-7300</v>
          </cell>
        </row>
        <row r="516">
          <cell r="A516" t="str">
            <v>S512010</v>
          </cell>
          <cell r="B516" t="str">
            <v>天津市恒卓科技有限公司</v>
          </cell>
        </row>
        <row r="516">
          <cell r="D516" t="str">
            <v>CNY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</row>
        <row r="517">
          <cell r="A517" t="str">
            <v>S512011</v>
          </cell>
          <cell r="B517" t="str">
            <v>天津市启光科技有限公司</v>
          </cell>
        </row>
        <row r="517">
          <cell r="D517" t="str">
            <v>CNY</v>
          </cell>
          <cell r="E517">
            <v>50370</v>
          </cell>
          <cell r="F517">
            <v>0</v>
          </cell>
          <cell r="G517">
            <v>0</v>
          </cell>
          <cell r="H517">
            <v>50370</v>
          </cell>
          <cell r="I517">
            <v>-50370</v>
          </cell>
        </row>
        <row r="518">
          <cell r="A518" t="str">
            <v>S512012</v>
          </cell>
          <cell r="B518" t="str">
            <v>天津市科特迪科技发展有限公司</v>
          </cell>
        </row>
        <row r="518">
          <cell r="D518" t="str">
            <v>CNY</v>
          </cell>
          <cell r="E518">
            <v>-9000</v>
          </cell>
          <cell r="F518">
            <v>0</v>
          </cell>
          <cell r="G518">
            <v>0</v>
          </cell>
          <cell r="H518">
            <v>-9000</v>
          </cell>
          <cell r="I518">
            <v>9000</v>
          </cell>
        </row>
        <row r="519">
          <cell r="A519" t="str">
            <v>S512013</v>
          </cell>
          <cell r="B519" t="str">
            <v>兴泽智能装备（天津）有限公司</v>
          </cell>
        </row>
        <row r="519">
          <cell r="D519" t="str">
            <v>CNY</v>
          </cell>
          <cell r="E519">
            <v>-5100</v>
          </cell>
          <cell r="F519">
            <v>0</v>
          </cell>
          <cell r="G519">
            <v>0</v>
          </cell>
          <cell r="H519">
            <v>-5100</v>
          </cell>
          <cell r="I519">
            <v>5100</v>
          </cell>
        </row>
        <row r="520">
          <cell r="A520" t="str">
            <v>S512014</v>
          </cell>
          <cell r="B520" t="str">
            <v>天津市勃辉模具有限公司</v>
          </cell>
        </row>
        <row r="520">
          <cell r="D520" t="str">
            <v>CNY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</row>
        <row r="521">
          <cell r="A521" t="str">
            <v>S512015</v>
          </cell>
          <cell r="B521" t="str">
            <v>天津市启迪汽车维修有限公司</v>
          </cell>
        </row>
        <row r="521">
          <cell r="D521" t="str">
            <v>CNY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</row>
        <row r="522">
          <cell r="A522" t="str">
            <v>S512016</v>
          </cell>
          <cell r="B522" t="str">
            <v>同道精英（天津）信息技术有限公司</v>
          </cell>
        </row>
        <row r="522">
          <cell r="D522" t="str">
            <v>CNY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</row>
        <row r="523">
          <cell r="A523" t="str">
            <v>S512017</v>
          </cell>
          <cell r="B523" t="str">
            <v>天津开山金属模具科技有限公司</v>
          </cell>
        </row>
        <row r="523">
          <cell r="D523" t="str">
            <v>CNY</v>
          </cell>
          <cell r="E523">
            <v>-25451.2</v>
          </cell>
          <cell r="F523">
            <v>0</v>
          </cell>
          <cell r="G523">
            <v>0</v>
          </cell>
          <cell r="H523">
            <v>-25451.2</v>
          </cell>
          <cell r="I523">
            <v>25451.2</v>
          </cell>
        </row>
        <row r="524">
          <cell r="A524" t="str">
            <v>S512018</v>
          </cell>
          <cell r="B524" t="str">
            <v>兴宏盛汽车配件（天津）有限公司</v>
          </cell>
        </row>
        <row r="524">
          <cell r="D524" t="str">
            <v>CNY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</row>
        <row r="525">
          <cell r="A525" t="str">
            <v>S512019</v>
          </cell>
          <cell r="B525" t="str">
            <v>中汽研汽车检验中心（天津）有限公司</v>
          </cell>
        </row>
        <row r="525">
          <cell r="D525" t="str">
            <v>CNY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</row>
        <row r="526">
          <cell r="A526" t="str">
            <v>S512020</v>
          </cell>
          <cell r="B526" t="str">
            <v>天津中骏机械技术有限公司</v>
          </cell>
        </row>
        <row r="526">
          <cell r="D526" t="str">
            <v>CNY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</row>
        <row r="527">
          <cell r="A527" t="str">
            <v>S512023</v>
          </cell>
          <cell r="B527" t="str">
            <v>天津铭晟商贸有限公司</v>
          </cell>
        </row>
        <row r="527">
          <cell r="D527" t="str">
            <v>CNY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</row>
        <row r="528">
          <cell r="A528" t="str">
            <v>S512024</v>
          </cell>
          <cell r="B528" t="str">
            <v>布柯玛储能器（天津）有限公司</v>
          </cell>
        </row>
        <row r="528">
          <cell r="D528" t="str">
            <v>CNY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</row>
        <row r="529">
          <cell r="A529" t="str">
            <v>S512025</v>
          </cell>
          <cell r="B529" t="str">
            <v>天津英特瑞机电设备贸易有限公司</v>
          </cell>
        </row>
        <row r="529">
          <cell r="D529" t="str">
            <v>CNY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</row>
        <row r="530">
          <cell r="A530" t="str">
            <v>S512027</v>
          </cell>
          <cell r="B530" t="str">
            <v>天津芳雅机电科技有限公司</v>
          </cell>
        </row>
        <row r="530">
          <cell r="D530" t="str">
            <v>CNY</v>
          </cell>
          <cell r="E530">
            <v>-32000</v>
          </cell>
          <cell r="F530">
            <v>0</v>
          </cell>
          <cell r="G530">
            <v>0</v>
          </cell>
          <cell r="H530">
            <v>-32000</v>
          </cell>
          <cell r="I530">
            <v>32000</v>
          </cell>
        </row>
        <row r="531">
          <cell r="A531" t="str">
            <v>S512028</v>
          </cell>
          <cell r="B531" t="str">
            <v>天津林宇机械制造有限公司</v>
          </cell>
        </row>
        <row r="531">
          <cell r="D531" t="str">
            <v>CNY</v>
          </cell>
          <cell r="E531">
            <v>-1750</v>
          </cell>
          <cell r="F531">
            <v>0</v>
          </cell>
          <cell r="G531">
            <v>0</v>
          </cell>
          <cell r="H531">
            <v>-1750</v>
          </cell>
          <cell r="I531">
            <v>1750</v>
          </cell>
        </row>
        <row r="532">
          <cell r="A532" t="str">
            <v>S512030</v>
          </cell>
          <cell r="B532" t="str">
            <v>天津德润达金属材料销售有限公司</v>
          </cell>
        </row>
        <row r="532">
          <cell r="D532" t="str">
            <v>CNY</v>
          </cell>
          <cell r="E532">
            <v>-757565.08</v>
          </cell>
          <cell r="F532">
            <v>0</v>
          </cell>
          <cell r="G532">
            <v>0</v>
          </cell>
          <cell r="H532">
            <v>-757565.08</v>
          </cell>
          <cell r="I532">
            <v>757565.08</v>
          </cell>
        </row>
        <row r="533">
          <cell r="A533" t="str">
            <v>S512031</v>
          </cell>
          <cell r="B533" t="str">
            <v>天津合心亿商贸有限公司</v>
          </cell>
        </row>
        <row r="533">
          <cell r="D533" t="str">
            <v>CNY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</row>
        <row r="534">
          <cell r="A534" t="str">
            <v>S512032</v>
          </cell>
          <cell r="B534" t="str">
            <v>苏勃检测（天津）有限公司</v>
          </cell>
        </row>
        <row r="534">
          <cell r="D534" t="str">
            <v>CNY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</row>
        <row r="535">
          <cell r="A535" t="str">
            <v>S512035</v>
          </cell>
          <cell r="B535" t="str">
            <v>联合众企塑料包装制品（天津）有限公司</v>
          </cell>
        </row>
        <row r="535">
          <cell r="D535" t="str">
            <v>CNY</v>
          </cell>
          <cell r="E535">
            <v>0</v>
          </cell>
          <cell r="F535">
            <v>0</v>
          </cell>
          <cell r="G535">
            <v>20672.12</v>
          </cell>
          <cell r="H535">
            <v>-20672.12</v>
          </cell>
          <cell r="I535">
            <v>20672.12</v>
          </cell>
        </row>
        <row r="536">
          <cell r="A536" t="str">
            <v>S512036</v>
          </cell>
          <cell r="B536" t="str">
            <v>天津未来化学有限公司</v>
          </cell>
        </row>
        <row r="536">
          <cell r="D536" t="str">
            <v>CNY</v>
          </cell>
          <cell r="E536">
            <v>-19500</v>
          </cell>
          <cell r="F536">
            <v>0</v>
          </cell>
          <cell r="G536">
            <v>0</v>
          </cell>
          <cell r="H536">
            <v>-19500</v>
          </cell>
          <cell r="I536">
            <v>19500</v>
          </cell>
        </row>
        <row r="537">
          <cell r="A537" t="str">
            <v>S512038</v>
          </cell>
          <cell r="B537" t="str">
            <v>天津俊泰金属制品有限公司</v>
          </cell>
        </row>
        <row r="537">
          <cell r="D537" t="str">
            <v>CNY</v>
          </cell>
          <cell r="E537">
            <v>-128390.94</v>
          </cell>
          <cell r="F537">
            <v>0</v>
          </cell>
          <cell r="G537">
            <v>0</v>
          </cell>
          <cell r="H537">
            <v>-128390.94</v>
          </cell>
          <cell r="I537">
            <v>128390.94</v>
          </cell>
        </row>
        <row r="538">
          <cell r="A538" t="str">
            <v>S513002</v>
          </cell>
          <cell r="B538" t="str">
            <v>河北光德精密机械股份有限公司</v>
          </cell>
        </row>
        <row r="538">
          <cell r="D538" t="str">
            <v>CNY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</row>
        <row r="539">
          <cell r="A539" t="str">
            <v>S513003</v>
          </cell>
          <cell r="B539" t="str">
            <v>沧州市鑫发缝纫机有限公司</v>
          </cell>
        </row>
        <row r="539">
          <cell r="D539" t="str">
            <v>CNY</v>
          </cell>
          <cell r="E539">
            <v>-18873</v>
          </cell>
          <cell r="F539">
            <v>0</v>
          </cell>
          <cell r="G539">
            <v>0</v>
          </cell>
          <cell r="H539">
            <v>-18873</v>
          </cell>
          <cell r="I539">
            <v>18873</v>
          </cell>
        </row>
        <row r="540">
          <cell r="A540" t="str">
            <v>S513004</v>
          </cell>
          <cell r="B540" t="str">
            <v>任丘市焊材厂</v>
          </cell>
        </row>
        <row r="540">
          <cell r="D540" t="str">
            <v>CNY</v>
          </cell>
          <cell r="E540">
            <v>0</v>
          </cell>
          <cell r="F540">
            <v>0</v>
          </cell>
          <cell r="G540">
            <v>58850</v>
          </cell>
          <cell r="H540">
            <v>-58850</v>
          </cell>
          <cell r="I540">
            <v>58850</v>
          </cell>
        </row>
        <row r="541">
          <cell r="A541" t="str">
            <v>S513005</v>
          </cell>
          <cell r="B541" t="str">
            <v>黄骅市通乐贸易有限公司</v>
          </cell>
        </row>
        <row r="541">
          <cell r="D541" t="str">
            <v>CNY</v>
          </cell>
          <cell r="E541">
            <v>-188609.4</v>
          </cell>
          <cell r="F541">
            <v>30000</v>
          </cell>
          <cell r="G541">
            <v>6418</v>
          </cell>
          <cell r="H541">
            <v>-165027.4</v>
          </cell>
          <cell r="I541">
            <v>165027.4</v>
          </cell>
        </row>
        <row r="542">
          <cell r="A542" t="str">
            <v>S513006</v>
          </cell>
          <cell r="B542" t="str">
            <v>黄骅市双得金属制品销售有限公司</v>
          </cell>
        </row>
        <row r="542">
          <cell r="D542" t="str">
            <v>CNY</v>
          </cell>
          <cell r="E542">
            <v>-39897.87</v>
          </cell>
          <cell r="F542">
            <v>0</v>
          </cell>
          <cell r="G542">
            <v>69941.1</v>
          </cell>
          <cell r="H542">
            <v>-109838.97</v>
          </cell>
          <cell r="I542">
            <v>109838.97</v>
          </cell>
        </row>
        <row r="543">
          <cell r="A543" t="str">
            <v>S513007</v>
          </cell>
          <cell r="B543" t="str">
            <v>人民电器集团黄骅销售有限公司</v>
          </cell>
        </row>
        <row r="543">
          <cell r="D543" t="str">
            <v>CNY</v>
          </cell>
          <cell r="E543">
            <v>-44064.5</v>
          </cell>
          <cell r="F543">
            <v>0</v>
          </cell>
          <cell r="G543">
            <v>0</v>
          </cell>
          <cell r="H543">
            <v>-44064.5</v>
          </cell>
          <cell r="I543">
            <v>44064.5</v>
          </cell>
        </row>
        <row r="544">
          <cell r="A544" t="str">
            <v>S513008</v>
          </cell>
          <cell r="B544" t="str">
            <v>黄骅市三江商贸有限公司</v>
          </cell>
        </row>
        <row r="544">
          <cell r="D544" t="str">
            <v>CNY</v>
          </cell>
          <cell r="E544">
            <v>462</v>
          </cell>
          <cell r="F544">
            <v>0</v>
          </cell>
          <cell r="G544">
            <v>17370.5</v>
          </cell>
          <cell r="H544">
            <v>-16908.5</v>
          </cell>
          <cell r="I544">
            <v>16908.5</v>
          </cell>
        </row>
        <row r="545">
          <cell r="A545" t="str">
            <v>S513009</v>
          </cell>
          <cell r="B545" t="str">
            <v>黄骅市科友汇商贸有限公司</v>
          </cell>
        </row>
        <row r="545">
          <cell r="D545" t="str">
            <v>CNY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</row>
        <row r="546">
          <cell r="A546" t="str">
            <v>S513011</v>
          </cell>
          <cell r="B546" t="str">
            <v>黄骅市宏信五金机电经营部</v>
          </cell>
        </row>
        <row r="546">
          <cell r="D546" t="str">
            <v>CNY</v>
          </cell>
          <cell r="E546">
            <v>-29974.95</v>
          </cell>
          <cell r="F546">
            <v>0</v>
          </cell>
          <cell r="G546">
            <v>15785</v>
          </cell>
          <cell r="H546">
            <v>-45759.95</v>
          </cell>
          <cell r="I546">
            <v>45759.95</v>
          </cell>
        </row>
        <row r="547">
          <cell r="A547" t="str">
            <v>S513012</v>
          </cell>
          <cell r="B547" t="str">
            <v>黄骅市建华液压配件销售服务中心</v>
          </cell>
        </row>
        <row r="547">
          <cell r="D547" t="str">
            <v>CNY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</row>
        <row r="548">
          <cell r="A548" t="str">
            <v>S513013</v>
          </cell>
          <cell r="B548" t="str">
            <v>黄骅市龙腾五金机电门市部</v>
          </cell>
        </row>
        <row r="548">
          <cell r="D548" t="str">
            <v>CNY</v>
          </cell>
          <cell r="E548">
            <v>3.63797880709171e-12</v>
          </cell>
          <cell r="F548">
            <v>0</v>
          </cell>
          <cell r="G548">
            <v>0</v>
          </cell>
          <cell r="H548">
            <v>3.63797880709171e-12</v>
          </cell>
          <cell r="I548">
            <v>-3.63797880709171e-12</v>
          </cell>
        </row>
        <row r="549">
          <cell r="A549" t="str">
            <v>S513014</v>
          </cell>
          <cell r="B549" t="str">
            <v>邓景亮</v>
          </cell>
        </row>
        <row r="549">
          <cell r="D549" t="str">
            <v>CNY</v>
          </cell>
          <cell r="E549">
            <v>-4291632.28</v>
          </cell>
          <cell r="F549">
            <v>0</v>
          </cell>
          <cell r="G549">
            <v>185670.35</v>
          </cell>
          <cell r="H549">
            <v>-4477302.63</v>
          </cell>
          <cell r="I549">
            <v>4477302.63</v>
          </cell>
        </row>
        <row r="550">
          <cell r="A550" t="str">
            <v>S513015</v>
          </cell>
          <cell r="B550" t="str">
            <v>马志云</v>
          </cell>
        </row>
        <row r="550">
          <cell r="D550" t="str">
            <v>CNY</v>
          </cell>
          <cell r="E550">
            <v>-1163</v>
          </cell>
          <cell r="F550">
            <v>0</v>
          </cell>
          <cell r="G550">
            <v>0</v>
          </cell>
          <cell r="H550">
            <v>-1163</v>
          </cell>
          <cell r="I550">
            <v>1163</v>
          </cell>
        </row>
        <row r="551">
          <cell r="A551" t="str">
            <v>S513016</v>
          </cell>
          <cell r="B551" t="str">
            <v>黄骅市辉煌建筑队</v>
          </cell>
        </row>
        <row r="551">
          <cell r="D551" t="str">
            <v>CNY</v>
          </cell>
          <cell r="E551">
            <v>-236650.3</v>
          </cell>
          <cell r="F551">
            <v>0</v>
          </cell>
          <cell r="G551">
            <v>0</v>
          </cell>
          <cell r="H551">
            <v>-236650.3</v>
          </cell>
          <cell r="I551">
            <v>236650.3</v>
          </cell>
        </row>
        <row r="552">
          <cell r="A552" t="str">
            <v>S513017</v>
          </cell>
          <cell r="B552" t="str">
            <v>黄骅市三姐五金经销部</v>
          </cell>
        </row>
        <row r="552">
          <cell r="D552" t="str">
            <v>CNY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</row>
        <row r="553">
          <cell r="A553" t="str">
            <v>S513018</v>
          </cell>
          <cell r="B553" t="str">
            <v>河北双力起重机械有限公司</v>
          </cell>
        </row>
        <row r="553">
          <cell r="D553" t="str">
            <v>CNY</v>
          </cell>
          <cell r="E553">
            <v>-11050</v>
          </cell>
          <cell r="F553">
            <v>0</v>
          </cell>
          <cell r="G553">
            <v>0</v>
          </cell>
          <cell r="H553">
            <v>-11050</v>
          </cell>
          <cell r="I553">
            <v>11050</v>
          </cell>
        </row>
        <row r="554">
          <cell r="A554" t="str">
            <v>S513019</v>
          </cell>
          <cell r="B554" t="str">
            <v>沧州其源盛环保设备有限公司</v>
          </cell>
        </row>
        <row r="554">
          <cell r="D554" t="str">
            <v>CNY</v>
          </cell>
          <cell r="E554">
            <v>2.91038304567337e-11</v>
          </cell>
          <cell r="F554">
            <v>0</v>
          </cell>
          <cell r="G554">
            <v>0</v>
          </cell>
          <cell r="H554">
            <v>2.91038304567337e-11</v>
          </cell>
          <cell r="I554">
            <v>-2.91038304567337e-11</v>
          </cell>
        </row>
        <row r="555">
          <cell r="A555" t="str">
            <v>S513020</v>
          </cell>
          <cell r="B555" t="str">
            <v>黄骅市鸿基盛业地面工程有限公司</v>
          </cell>
        </row>
        <row r="555">
          <cell r="D555" t="str">
            <v>CNY</v>
          </cell>
          <cell r="E555">
            <v>-9178.84</v>
          </cell>
          <cell r="F555">
            <v>0</v>
          </cell>
          <cell r="G555">
            <v>0</v>
          </cell>
          <cell r="H555">
            <v>-9178.84</v>
          </cell>
          <cell r="I555">
            <v>9178.84</v>
          </cell>
        </row>
        <row r="556">
          <cell r="A556" t="str">
            <v>S513021</v>
          </cell>
          <cell r="B556" t="str">
            <v>沧州众智鑫成人力资源服务有限公司</v>
          </cell>
        </row>
        <row r="556">
          <cell r="D556" t="str">
            <v>CNY</v>
          </cell>
          <cell r="E556">
            <v>0</v>
          </cell>
          <cell r="F556">
            <v>140667.51</v>
          </cell>
          <cell r="G556">
            <v>140667.51</v>
          </cell>
          <cell r="H556">
            <v>0</v>
          </cell>
          <cell r="I556">
            <v>0</v>
          </cell>
        </row>
        <row r="557">
          <cell r="A557" t="str">
            <v>S513023</v>
          </cell>
          <cell r="B557" t="str">
            <v>河北碧云建筑劳务分包有限公司</v>
          </cell>
        </row>
        <row r="557">
          <cell r="D557" t="str">
            <v>CNY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</row>
        <row r="558">
          <cell r="A558" t="str">
            <v>S513024</v>
          </cell>
          <cell r="B558" t="str">
            <v>黄骅市玉才运输队</v>
          </cell>
        </row>
        <row r="558">
          <cell r="D558" t="str">
            <v>CNY</v>
          </cell>
          <cell r="E558">
            <v>-3200</v>
          </cell>
          <cell r="F558">
            <v>0</v>
          </cell>
          <cell r="G558">
            <v>0</v>
          </cell>
          <cell r="H558">
            <v>-3200</v>
          </cell>
          <cell r="I558">
            <v>3200</v>
          </cell>
        </row>
        <row r="559">
          <cell r="A559" t="str">
            <v>S513025</v>
          </cell>
          <cell r="B559" t="str">
            <v>邓括</v>
          </cell>
        </row>
        <row r="559">
          <cell r="D559" t="str">
            <v>CNY</v>
          </cell>
          <cell r="E559">
            <v>-426</v>
          </cell>
          <cell r="F559">
            <v>0</v>
          </cell>
          <cell r="G559">
            <v>0</v>
          </cell>
          <cell r="H559">
            <v>-426</v>
          </cell>
          <cell r="I559">
            <v>426</v>
          </cell>
        </row>
        <row r="560">
          <cell r="A560" t="str">
            <v>S513026</v>
          </cell>
          <cell r="B560" t="str">
            <v>廊坊恒工环保科技有限责任公司</v>
          </cell>
        </row>
        <row r="560">
          <cell r="D560" t="str">
            <v>CNY</v>
          </cell>
          <cell r="E560">
            <v>-2450</v>
          </cell>
          <cell r="F560">
            <v>0</v>
          </cell>
          <cell r="G560">
            <v>0</v>
          </cell>
          <cell r="H560">
            <v>-2450</v>
          </cell>
          <cell r="I560">
            <v>2450</v>
          </cell>
        </row>
        <row r="561">
          <cell r="A561" t="str">
            <v>S513027</v>
          </cell>
          <cell r="B561" t="str">
            <v>黄骅市洪昌运输队</v>
          </cell>
        </row>
        <row r="561">
          <cell r="D561" t="str">
            <v>CNY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</row>
        <row r="562">
          <cell r="A562" t="str">
            <v>S513028</v>
          </cell>
          <cell r="B562" t="str">
            <v>河北帅先电子科技有限公司</v>
          </cell>
        </row>
        <row r="562">
          <cell r="D562" t="str">
            <v>CNY</v>
          </cell>
          <cell r="E562">
            <v>-3000</v>
          </cell>
          <cell r="F562">
            <v>0</v>
          </cell>
          <cell r="G562">
            <v>0</v>
          </cell>
          <cell r="H562">
            <v>-3000</v>
          </cell>
          <cell r="I562">
            <v>3000</v>
          </cell>
        </row>
        <row r="563">
          <cell r="A563" t="str">
            <v>S513029</v>
          </cell>
          <cell r="B563" t="str">
            <v>黄骅信誉楼百货集团有限公司黄骅信誉楼商厦</v>
          </cell>
        </row>
        <row r="563">
          <cell r="D563" t="str">
            <v>CNY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 t="str">
            <v>S513030</v>
          </cell>
          <cell r="B564" t="str">
            <v>中国石油化工股份有限公司河北沧州石油分公司</v>
          </cell>
        </row>
        <row r="564">
          <cell r="D564" t="str">
            <v>CNY</v>
          </cell>
          <cell r="E564">
            <v>2.68000000002212</v>
          </cell>
          <cell r="F564">
            <v>0</v>
          </cell>
          <cell r="G564">
            <v>0</v>
          </cell>
          <cell r="H564">
            <v>2.68000000002212</v>
          </cell>
          <cell r="I564">
            <v>-2.68000000002212</v>
          </cell>
        </row>
        <row r="565">
          <cell r="A565" t="str">
            <v>S513031</v>
          </cell>
          <cell r="B565" t="str">
            <v>沧州市徐锻机床销售有限公司</v>
          </cell>
        </row>
        <row r="565">
          <cell r="D565" t="str">
            <v>CNY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</row>
        <row r="566">
          <cell r="A566" t="str">
            <v>S513032</v>
          </cell>
          <cell r="B566" t="str">
            <v>保定市齐稳精密机械设备制造有限公司</v>
          </cell>
        </row>
        <row r="566">
          <cell r="D566" t="str">
            <v>CNY</v>
          </cell>
          <cell r="E566">
            <v>214900</v>
          </cell>
          <cell r="F566">
            <v>0</v>
          </cell>
          <cell r="G566">
            <v>0</v>
          </cell>
          <cell r="H566">
            <v>214900</v>
          </cell>
          <cell r="I566">
            <v>-214900</v>
          </cell>
        </row>
        <row r="567">
          <cell r="A567" t="str">
            <v>S513034</v>
          </cell>
          <cell r="B567" t="str">
            <v>中国移动通信集团河北有限公司沧州分公司</v>
          </cell>
        </row>
        <row r="567">
          <cell r="D567" t="str">
            <v>CNY</v>
          </cell>
          <cell r="E567">
            <v>4858</v>
          </cell>
          <cell r="F567">
            <v>2343</v>
          </cell>
          <cell r="G567">
            <v>0</v>
          </cell>
          <cell r="H567">
            <v>7201</v>
          </cell>
          <cell r="I567">
            <v>-7201</v>
          </cell>
        </row>
        <row r="568">
          <cell r="A568" t="str">
            <v>S513035</v>
          </cell>
          <cell r="B568" t="str">
            <v>沧州冀环威立雅环境服务有限公司</v>
          </cell>
        </row>
        <row r="568">
          <cell r="D568" t="str">
            <v>CNY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S513036</v>
          </cell>
          <cell r="B569" t="str">
            <v>沧州昊大燃化工程有限公司</v>
          </cell>
        </row>
        <row r="569">
          <cell r="D569" t="str">
            <v>CNY</v>
          </cell>
          <cell r="E569">
            <v>-60800</v>
          </cell>
          <cell r="F569">
            <v>20000</v>
          </cell>
          <cell r="G569">
            <v>0</v>
          </cell>
          <cell r="H569">
            <v>-40800</v>
          </cell>
          <cell r="I569">
            <v>40800</v>
          </cell>
        </row>
        <row r="570">
          <cell r="A570" t="str">
            <v>S513037</v>
          </cell>
          <cell r="B570" t="str">
            <v>沧州金桥环保科技发展有限公司</v>
          </cell>
        </row>
        <row r="570">
          <cell r="D570" t="str">
            <v>CNY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S513038</v>
          </cell>
          <cell r="B571" t="str">
            <v>中国联合网络通信有限公司沧州市分公司</v>
          </cell>
        </row>
        <row r="571">
          <cell r="D571" t="str">
            <v>CNY</v>
          </cell>
          <cell r="E571">
            <v>0</v>
          </cell>
          <cell r="F571">
            <v>10243</v>
          </cell>
          <cell r="G571">
            <v>0</v>
          </cell>
          <cell r="H571">
            <v>10243</v>
          </cell>
          <cell r="I571">
            <v>-10243</v>
          </cell>
        </row>
        <row r="572">
          <cell r="A572" t="str">
            <v>S513043</v>
          </cell>
          <cell r="B572" t="str">
            <v>河北清旭科技服务有限公司</v>
          </cell>
        </row>
        <row r="572">
          <cell r="D572" t="str">
            <v>CNY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</row>
        <row r="573">
          <cell r="A573" t="str">
            <v>S513045</v>
          </cell>
          <cell r="B573" t="str">
            <v>河北渤海远达环境检测技术服务有限公司</v>
          </cell>
        </row>
        <row r="573">
          <cell r="D573" t="str">
            <v>CNY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 t="str">
            <v>S513046</v>
          </cell>
          <cell r="B574" t="str">
            <v>黄骅市嘉轩安装工程有限公司</v>
          </cell>
        </row>
        <row r="574">
          <cell r="D574" t="str">
            <v>CNY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>S513047</v>
          </cell>
          <cell r="B575" t="str">
            <v>黄骅市宝丽洁家政有限公司</v>
          </cell>
        </row>
        <row r="575">
          <cell r="D575" t="str">
            <v>CNY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>S513049</v>
          </cell>
          <cell r="B576" t="str">
            <v>黄骅市悠然园林绿化工程有限公司</v>
          </cell>
        </row>
        <row r="576">
          <cell r="D576" t="str">
            <v>CNY</v>
          </cell>
          <cell r="E576">
            <v>-10976</v>
          </cell>
          <cell r="F576">
            <v>0</v>
          </cell>
          <cell r="G576">
            <v>0</v>
          </cell>
          <cell r="H576">
            <v>-10976</v>
          </cell>
          <cell r="I576">
            <v>10976</v>
          </cell>
        </row>
        <row r="577">
          <cell r="A577" t="str">
            <v>S513050</v>
          </cell>
          <cell r="B577" t="str">
            <v>河北信一净美物业服务有限公司</v>
          </cell>
        </row>
        <row r="577">
          <cell r="D577" t="str">
            <v>CNY</v>
          </cell>
          <cell r="E577">
            <v>-10800</v>
          </cell>
          <cell r="F577">
            <v>10800</v>
          </cell>
          <cell r="G577">
            <v>10800</v>
          </cell>
          <cell r="H577">
            <v>-10800</v>
          </cell>
          <cell r="I577">
            <v>10800</v>
          </cell>
        </row>
        <row r="578">
          <cell r="A578" t="str">
            <v>S513051</v>
          </cell>
          <cell r="B578" t="str">
            <v>唐山璟胜自动化科技有限公司</v>
          </cell>
        </row>
        <row r="578">
          <cell r="D578" t="str">
            <v>CNY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</row>
        <row r="579">
          <cell r="A579" t="str">
            <v>S513052</v>
          </cell>
          <cell r="B579" t="str">
            <v>黄骅新智环保技术有限公司</v>
          </cell>
        </row>
        <row r="579">
          <cell r="D579" t="str">
            <v>CNY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</row>
        <row r="580">
          <cell r="A580" t="str">
            <v>S513054</v>
          </cell>
          <cell r="B580" t="str">
            <v>黄骅市金盾保安服务有限公司</v>
          </cell>
        </row>
        <row r="580">
          <cell r="D580" t="str">
            <v>CNY</v>
          </cell>
          <cell r="E580">
            <v>-12700</v>
          </cell>
          <cell r="F580">
            <v>12700</v>
          </cell>
          <cell r="G580">
            <v>12500</v>
          </cell>
          <cell r="H580">
            <v>-12500</v>
          </cell>
          <cell r="I580">
            <v>12500</v>
          </cell>
        </row>
        <row r="581">
          <cell r="A581" t="str">
            <v>S513057</v>
          </cell>
          <cell r="B581" t="str">
            <v>赵战一</v>
          </cell>
        </row>
        <row r="581">
          <cell r="D581" t="str">
            <v>CNY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</row>
        <row r="582">
          <cell r="A582" t="str">
            <v>S513058</v>
          </cell>
          <cell r="B582" t="str">
            <v>徐复德</v>
          </cell>
        </row>
        <row r="582">
          <cell r="D582" t="str">
            <v>CNY</v>
          </cell>
          <cell r="E582">
            <v>-580</v>
          </cell>
          <cell r="F582">
            <v>0</v>
          </cell>
          <cell r="G582">
            <v>0</v>
          </cell>
          <cell r="H582">
            <v>-580</v>
          </cell>
          <cell r="I582">
            <v>580</v>
          </cell>
        </row>
        <row r="583">
          <cell r="A583" t="str">
            <v>S513059</v>
          </cell>
          <cell r="B583" t="str">
            <v>刘志旭</v>
          </cell>
        </row>
        <row r="583">
          <cell r="D583" t="str">
            <v>CNY</v>
          </cell>
          <cell r="E583">
            <v>-2078.25</v>
          </cell>
          <cell r="F583">
            <v>0</v>
          </cell>
          <cell r="G583">
            <v>0</v>
          </cell>
          <cell r="H583">
            <v>-2078.25</v>
          </cell>
          <cell r="I583">
            <v>2078.25</v>
          </cell>
        </row>
        <row r="584">
          <cell r="A584" t="str">
            <v>S513060</v>
          </cell>
          <cell r="B584" t="str">
            <v>陈泽强</v>
          </cell>
        </row>
        <row r="584">
          <cell r="D584" t="str">
            <v>CNY</v>
          </cell>
          <cell r="E584">
            <v>-14957</v>
          </cell>
          <cell r="F584">
            <v>14957</v>
          </cell>
          <cell r="G584">
            <v>14278</v>
          </cell>
          <cell r="H584">
            <v>-14278</v>
          </cell>
          <cell r="I584">
            <v>14278</v>
          </cell>
        </row>
        <row r="585">
          <cell r="A585" t="str">
            <v>S513061</v>
          </cell>
          <cell r="B585" t="str">
            <v>中国人民财产保险股份有限公司沧州市分公司</v>
          </cell>
        </row>
        <row r="585">
          <cell r="D585" t="str">
            <v>CNY</v>
          </cell>
          <cell r="E585">
            <v>-7.27595761418343e-12</v>
          </cell>
          <cell r="F585">
            <v>0</v>
          </cell>
          <cell r="G585">
            <v>0</v>
          </cell>
          <cell r="H585">
            <v>-7.27595761418343e-12</v>
          </cell>
          <cell r="I585">
            <v>7.27595761418343e-12</v>
          </cell>
        </row>
        <row r="586">
          <cell r="A586" t="str">
            <v>S513062</v>
          </cell>
          <cell r="B586" t="str">
            <v>献县很好人力资源服务有限公司</v>
          </cell>
        </row>
        <row r="586">
          <cell r="D586" t="str">
            <v>CNY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</row>
        <row r="587">
          <cell r="A587" t="str">
            <v>S513063</v>
          </cell>
          <cell r="B587" t="str">
            <v>石家庄松樾机械设备销售有限公司</v>
          </cell>
        </row>
        <row r="587">
          <cell r="D587" t="str">
            <v>CNY</v>
          </cell>
          <cell r="E587">
            <v>0</v>
          </cell>
          <cell r="F587">
            <v>1700</v>
          </cell>
          <cell r="G587">
            <v>1700</v>
          </cell>
          <cell r="H587">
            <v>0</v>
          </cell>
          <cell r="I587">
            <v>0</v>
          </cell>
        </row>
        <row r="588">
          <cell r="A588" t="str">
            <v>S513064</v>
          </cell>
          <cell r="B588" t="str">
            <v>沧州强盛精密模具制造有限公司</v>
          </cell>
        </row>
        <row r="588">
          <cell r="D588" t="str">
            <v>CNY</v>
          </cell>
          <cell r="E588">
            <v>4240</v>
          </cell>
          <cell r="F588">
            <v>0</v>
          </cell>
          <cell r="G588">
            <v>0</v>
          </cell>
          <cell r="H588">
            <v>4240</v>
          </cell>
          <cell r="I588">
            <v>-4240</v>
          </cell>
        </row>
        <row r="589">
          <cell r="A589" t="str">
            <v>S513065</v>
          </cell>
          <cell r="B589" t="str">
            <v>长翔自动化设备(廊坊)有限责任公司</v>
          </cell>
        </row>
        <row r="589">
          <cell r="D589" t="str">
            <v>CNY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</row>
        <row r="590">
          <cell r="A590" t="str">
            <v>S513066</v>
          </cell>
          <cell r="B590" t="str">
            <v>荣昌一次性供应商</v>
          </cell>
        </row>
        <row r="590">
          <cell r="D590" t="str">
            <v>CNY</v>
          </cell>
          <cell r="E590">
            <v>-215008.44</v>
          </cell>
          <cell r="F590">
            <v>0</v>
          </cell>
          <cell r="G590">
            <v>0</v>
          </cell>
          <cell r="H590">
            <v>-215008.44</v>
          </cell>
          <cell r="I590">
            <v>215008.44</v>
          </cell>
        </row>
        <row r="591">
          <cell r="A591" t="str">
            <v>S513074</v>
          </cell>
          <cell r="B591" t="str">
            <v>高小川 </v>
          </cell>
        </row>
        <row r="591">
          <cell r="D591" t="str">
            <v>CNY</v>
          </cell>
          <cell r="E591">
            <v>-15081</v>
          </cell>
          <cell r="F591">
            <v>15081</v>
          </cell>
          <cell r="G591">
            <v>12123</v>
          </cell>
          <cell r="H591">
            <v>-12123</v>
          </cell>
          <cell r="I591">
            <v>12123</v>
          </cell>
        </row>
        <row r="592">
          <cell r="A592" t="str">
            <v>S513075</v>
          </cell>
          <cell r="B592" t="str">
            <v>陈峰</v>
          </cell>
        </row>
        <row r="592">
          <cell r="D592" t="str">
            <v>CNY</v>
          </cell>
          <cell r="E592">
            <v>-24745</v>
          </cell>
          <cell r="F592">
            <v>24745</v>
          </cell>
          <cell r="G592">
            <v>23500</v>
          </cell>
          <cell r="H592">
            <v>-23500</v>
          </cell>
          <cell r="I592">
            <v>23500</v>
          </cell>
        </row>
        <row r="593">
          <cell r="A593" t="str">
            <v>S513076</v>
          </cell>
          <cell r="B593" t="str">
            <v>马玉涛</v>
          </cell>
        </row>
        <row r="593">
          <cell r="D593" t="str">
            <v>CNY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</row>
        <row r="594">
          <cell r="A594" t="str">
            <v>S513077</v>
          </cell>
          <cell r="B594" t="str">
            <v>王志臣</v>
          </cell>
        </row>
        <row r="594">
          <cell r="D594" t="str">
            <v>CNY</v>
          </cell>
          <cell r="E594">
            <v>-10164</v>
          </cell>
          <cell r="F594">
            <v>10164</v>
          </cell>
          <cell r="G594">
            <v>8292</v>
          </cell>
          <cell r="H594">
            <v>-8292</v>
          </cell>
          <cell r="I594">
            <v>8292</v>
          </cell>
        </row>
        <row r="595">
          <cell r="A595" t="str">
            <v>S513078</v>
          </cell>
          <cell r="B595" t="str">
            <v>石家庄海运帆机电设备有限公司</v>
          </cell>
        </row>
        <row r="595">
          <cell r="D595" t="str">
            <v>CNY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</row>
        <row r="596">
          <cell r="A596" t="str">
            <v>S513079</v>
          </cell>
          <cell r="B596" t="str">
            <v>泊头市兴东高温油泵制造有限责任公司</v>
          </cell>
        </row>
        <row r="596">
          <cell r="D596" t="str">
            <v>CNY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</row>
        <row r="597">
          <cell r="A597" t="str">
            <v>S513080</v>
          </cell>
          <cell r="B597" t="str">
            <v>霸州市宏达五金塑料制品厂</v>
          </cell>
        </row>
        <row r="597">
          <cell r="D597" t="str">
            <v>CNY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</row>
        <row r="598">
          <cell r="A598" t="str">
            <v>S513081</v>
          </cell>
          <cell r="B598" t="str">
            <v>石家庄跨越物流有限公司</v>
          </cell>
        </row>
        <row r="598">
          <cell r="D598" t="str">
            <v>CNY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</row>
        <row r="599">
          <cell r="A599" t="str">
            <v>S513082</v>
          </cell>
          <cell r="B599" t="str">
            <v>中国人民健康保险股份有限公司沧州中心支公司</v>
          </cell>
        </row>
        <row r="599">
          <cell r="D599" t="str">
            <v>CNY</v>
          </cell>
          <cell r="E599">
            <v>0</v>
          </cell>
          <cell r="F599">
            <v>4750</v>
          </cell>
          <cell r="G599">
            <v>4750</v>
          </cell>
          <cell r="H599">
            <v>0</v>
          </cell>
          <cell r="I599">
            <v>0</v>
          </cell>
        </row>
        <row r="600">
          <cell r="A600" t="str">
            <v>S513083</v>
          </cell>
          <cell r="B600" t="str">
            <v>河北冀翔通电子科技有限公司</v>
          </cell>
        </row>
        <row r="600">
          <cell r="D600" t="str">
            <v>CNY</v>
          </cell>
          <cell r="E600">
            <v>8609.63</v>
          </cell>
          <cell r="F600">
            <v>11987.67</v>
          </cell>
          <cell r="G600">
            <v>12148.26</v>
          </cell>
          <cell r="H600">
            <v>8449.04</v>
          </cell>
          <cell r="I600">
            <v>-8449.04</v>
          </cell>
        </row>
        <row r="601">
          <cell r="A601" t="str">
            <v>S513087</v>
          </cell>
          <cell r="B601" t="str">
            <v>高邑俊杰汽车销售服务有限公司</v>
          </cell>
        </row>
        <row r="601">
          <cell r="D601" t="str">
            <v>CNY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</row>
        <row r="602">
          <cell r="A602" t="str">
            <v>S513088</v>
          </cell>
          <cell r="B602" t="str">
            <v>邢台上联汽车销售有限公司</v>
          </cell>
        </row>
        <row r="602">
          <cell r="D602" t="str">
            <v>CNY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</row>
        <row r="603">
          <cell r="A603" t="str">
            <v>S513091</v>
          </cell>
          <cell r="B603" t="str">
            <v>行唐县鑫辉汽车维修有限公司</v>
          </cell>
        </row>
        <row r="603">
          <cell r="D603" t="str">
            <v>CNY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</row>
        <row r="604">
          <cell r="A604" t="str">
            <v>S513092</v>
          </cell>
          <cell r="B604" t="str">
            <v>张家口圣屹汽车销售服务有限公司</v>
          </cell>
        </row>
        <row r="604">
          <cell r="D604" t="str">
            <v>CNY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</row>
        <row r="605">
          <cell r="A605" t="str">
            <v>S513094</v>
          </cell>
          <cell r="B605" t="str">
            <v>临城县富强汽车维修服务有限公司</v>
          </cell>
        </row>
        <row r="605">
          <cell r="D605" t="str">
            <v>CNY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</row>
        <row r="606">
          <cell r="A606" t="str">
            <v>S513096</v>
          </cell>
          <cell r="B606" t="str">
            <v>遵化市双益汽车修理厂</v>
          </cell>
        </row>
        <row r="606">
          <cell r="D606" t="str">
            <v>CNY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</row>
        <row r="607">
          <cell r="A607" t="str">
            <v>S513097</v>
          </cell>
          <cell r="B607" t="str">
            <v>乐亭县剑锋汽车维修服务有限公司</v>
          </cell>
        </row>
        <row r="607">
          <cell r="D607" t="str">
            <v>CNY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</row>
        <row r="608">
          <cell r="A608" t="str">
            <v>S513099</v>
          </cell>
          <cell r="B608" t="str">
            <v>涉县昌鑫汽车销售服务有限公司</v>
          </cell>
        </row>
        <row r="608">
          <cell r="D608" t="str">
            <v>CNY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</row>
        <row r="609">
          <cell r="A609" t="str">
            <v>S513100</v>
          </cell>
          <cell r="B609" t="str">
            <v>保定中汇汽车贸易有限公司</v>
          </cell>
        </row>
        <row r="609">
          <cell r="D609" t="str">
            <v>CNY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</row>
        <row r="610">
          <cell r="A610" t="str">
            <v>S513101</v>
          </cell>
          <cell r="B610" t="str">
            <v>河北创伟物贸有限公司</v>
          </cell>
        </row>
        <row r="610">
          <cell r="D610" t="str">
            <v>CNY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</row>
        <row r="611">
          <cell r="A611" t="str">
            <v>S513102</v>
          </cell>
          <cell r="B611" t="str">
            <v>秦皇岛安聚信汽车维修有限公司</v>
          </cell>
        </row>
        <row r="611">
          <cell r="D611" t="str">
            <v>CNY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 t="str">
            <v>S513103</v>
          </cell>
          <cell r="B612" t="str">
            <v>邢台市鼎力恒汽车销售有限公司</v>
          </cell>
        </row>
        <row r="612">
          <cell r="D612" t="str">
            <v>CNY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</row>
        <row r="613">
          <cell r="A613" t="str">
            <v>S513105</v>
          </cell>
          <cell r="B613" t="str">
            <v>昌黎县驰丰汽车销售有限公司</v>
          </cell>
        </row>
        <row r="613">
          <cell r="D613" t="str">
            <v>CNY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</row>
        <row r="614">
          <cell r="A614" t="str">
            <v>S513106</v>
          </cell>
          <cell r="B614" t="str">
            <v>玉田县利华汽车修理厂</v>
          </cell>
        </row>
        <row r="614">
          <cell r="D614" t="str">
            <v>CNY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</row>
        <row r="615">
          <cell r="A615" t="str">
            <v>S513107</v>
          </cell>
          <cell r="B615" t="str">
            <v>秦皇岛市重汽汽车配件有限公司汽车维护厂</v>
          </cell>
        </row>
        <row r="615">
          <cell r="D615" t="str">
            <v>CNY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</row>
        <row r="616">
          <cell r="A616" t="str">
            <v>S513108</v>
          </cell>
          <cell r="B616" t="str">
            <v>河北德邦物流有限公司</v>
          </cell>
        </row>
        <row r="616">
          <cell r="D616" t="str">
            <v>CNY</v>
          </cell>
          <cell r="E616">
            <v>-951</v>
          </cell>
          <cell r="F616">
            <v>3377</v>
          </cell>
          <cell r="G616">
            <v>2426</v>
          </cell>
          <cell r="H616">
            <v>0</v>
          </cell>
          <cell r="I616">
            <v>0</v>
          </cell>
        </row>
        <row r="617">
          <cell r="A617" t="str">
            <v>S513109</v>
          </cell>
          <cell r="B617" t="str">
            <v>沙河市博泰汽车销售有限公司</v>
          </cell>
        </row>
        <row r="617">
          <cell r="D617" t="str">
            <v>CNY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</row>
        <row r="618">
          <cell r="A618" t="str">
            <v>S513110</v>
          </cell>
          <cell r="B618" t="str">
            <v>曲阳县润杨汽车贸易有限公司</v>
          </cell>
        </row>
        <row r="618">
          <cell r="D618" t="str">
            <v>CNY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</row>
        <row r="619">
          <cell r="A619" t="str">
            <v>S513111</v>
          </cell>
          <cell r="B619" t="str">
            <v>黄骅市博涵商贸有限公司</v>
          </cell>
        </row>
        <row r="619">
          <cell r="D619" t="str">
            <v>CNY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</row>
        <row r="620">
          <cell r="A620" t="str">
            <v>S513112</v>
          </cell>
          <cell r="B620" t="str">
            <v>唐山市丰南区昱安汽车销售服务有限公司</v>
          </cell>
        </row>
        <row r="620">
          <cell r="D620" t="str">
            <v>CNY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</row>
        <row r="621">
          <cell r="A621" t="str">
            <v>S513113</v>
          </cell>
          <cell r="B621" t="str">
            <v>沧州智联人力资源服务有限公司</v>
          </cell>
        </row>
        <row r="621">
          <cell r="D621" t="str">
            <v>CNY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</row>
        <row r="622">
          <cell r="A622" t="str">
            <v>S513114</v>
          </cell>
          <cell r="B622" t="str">
            <v>黄骅市未来信息技术有限公司</v>
          </cell>
        </row>
        <row r="622">
          <cell r="D622" t="str">
            <v>CNY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</row>
        <row r="623">
          <cell r="A623" t="str">
            <v>S513115</v>
          </cell>
          <cell r="B623" t="str">
            <v>黄骅市博元农业科技有限公司</v>
          </cell>
        </row>
        <row r="623">
          <cell r="D623" t="str">
            <v>CNY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</row>
        <row r="624">
          <cell r="A624" t="str">
            <v>S513116</v>
          </cell>
          <cell r="B624" t="str">
            <v>黄骅市渤海路理想照像服务部</v>
          </cell>
        </row>
        <row r="624">
          <cell r="D624" t="str">
            <v>CNY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</row>
        <row r="625">
          <cell r="A625" t="str">
            <v>S513117</v>
          </cell>
          <cell r="B625" t="str">
            <v>黄骅市永立家具店</v>
          </cell>
        </row>
        <row r="625">
          <cell r="D625" t="str">
            <v>CNY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</row>
        <row r="626">
          <cell r="A626" t="str">
            <v>S513118</v>
          </cell>
          <cell r="B626" t="str">
            <v>衡水鑫磊劳务派遣有限公司</v>
          </cell>
        </row>
        <row r="626">
          <cell r="D626" t="str">
            <v>CNY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</row>
        <row r="627">
          <cell r="A627" t="str">
            <v>S513119</v>
          </cell>
          <cell r="B627" t="str">
            <v>黄骅市英强装卸搬运队</v>
          </cell>
        </row>
        <row r="627">
          <cell r="D627" t="str">
            <v>CNY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</row>
        <row r="628">
          <cell r="A628" t="str">
            <v>S513120</v>
          </cell>
          <cell r="B628" t="str">
            <v>黄骅市大强商贸有限公司</v>
          </cell>
        </row>
        <row r="628">
          <cell r="D628" t="str">
            <v>CNY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</row>
        <row r="629">
          <cell r="A629" t="str">
            <v>S513121</v>
          </cell>
          <cell r="B629" t="str">
            <v>黄骅市宏顺模具厂</v>
          </cell>
        </row>
        <row r="629">
          <cell r="D629" t="str">
            <v>CNY</v>
          </cell>
          <cell r="E629">
            <v>-1420</v>
          </cell>
          <cell r="F629">
            <v>0</v>
          </cell>
          <cell r="G629">
            <v>0</v>
          </cell>
          <cell r="H629">
            <v>-1420</v>
          </cell>
          <cell r="I629">
            <v>1420</v>
          </cell>
        </row>
        <row r="630">
          <cell r="A630" t="str">
            <v>S513122</v>
          </cell>
          <cell r="B630" t="str">
            <v>河北顺丰速运有限公司沧州分公司</v>
          </cell>
        </row>
        <row r="630">
          <cell r="D630" t="str">
            <v>CNY</v>
          </cell>
          <cell r="E630">
            <v>0</v>
          </cell>
          <cell r="F630">
            <v>1041.8</v>
          </cell>
          <cell r="G630">
            <v>1041.8</v>
          </cell>
          <cell r="H630">
            <v>0</v>
          </cell>
          <cell r="I630">
            <v>0</v>
          </cell>
        </row>
        <row r="631">
          <cell r="A631" t="str">
            <v>S513123</v>
          </cell>
          <cell r="B631" t="str">
            <v>黄骅市奇润运输队</v>
          </cell>
        </row>
        <row r="631">
          <cell r="D631" t="str">
            <v>CNY</v>
          </cell>
          <cell r="E631">
            <v>0</v>
          </cell>
          <cell r="F631">
            <v>310</v>
          </cell>
          <cell r="G631">
            <v>310</v>
          </cell>
          <cell r="H631">
            <v>0</v>
          </cell>
          <cell r="I631">
            <v>0</v>
          </cell>
        </row>
        <row r="632">
          <cell r="A632" t="str">
            <v>S513124</v>
          </cell>
          <cell r="B632" t="str">
            <v>河北凯昌祥汽车销售服务有限公司</v>
          </cell>
        </row>
        <row r="632">
          <cell r="D632" t="str">
            <v>CNY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</row>
        <row r="633">
          <cell r="A633" t="str">
            <v>S513125</v>
          </cell>
          <cell r="B633" t="str">
            <v>黄骅市壹本文化传媒有限公司</v>
          </cell>
        </row>
        <row r="633">
          <cell r="D633" t="str">
            <v>CNY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</row>
        <row r="634">
          <cell r="A634" t="str">
            <v>S513126</v>
          </cell>
          <cell r="B634" t="str">
            <v>河北荣华吉运汽车销售服务有限公司</v>
          </cell>
        </row>
        <row r="634">
          <cell r="D634" t="str">
            <v>CNY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</row>
        <row r="635">
          <cell r="A635" t="str">
            <v>S513127</v>
          </cell>
          <cell r="B635" t="str">
            <v>馆陶县广丰汽车贸易有限公司</v>
          </cell>
        </row>
        <row r="635">
          <cell r="D635" t="str">
            <v>CNY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</row>
        <row r="636">
          <cell r="A636" t="str">
            <v>S513128</v>
          </cell>
          <cell r="B636" t="str">
            <v>黄骅市兴骏汽车维修门市部</v>
          </cell>
        </row>
        <row r="636">
          <cell r="D636" t="str">
            <v>CNY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</row>
        <row r="637">
          <cell r="A637" t="str">
            <v>S513129</v>
          </cell>
          <cell r="B637" t="str">
            <v>唐山纳硕汽车销售有限公司</v>
          </cell>
        </row>
        <row r="637">
          <cell r="D637" t="str">
            <v>CNY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</row>
        <row r="638">
          <cell r="A638" t="str">
            <v>S513130</v>
          </cell>
          <cell r="B638" t="str">
            <v>邢台锦通达机动车维修有限公司</v>
          </cell>
        </row>
        <row r="638">
          <cell r="D638" t="str">
            <v>CNY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</row>
        <row r="639">
          <cell r="A639" t="str">
            <v>S513131</v>
          </cell>
          <cell r="B639" t="str">
            <v>邯郸市博曼凯旋汽车维修服务有限公司</v>
          </cell>
        </row>
        <row r="639">
          <cell r="D639" t="str">
            <v>CNY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</row>
        <row r="640">
          <cell r="A640" t="str">
            <v>S513132</v>
          </cell>
          <cell r="B640" t="str">
            <v>临城县志云汽车维修服务有限公司</v>
          </cell>
        </row>
        <row r="640">
          <cell r="D640" t="str">
            <v>CNY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</row>
        <row r="641">
          <cell r="A641" t="str">
            <v>S513133</v>
          </cell>
          <cell r="B641" t="str">
            <v>邯郸市永年区现方汽车修理厂</v>
          </cell>
        </row>
        <row r="641">
          <cell r="D641" t="str">
            <v>CNY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</row>
        <row r="642">
          <cell r="A642" t="str">
            <v>S513134</v>
          </cell>
          <cell r="B642" t="str">
            <v>黄骅市东风仪器仪表经销处</v>
          </cell>
        </row>
        <row r="642">
          <cell r="D642" t="str">
            <v>CNY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</row>
        <row r="643">
          <cell r="A643" t="str">
            <v>S513135</v>
          </cell>
          <cell r="B643" t="str">
            <v>黄骅市骅隆面业有限公司</v>
          </cell>
        </row>
        <row r="643">
          <cell r="D643" t="str">
            <v>CNY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</row>
        <row r="644">
          <cell r="A644" t="str">
            <v>S513136</v>
          </cell>
          <cell r="B644" t="str">
            <v>河北新林坡孵化器股份有限公司</v>
          </cell>
        </row>
        <row r="644">
          <cell r="D644" t="str">
            <v>CNY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</row>
        <row r="645">
          <cell r="A645" t="str">
            <v>S513137</v>
          </cell>
          <cell r="B645" t="str">
            <v>黄骅市盛隆消防器材经销部</v>
          </cell>
        </row>
        <row r="645">
          <cell r="D645" t="str">
            <v>CNY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</row>
        <row r="646">
          <cell r="A646" t="str">
            <v>S513138</v>
          </cell>
          <cell r="B646" t="str">
            <v>河北众淳环境检测技术有限公司</v>
          </cell>
        </row>
        <row r="646">
          <cell r="D646" t="str">
            <v>CNY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</row>
        <row r="647">
          <cell r="A647" t="str">
            <v>S513139</v>
          </cell>
          <cell r="B647" t="str">
            <v>河北美杭电梯安装有限公司</v>
          </cell>
        </row>
        <row r="647">
          <cell r="D647" t="str">
            <v>CNY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</row>
        <row r="648">
          <cell r="A648" t="str">
            <v>S513140</v>
          </cell>
          <cell r="B648" t="str">
            <v>黄骅市祥海废品回收有限公司</v>
          </cell>
        </row>
        <row r="648">
          <cell r="D648" t="str">
            <v>CNY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</row>
        <row r="649">
          <cell r="A649" t="str">
            <v>S513141</v>
          </cell>
          <cell r="B649" t="str">
            <v>黄骅市众泰模具厂</v>
          </cell>
        </row>
        <row r="649">
          <cell r="D649" t="str">
            <v>CNY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</row>
        <row r="650">
          <cell r="A650" t="str">
            <v>S513142</v>
          </cell>
          <cell r="B650" t="str">
            <v>黄骅市双骏模具有限公司</v>
          </cell>
        </row>
        <row r="650">
          <cell r="D650" t="str">
            <v>CNY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</row>
        <row r="651">
          <cell r="A651" t="str">
            <v>S513143</v>
          </cell>
          <cell r="B651" t="str">
            <v>河北合新力检测技术有限公司</v>
          </cell>
        </row>
        <row r="651">
          <cell r="D651" t="str">
            <v>CNY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</row>
        <row r="652">
          <cell r="A652" t="str">
            <v>S513144</v>
          </cell>
          <cell r="B652" t="str">
            <v>黄骅市质量技术监督检验所</v>
          </cell>
        </row>
        <row r="652">
          <cell r="D652" t="str">
            <v>CNY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</row>
        <row r="653">
          <cell r="A653" t="str">
            <v>S513145</v>
          </cell>
          <cell r="B653" t="str">
            <v>黄骅市宏东电脑经销部</v>
          </cell>
        </row>
        <row r="653">
          <cell r="D653" t="str">
            <v>CNY</v>
          </cell>
          <cell r="E653">
            <v>-1700</v>
          </cell>
          <cell r="F653">
            <v>0</v>
          </cell>
          <cell r="G653">
            <v>0</v>
          </cell>
          <cell r="H653">
            <v>-1700</v>
          </cell>
          <cell r="I653">
            <v>1700</v>
          </cell>
        </row>
        <row r="654">
          <cell r="A654" t="str">
            <v>S513146</v>
          </cell>
          <cell r="B654" t="str">
            <v>黄骅市腾双五金门市部</v>
          </cell>
        </row>
        <row r="654">
          <cell r="D654" t="str">
            <v>CNY</v>
          </cell>
          <cell r="E654">
            <v>20000</v>
          </cell>
          <cell r="F654">
            <v>2224.16</v>
          </cell>
          <cell r="G654">
            <v>31116.04</v>
          </cell>
          <cell r="H654">
            <v>-8891.88</v>
          </cell>
          <cell r="I654">
            <v>8891.88</v>
          </cell>
        </row>
        <row r="655">
          <cell r="A655" t="str">
            <v>S513147</v>
          </cell>
          <cell r="B655" t="str">
            <v>东光县金辰机械设备有限公司</v>
          </cell>
        </row>
        <row r="655">
          <cell r="D655" t="str">
            <v>CNY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</row>
        <row r="656">
          <cell r="A656" t="str">
            <v>S513148</v>
          </cell>
          <cell r="B656" t="str">
            <v>泊头市新峰模具有限公司</v>
          </cell>
        </row>
        <row r="656">
          <cell r="D656" t="str">
            <v>CNY</v>
          </cell>
          <cell r="E656">
            <v>-82192</v>
          </cell>
          <cell r="F656">
            <v>0</v>
          </cell>
          <cell r="G656">
            <v>0</v>
          </cell>
          <cell r="H656">
            <v>-82192</v>
          </cell>
          <cell r="I656">
            <v>82192</v>
          </cell>
        </row>
        <row r="657">
          <cell r="A657" t="str">
            <v>S513149</v>
          </cell>
          <cell r="B657" t="str">
            <v>黄骅市旭鑫模具制造有限公司</v>
          </cell>
        </row>
        <row r="657">
          <cell r="D657" t="str">
            <v>CNY</v>
          </cell>
          <cell r="E657">
            <v>-82560</v>
          </cell>
          <cell r="F657">
            <v>0</v>
          </cell>
          <cell r="G657">
            <v>0</v>
          </cell>
          <cell r="H657">
            <v>-82560</v>
          </cell>
          <cell r="I657">
            <v>82560</v>
          </cell>
        </row>
        <row r="658">
          <cell r="A658" t="str">
            <v>S513150</v>
          </cell>
          <cell r="B658" t="str">
            <v>沧州森德奥机械制造有限公司</v>
          </cell>
        </row>
        <row r="658">
          <cell r="D658" t="str">
            <v>CNY</v>
          </cell>
          <cell r="E658">
            <v>-13740</v>
          </cell>
          <cell r="F658">
            <v>0</v>
          </cell>
          <cell r="G658">
            <v>0</v>
          </cell>
          <cell r="H658">
            <v>-13740</v>
          </cell>
          <cell r="I658">
            <v>13740</v>
          </cell>
        </row>
        <row r="659">
          <cell r="A659" t="str">
            <v>S513151</v>
          </cell>
          <cell r="B659" t="str">
            <v>沧州啸宇模具科技有限公司</v>
          </cell>
        </row>
        <row r="659">
          <cell r="D659" t="str">
            <v>CNY</v>
          </cell>
          <cell r="E659">
            <v>-140700</v>
          </cell>
          <cell r="F659">
            <v>0</v>
          </cell>
          <cell r="G659">
            <v>0</v>
          </cell>
          <cell r="H659">
            <v>-140700</v>
          </cell>
          <cell r="I659">
            <v>140700</v>
          </cell>
        </row>
        <row r="660">
          <cell r="A660" t="str">
            <v>S513152</v>
          </cell>
          <cell r="B660" t="str">
            <v>黄骅市源宏模具厂</v>
          </cell>
        </row>
        <row r="660">
          <cell r="D660" t="str">
            <v>CNY</v>
          </cell>
          <cell r="E660">
            <v>31672</v>
          </cell>
          <cell r="F660">
            <v>0</v>
          </cell>
          <cell r="G660">
            <v>0</v>
          </cell>
          <cell r="H660">
            <v>31672</v>
          </cell>
          <cell r="I660">
            <v>-31672</v>
          </cell>
        </row>
        <row r="661">
          <cell r="A661" t="str">
            <v>S513153</v>
          </cell>
          <cell r="B661" t="str">
            <v>黄骅市大海广告用品门市部</v>
          </cell>
        </row>
        <row r="661">
          <cell r="D661" t="str">
            <v>CNY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</row>
        <row r="662">
          <cell r="A662" t="str">
            <v>S513155</v>
          </cell>
          <cell r="B662" t="str">
            <v>黄骅市兴华石油有限责任公司宏坤加油站</v>
          </cell>
        </row>
        <row r="662">
          <cell r="D662" t="str">
            <v>CNY</v>
          </cell>
          <cell r="E662">
            <v>6000</v>
          </cell>
          <cell r="F662">
            <v>5000</v>
          </cell>
          <cell r="G662">
            <v>0</v>
          </cell>
          <cell r="H662">
            <v>11000</v>
          </cell>
          <cell r="I662">
            <v>-11000</v>
          </cell>
        </row>
        <row r="663">
          <cell r="A663" t="str">
            <v>S513157</v>
          </cell>
          <cell r="B663" t="str">
            <v>黄骅市鹏茂钢材贸易有限公司</v>
          </cell>
        </row>
        <row r="663">
          <cell r="D663" t="str">
            <v>CNY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</row>
        <row r="664">
          <cell r="A664" t="str">
            <v>S513158</v>
          </cell>
          <cell r="B664" t="str">
            <v>任丘市聚实商贸有限公司</v>
          </cell>
        </row>
        <row r="664">
          <cell r="D664" t="str">
            <v>CNY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 t="str">
            <v>S513160</v>
          </cell>
          <cell r="B665" t="str">
            <v>黄骅市宏宸汽车配件有限公司</v>
          </cell>
        </row>
        <row r="665">
          <cell r="D665" t="str">
            <v>CNY</v>
          </cell>
          <cell r="E665">
            <v>-10456.13</v>
          </cell>
          <cell r="F665">
            <v>0</v>
          </cell>
          <cell r="G665">
            <v>0</v>
          </cell>
          <cell r="H665">
            <v>-10456.13</v>
          </cell>
          <cell r="I665">
            <v>10456.13</v>
          </cell>
        </row>
        <row r="666">
          <cell r="A666" t="str">
            <v>S513161</v>
          </cell>
          <cell r="B666" t="str">
            <v>黄骅市优农麦品商贸有限公司</v>
          </cell>
        </row>
        <row r="666">
          <cell r="D666" t="str">
            <v>CNY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</row>
        <row r="667">
          <cell r="A667" t="str">
            <v>S513162</v>
          </cell>
          <cell r="B667" t="str">
            <v>盐山县捷发包装材料经销处</v>
          </cell>
        </row>
        <row r="667">
          <cell r="D667" t="str">
            <v>CNY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</row>
        <row r="668">
          <cell r="A668" t="str">
            <v>S513163</v>
          </cell>
          <cell r="B668" t="str">
            <v>沧州方迈机电设备有限公司</v>
          </cell>
        </row>
        <row r="668">
          <cell r="D668" t="str">
            <v>CNY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</row>
        <row r="669">
          <cell r="A669" t="str">
            <v>S513164</v>
          </cell>
          <cell r="B669" t="str">
            <v>沧州圣玺装饰装修工程有限公司</v>
          </cell>
        </row>
        <row r="669">
          <cell r="D669" t="str">
            <v>CNY</v>
          </cell>
          <cell r="E669">
            <v>-1663.7</v>
          </cell>
          <cell r="F669">
            <v>0</v>
          </cell>
          <cell r="G669">
            <v>0</v>
          </cell>
          <cell r="H669">
            <v>-1663.7</v>
          </cell>
          <cell r="I669">
            <v>1663.7</v>
          </cell>
        </row>
        <row r="670">
          <cell r="A670" t="str">
            <v>S513166</v>
          </cell>
          <cell r="B670" t="str">
            <v>黄骅市宝麟装饰装修设计中心</v>
          </cell>
        </row>
        <row r="670">
          <cell r="D670" t="str">
            <v>CNY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</row>
        <row r="671">
          <cell r="A671" t="str">
            <v>S513167</v>
          </cell>
          <cell r="B671" t="str">
            <v>黄骅市祥盛电机修理部</v>
          </cell>
        </row>
        <row r="671">
          <cell r="D671" t="str">
            <v>CNY</v>
          </cell>
          <cell r="E671">
            <v>0</v>
          </cell>
          <cell r="F671">
            <v>650</v>
          </cell>
          <cell r="G671">
            <v>650</v>
          </cell>
          <cell r="H671">
            <v>0</v>
          </cell>
          <cell r="I671">
            <v>0</v>
          </cell>
        </row>
        <row r="672">
          <cell r="A672" t="str">
            <v>S513168</v>
          </cell>
          <cell r="B672" t="str">
            <v>河北嘉雄建筑安装工程有限公司</v>
          </cell>
        </row>
        <row r="672">
          <cell r="D672" t="str">
            <v>CNY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</row>
        <row r="673">
          <cell r="A673" t="str">
            <v>S513169</v>
          </cell>
          <cell r="B673" t="str">
            <v>沧州市新华区茂丰电脑耗材销售中心</v>
          </cell>
        </row>
        <row r="673">
          <cell r="D673" t="str">
            <v>CNY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</row>
        <row r="674">
          <cell r="A674" t="str">
            <v>S513171</v>
          </cell>
          <cell r="B674" t="str">
            <v>沧州新源健康咨询有限公司</v>
          </cell>
        </row>
        <row r="674">
          <cell r="D674" t="str">
            <v>CNY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</row>
        <row r="675">
          <cell r="A675" t="str">
            <v>S513173</v>
          </cell>
          <cell r="B675" t="str">
            <v>黄骅市奇芸建筑安装工程有限公司</v>
          </cell>
        </row>
        <row r="675">
          <cell r="D675" t="str">
            <v>CNY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</row>
        <row r="676">
          <cell r="A676" t="str">
            <v>S513174</v>
          </cell>
          <cell r="B676" t="str">
            <v>黄骅市杭合叉车配件经营部</v>
          </cell>
        </row>
        <row r="676">
          <cell r="D676" t="str">
            <v>CNY</v>
          </cell>
          <cell r="E676">
            <v>-40240</v>
          </cell>
          <cell r="F676">
            <v>0</v>
          </cell>
          <cell r="G676">
            <v>0</v>
          </cell>
          <cell r="H676">
            <v>-40240</v>
          </cell>
          <cell r="I676">
            <v>40240</v>
          </cell>
        </row>
        <row r="677">
          <cell r="A677" t="str">
            <v>S513175</v>
          </cell>
          <cell r="B677" t="str">
            <v>黄骅市峰屹工程机械租赁公司</v>
          </cell>
        </row>
        <row r="677">
          <cell r="D677" t="str">
            <v>CNY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</row>
        <row r="678">
          <cell r="A678" t="str">
            <v>S513178</v>
          </cell>
          <cell r="B678" t="str">
            <v>张文芹</v>
          </cell>
        </row>
        <row r="678">
          <cell r="D678" t="str">
            <v>CNY</v>
          </cell>
          <cell r="E678">
            <v>-2058</v>
          </cell>
          <cell r="F678">
            <v>2058</v>
          </cell>
          <cell r="G678">
            <v>1512</v>
          </cell>
          <cell r="H678">
            <v>-1512</v>
          </cell>
          <cell r="I678">
            <v>1512</v>
          </cell>
        </row>
        <row r="679">
          <cell r="A679" t="str">
            <v>S513179</v>
          </cell>
          <cell r="B679" t="str">
            <v>陈永春</v>
          </cell>
        </row>
        <row r="679">
          <cell r="D679" t="str">
            <v>CNY</v>
          </cell>
          <cell r="E679">
            <v>-2628</v>
          </cell>
          <cell r="F679">
            <v>2628</v>
          </cell>
          <cell r="G679">
            <v>0</v>
          </cell>
          <cell r="H679">
            <v>0</v>
          </cell>
          <cell r="I679">
            <v>0</v>
          </cell>
        </row>
        <row r="680">
          <cell r="A680" t="str">
            <v>S513181</v>
          </cell>
          <cell r="B680" t="str">
            <v>黄骅市晨翔电力工程有限公司</v>
          </cell>
        </row>
        <row r="680">
          <cell r="D680" t="str">
            <v>CNY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</row>
        <row r="681">
          <cell r="A681" t="str">
            <v>S513182</v>
          </cell>
          <cell r="B681" t="str">
            <v>沧州渤海新区南大港升宏建筑工程队</v>
          </cell>
        </row>
        <row r="681">
          <cell r="D681" t="str">
            <v>CNY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</row>
        <row r="682">
          <cell r="A682" t="str">
            <v>S513184</v>
          </cell>
          <cell r="B682" t="str">
            <v>黄骅市源特市政工程有限公司</v>
          </cell>
        </row>
        <row r="682">
          <cell r="D682" t="str">
            <v>CNY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</row>
        <row r="683">
          <cell r="A683" t="str">
            <v>S513185</v>
          </cell>
          <cell r="B683" t="str">
            <v>河北顺和职业卫生技术服务有限公司</v>
          </cell>
        </row>
        <row r="683">
          <cell r="D683" t="str">
            <v>CNY</v>
          </cell>
          <cell r="E683">
            <v>-5000</v>
          </cell>
          <cell r="F683">
            <v>0</v>
          </cell>
          <cell r="G683">
            <v>0</v>
          </cell>
          <cell r="H683">
            <v>-5000</v>
          </cell>
          <cell r="I683">
            <v>5000</v>
          </cell>
        </row>
        <row r="684">
          <cell r="A684" t="str">
            <v>S513186</v>
          </cell>
          <cell r="B684" t="str">
            <v>河北航天信息技术有限公司沧州分公司</v>
          </cell>
        </row>
        <row r="684">
          <cell r="D684" t="str">
            <v>CNY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</row>
        <row r="685">
          <cell r="A685" t="str">
            <v>S513187</v>
          </cell>
          <cell r="B685" t="str">
            <v>黄骅市石港路耀斌机械加工厂</v>
          </cell>
        </row>
        <row r="685">
          <cell r="D685" t="str">
            <v>CNY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</row>
        <row r="686">
          <cell r="A686" t="str">
            <v>S513188</v>
          </cell>
          <cell r="B686" t="str">
            <v>黄骅市鸿祥物业管理有限公司</v>
          </cell>
        </row>
        <row r="686">
          <cell r="D686" t="str">
            <v>CNY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</row>
        <row r="687">
          <cell r="A687" t="str">
            <v>S513189</v>
          </cell>
          <cell r="B687" t="str">
            <v>黄骅市嘉哲电脑经营部</v>
          </cell>
        </row>
        <row r="687">
          <cell r="D687" t="str">
            <v>CNY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</row>
        <row r="688">
          <cell r="A688" t="str">
            <v>S513190</v>
          </cell>
          <cell r="B688" t="str">
            <v>沧州直聘通信息技术有限公司</v>
          </cell>
        </row>
        <row r="688">
          <cell r="D688" t="str">
            <v>CNY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</row>
        <row r="689">
          <cell r="A689" t="str">
            <v>S513191</v>
          </cell>
          <cell r="B689" t="str">
            <v>黄骅市每搜网络技术有限公司</v>
          </cell>
        </row>
        <row r="689">
          <cell r="D689" t="str">
            <v>CNY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</row>
        <row r="690">
          <cell r="A690" t="str">
            <v>S513192</v>
          </cell>
          <cell r="B690" t="str">
            <v>沧州竹禾建筑工程有限公司</v>
          </cell>
        </row>
        <row r="690">
          <cell r="D690" t="str">
            <v>CNY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</row>
        <row r="691">
          <cell r="A691" t="str">
            <v>S513193</v>
          </cell>
          <cell r="B691" t="str">
            <v>河北奥乐环保机械制造有限公司</v>
          </cell>
        </row>
        <row r="691">
          <cell r="D691" t="str">
            <v>CNY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</row>
        <row r="692">
          <cell r="A692" t="str">
            <v>S513194</v>
          </cell>
          <cell r="B692" t="str">
            <v>黄骅市兴阳机床设备经销处</v>
          </cell>
        </row>
        <row r="692">
          <cell r="D692" t="str">
            <v>CNY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</row>
        <row r="693">
          <cell r="A693" t="str">
            <v>S513195</v>
          </cell>
          <cell r="B693" t="str">
            <v>南皮县恩杰五金制造有限公司</v>
          </cell>
        </row>
        <row r="693">
          <cell r="D693" t="str">
            <v>CNY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</row>
        <row r="694">
          <cell r="A694" t="str">
            <v>S513196</v>
          </cell>
          <cell r="B694" t="str">
            <v>河北宁昌律师事务所</v>
          </cell>
        </row>
        <row r="694">
          <cell r="D694" t="str">
            <v>CNY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</row>
        <row r="695">
          <cell r="A695" t="str">
            <v>S513197</v>
          </cell>
          <cell r="B695" t="str">
            <v>沧州正熙人力资源服务有限公司</v>
          </cell>
        </row>
        <row r="695">
          <cell r="D695" t="str">
            <v>CNY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</row>
        <row r="696">
          <cell r="A696" t="str">
            <v>S513198</v>
          </cell>
          <cell r="B696" t="str">
            <v>河北宇通特种胶管有限公司</v>
          </cell>
        </row>
        <row r="696">
          <cell r="D696" t="str">
            <v>CNY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</row>
        <row r="697">
          <cell r="A697" t="str">
            <v>S513199</v>
          </cell>
          <cell r="B697" t="str">
            <v>黄骅市翼华工程机械租赁有限公司</v>
          </cell>
        </row>
        <row r="697">
          <cell r="D697" t="str">
            <v>CNY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</row>
        <row r="698">
          <cell r="A698" t="str">
            <v>S513200</v>
          </cell>
          <cell r="B698" t="str">
            <v>沧州烽源人力资源服务有限公司</v>
          </cell>
        </row>
        <row r="698">
          <cell r="D698" t="str">
            <v>CNY</v>
          </cell>
          <cell r="E698">
            <v>0</v>
          </cell>
          <cell r="F698">
            <v>88823.96</v>
          </cell>
          <cell r="G698">
            <v>88823.96</v>
          </cell>
          <cell r="H698">
            <v>0</v>
          </cell>
          <cell r="I698">
            <v>0</v>
          </cell>
        </row>
        <row r="699">
          <cell r="A699" t="str">
            <v>S513202</v>
          </cell>
          <cell r="B699" t="str">
            <v>中节能（黄骅）环保能源有限公司</v>
          </cell>
        </row>
        <row r="699">
          <cell r="D699" t="str">
            <v>CNY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</row>
        <row r="700">
          <cell r="A700" t="str">
            <v>s513206</v>
          </cell>
          <cell r="B700" t="str">
            <v>中贵天建（北京）建设集团有限公司黄骅分公司</v>
          </cell>
        </row>
        <row r="700">
          <cell r="D700" t="str">
            <v>CNY</v>
          </cell>
          <cell r="E700">
            <v>-7730</v>
          </cell>
          <cell r="F700">
            <v>0</v>
          </cell>
          <cell r="G700">
            <v>0</v>
          </cell>
          <cell r="H700">
            <v>-7730</v>
          </cell>
          <cell r="I700">
            <v>7730</v>
          </cell>
        </row>
        <row r="701">
          <cell r="A701" t="str">
            <v>S513207</v>
          </cell>
          <cell r="B701" t="str">
            <v>信誉楼百货集团有限公司黄骅信誉楼旗舰店</v>
          </cell>
        </row>
        <row r="701">
          <cell r="D701" t="str">
            <v>CNY</v>
          </cell>
          <cell r="E701">
            <v>100000</v>
          </cell>
          <cell r="F701">
            <v>0</v>
          </cell>
          <cell r="G701">
            <v>0</v>
          </cell>
          <cell r="H701">
            <v>100000</v>
          </cell>
          <cell r="I701">
            <v>-100000</v>
          </cell>
        </row>
        <row r="702">
          <cell r="A702" t="str">
            <v>S513208</v>
          </cell>
          <cell r="B702" t="str">
            <v>廊坊华文机电设备有限公司</v>
          </cell>
        </row>
        <row r="702">
          <cell r="D702" t="str">
            <v>CNY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</row>
        <row r="703">
          <cell r="A703" t="str">
            <v>S513209</v>
          </cell>
          <cell r="B703" t="str">
            <v>黄骅市盛腾广告有限公司</v>
          </cell>
        </row>
        <row r="703">
          <cell r="D703" t="str">
            <v>CNY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</row>
        <row r="704">
          <cell r="A704" t="str">
            <v>S513210</v>
          </cell>
          <cell r="B704" t="str">
            <v>锦泰财产保险股份有限公司河北分公司</v>
          </cell>
        </row>
        <row r="704">
          <cell r="D704" t="str">
            <v>CNY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</row>
        <row r="705">
          <cell r="A705" t="str">
            <v>S513214</v>
          </cell>
          <cell r="B705" t="str">
            <v>黄骅市渤海路绿林园艺工程部</v>
          </cell>
        </row>
        <row r="705">
          <cell r="D705" t="str">
            <v>CNY</v>
          </cell>
          <cell r="E705">
            <v>-732.5</v>
          </cell>
          <cell r="F705">
            <v>0</v>
          </cell>
          <cell r="G705">
            <v>0</v>
          </cell>
          <cell r="H705">
            <v>-732.5</v>
          </cell>
          <cell r="I705">
            <v>732.5</v>
          </cell>
        </row>
        <row r="706">
          <cell r="A706" t="str">
            <v>S513215</v>
          </cell>
          <cell r="B706" t="str">
            <v>黄骅市金诚模具厂</v>
          </cell>
        </row>
        <row r="706">
          <cell r="D706" t="str">
            <v>CNY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</row>
        <row r="707">
          <cell r="A707" t="str">
            <v>S513221</v>
          </cell>
          <cell r="B707" t="str">
            <v>沧州骏臣金属材料销售有限公司</v>
          </cell>
        </row>
        <row r="707">
          <cell r="D707" t="str">
            <v>CNY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</row>
        <row r="708">
          <cell r="A708" t="str">
            <v>S513222</v>
          </cell>
          <cell r="B708" t="str">
            <v>沧州君泰包装制品有限公司 </v>
          </cell>
        </row>
        <row r="708">
          <cell r="D708" t="str">
            <v>CNY</v>
          </cell>
          <cell r="E708">
            <v>-122012.91</v>
          </cell>
          <cell r="F708">
            <v>0</v>
          </cell>
          <cell r="G708">
            <v>0</v>
          </cell>
          <cell r="H708">
            <v>-122012.91</v>
          </cell>
          <cell r="I708">
            <v>122012.91</v>
          </cell>
        </row>
        <row r="709">
          <cell r="A709" t="str">
            <v>S513224</v>
          </cell>
          <cell r="B709" t="str">
            <v>阳光财产保险股份有限公司石家庄中心支公司</v>
          </cell>
        </row>
        <row r="709">
          <cell r="D709" t="str">
            <v>CNY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</row>
        <row r="710">
          <cell r="A710" t="str">
            <v>S513226</v>
          </cell>
          <cell r="B710" t="str">
            <v>黄骅市沧鑫商贸有限公司</v>
          </cell>
        </row>
        <row r="710">
          <cell r="D710" t="str">
            <v>CNY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</row>
        <row r="711">
          <cell r="A711" t="str">
            <v>S513228</v>
          </cell>
          <cell r="B711" t="str">
            <v>河北省特种设备监督检验研究院沧州分院</v>
          </cell>
        </row>
        <row r="711">
          <cell r="D711" t="str">
            <v>CNY</v>
          </cell>
          <cell r="E711">
            <v>0</v>
          </cell>
          <cell r="F711">
            <v>120</v>
          </cell>
          <cell r="G711">
            <v>120</v>
          </cell>
          <cell r="H711">
            <v>0</v>
          </cell>
          <cell r="I711">
            <v>0</v>
          </cell>
        </row>
        <row r="712">
          <cell r="A712" t="str">
            <v>S513230</v>
          </cell>
          <cell r="B712" t="str">
            <v>黄骅市点动互娱信息技术有限公司</v>
          </cell>
        </row>
        <row r="712">
          <cell r="D712" t="str">
            <v>CNY</v>
          </cell>
          <cell r="E712">
            <v>0</v>
          </cell>
          <cell r="F712">
            <v>8137.08</v>
          </cell>
          <cell r="G712">
            <v>8137.08</v>
          </cell>
          <cell r="H712">
            <v>0</v>
          </cell>
          <cell r="I712">
            <v>0</v>
          </cell>
        </row>
        <row r="713">
          <cell r="A713" t="str">
            <v>S513231</v>
          </cell>
          <cell r="B713" t="str">
            <v>沧州渤海新区欣智恒科技有限公司</v>
          </cell>
        </row>
        <row r="713">
          <cell r="D713" t="str">
            <v>CNY</v>
          </cell>
          <cell r="E713">
            <v>-800</v>
          </cell>
          <cell r="F713">
            <v>0</v>
          </cell>
          <cell r="G713">
            <v>0</v>
          </cell>
          <cell r="H713">
            <v>-800</v>
          </cell>
          <cell r="I713">
            <v>800</v>
          </cell>
        </row>
        <row r="714">
          <cell r="A714" t="str">
            <v>S513232</v>
          </cell>
          <cell r="B714" t="str">
            <v>慧迪智联(河北)企业管理咨询有限公司</v>
          </cell>
        </row>
        <row r="714">
          <cell r="D714" t="str">
            <v>CNY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</row>
        <row r="715">
          <cell r="A715" t="str">
            <v>S513233</v>
          </cell>
          <cell r="B715" t="str">
            <v>沧州辉骏建筑安装工程有限公司</v>
          </cell>
        </row>
        <row r="715">
          <cell r="D715" t="str">
            <v>CNY</v>
          </cell>
          <cell r="E715">
            <v>-1095</v>
          </cell>
          <cell r="F715">
            <v>0</v>
          </cell>
          <cell r="G715">
            <v>0</v>
          </cell>
          <cell r="H715">
            <v>-1095</v>
          </cell>
          <cell r="I715">
            <v>1095</v>
          </cell>
        </row>
        <row r="716">
          <cell r="A716" t="str">
            <v>S513234</v>
          </cell>
          <cell r="B716" t="str">
            <v>黄骅市渤新环保科技有限公司</v>
          </cell>
        </row>
        <row r="716">
          <cell r="D716" t="str">
            <v>CNY</v>
          </cell>
          <cell r="E716">
            <v>-35000</v>
          </cell>
          <cell r="F716">
            <v>0</v>
          </cell>
          <cell r="G716">
            <v>0</v>
          </cell>
          <cell r="H716">
            <v>-35000</v>
          </cell>
          <cell r="I716">
            <v>35000</v>
          </cell>
        </row>
        <row r="717">
          <cell r="A717" t="str">
            <v>S513235</v>
          </cell>
          <cell r="B717" t="str">
            <v>封云娥</v>
          </cell>
        </row>
        <row r="717">
          <cell r="D717" t="str">
            <v>CNY</v>
          </cell>
          <cell r="E717">
            <v>-624</v>
          </cell>
          <cell r="F717">
            <v>624</v>
          </cell>
          <cell r="G717">
            <v>532</v>
          </cell>
          <cell r="H717">
            <v>-532</v>
          </cell>
          <cell r="I717">
            <v>532</v>
          </cell>
        </row>
        <row r="718">
          <cell r="A718" t="str">
            <v>S513236</v>
          </cell>
          <cell r="B718" t="str">
            <v>河北爱信诺航天信息有限公司沧州分公司</v>
          </cell>
        </row>
        <row r="718">
          <cell r="D718" t="str">
            <v>CNY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</row>
        <row r="719">
          <cell r="A719" t="str">
            <v>S513237</v>
          </cell>
          <cell r="B719" t="str">
            <v>黄骅市世航模具厂</v>
          </cell>
        </row>
        <row r="719">
          <cell r="D719" t="str">
            <v>CNY</v>
          </cell>
          <cell r="E719">
            <v>-25850</v>
          </cell>
          <cell r="F719">
            <v>0</v>
          </cell>
          <cell r="G719">
            <v>0</v>
          </cell>
          <cell r="H719">
            <v>-25850</v>
          </cell>
          <cell r="I719">
            <v>25850</v>
          </cell>
        </row>
        <row r="720">
          <cell r="A720" t="str">
            <v>S513238</v>
          </cell>
          <cell r="B720" t="str">
            <v>深州市睿盛橡塑制品有限公司</v>
          </cell>
        </row>
        <row r="720">
          <cell r="D720" t="str">
            <v>CNY</v>
          </cell>
          <cell r="E720">
            <v>-3145</v>
          </cell>
          <cell r="F720">
            <v>0</v>
          </cell>
          <cell r="G720">
            <v>92912.62</v>
          </cell>
          <cell r="H720">
            <v>-96057.62</v>
          </cell>
          <cell r="I720">
            <v>96057.62</v>
          </cell>
        </row>
        <row r="721">
          <cell r="A721" t="str">
            <v>S513240</v>
          </cell>
          <cell r="B721" t="str">
            <v>沧州大乔工程机械销售有限公司</v>
          </cell>
        </row>
        <row r="721">
          <cell r="D721" t="str">
            <v>CNY</v>
          </cell>
          <cell r="E721">
            <v>50000</v>
          </cell>
          <cell r="F721">
            <v>0</v>
          </cell>
          <cell r="G721">
            <v>100000</v>
          </cell>
          <cell r="H721">
            <v>-50000</v>
          </cell>
          <cell r="I721">
            <v>50000</v>
          </cell>
        </row>
        <row r="722">
          <cell r="A722" t="str">
            <v>S513241</v>
          </cell>
          <cell r="B722" t="str">
            <v>黄骅市新辰环保科技有限公司</v>
          </cell>
        </row>
        <row r="722">
          <cell r="D722" t="str">
            <v>CNY</v>
          </cell>
          <cell r="E722">
            <v>0</v>
          </cell>
          <cell r="F722">
            <v>10000</v>
          </cell>
          <cell r="G722">
            <v>10000</v>
          </cell>
          <cell r="H722">
            <v>0</v>
          </cell>
          <cell r="I722">
            <v>0</v>
          </cell>
        </row>
        <row r="723">
          <cell r="A723" t="str">
            <v>S513242</v>
          </cell>
          <cell r="B723" t="str">
            <v>河北优蓝人力资源服务有限公司</v>
          </cell>
        </row>
        <row r="723">
          <cell r="D723" t="str">
            <v>CNY</v>
          </cell>
          <cell r="E723">
            <v>0</v>
          </cell>
          <cell r="F723">
            <v>245.92</v>
          </cell>
          <cell r="G723">
            <v>245.92</v>
          </cell>
          <cell r="H723">
            <v>0</v>
          </cell>
          <cell r="I723">
            <v>0</v>
          </cell>
        </row>
        <row r="724">
          <cell r="A724" t="str">
            <v>S513243</v>
          </cell>
          <cell r="B724" t="str">
            <v>唐山京盟汽车模具科技有限公司</v>
          </cell>
        </row>
        <row r="724">
          <cell r="D724" t="str">
            <v>CNY</v>
          </cell>
          <cell r="E724">
            <v>130000</v>
          </cell>
          <cell r="F724">
            <v>0</v>
          </cell>
          <cell r="G724">
            <v>260000</v>
          </cell>
          <cell r="H724">
            <v>-130000</v>
          </cell>
          <cell r="I724">
            <v>130000</v>
          </cell>
        </row>
        <row r="725">
          <cell r="A725" t="str">
            <v>S513246</v>
          </cell>
          <cell r="B725" t="str">
            <v>沧州市家军电器有限公司</v>
          </cell>
        </row>
        <row r="725">
          <cell r="D725" t="str">
            <v>CNY</v>
          </cell>
          <cell r="E725">
            <v>0</v>
          </cell>
          <cell r="F725">
            <v>9500</v>
          </cell>
          <cell r="G725">
            <v>0</v>
          </cell>
          <cell r="H725">
            <v>9500</v>
          </cell>
          <cell r="I725">
            <v>-9500</v>
          </cell>
        </row>
        <row r="726">
          <cell r="A726" t="str">
            <v>S513247</v>
          </cell>
          <cell r="B726" t="str">
            <v>黄骅市明盛商贸有限公司</v>
          </cell>
        </row>
        <row r="726">
          <cell r="D726" t="str">
            <v>CNY</v>
          </cell>
          <cell r="E726">
            <v>0</v>
          </cell>
          <cell r="F726">
            <v>5500</v>
          </cell>
          <cell r="G726">
            <v>0</v>
          </cell>
          <cell r="H726">
            <v>5500</v>
          </cell>
          <cell r="I726">
            <v>-5500</v>
          </cell>
        </row>
        <row r="727">
          <cell r="A727" t="str">
            <v>S513249</v>
          </cell>
          <cell r="B727" t="str">
            <v>黄骅市泊鑫模具厂</v>
          </cell>
        </row>
        <row r="727">
          <cell r="D727" t="str">
            <v>CNY</v>
          </cell>
          <cell r="E727">
            <v>0</v>
          </cell>
          <cell r="F727">
            <v>0</v>
          </cell>
          <cell r="G727">
            <v>14730</v>
          </cell>
          <cell r="H727">
            <v>-14730</v>
          </cell>
          <cell r="I727">
            <v>14730</v>
          </cell>
        </row>
        <row r="728">
          <cell r="A728" t="str">
            <v>S513250</v>
          </cell>
          <cell r="B728" t="str">
            <v>黄骅市天海龙五金机电商贸有限公司</v>
          </cell>
        </row>
        <row r="728">
          <cell r="D728" t="str">
            <v>CNY</v>
          </cell>
          <cell r="E728">
            <v>0</v>
          </cell>
          <cell r="F728">
            <v>0</v>
          </cell>
          <cell r="G728">
            <v>34375</v>
          </cell>
          <cell r="H728">
            <v>-34375</v>
          </cell>
          <cell r="I728">
            <v>34375</v>
          </cell>
        </row>
        <row r="729">
          <cell r="A729" t="str">
            <v>S513251</v>
          </cell>
          <cell r="B729" t="str">
            <v>黄骅市四通模具厂</v>
          </cell>
        </row>
        <row r="729">
          <cell r="D729" t="str">
            <v>CNY</v>
          </cell>
          <cell r="E729">
            <v>0</v>
          </cell>
          <cell r="F729">
            <v>0</v>
          </cell>
          <cell r="G729">
            <v>58594</v>
          </cell>
          <cell r="H729">
            <v>-58594</v>
          </cell>
          <cell r="I729">
            <v>58594</v>
          </cell>
        </row>
        <row r="730">
          <cell r="A730" t="str">
            <v>S513252</v>
          </cell>
          <cell r="B730" t="str">
            <v>黄骅市东骅机电设备销售有限公司</v>
          </cell>
        </row>
        <row r="730">
          <cell r="D730" t="str">
            <v>CNY</v>
          </cell>
          <cell r="E730">
            <v>0</v>
          </cell>
          <cell r="F730">
            <v>6840</v>
          </cell>
          <cell r="G730">
            <v>7200</v>
          </cell>
          <cell r="H730">
            <v>-360</v>
          </cell>
          <cell r="I730">
            <v>360</v>
          </cell>
        </row>
        <row r="731">
          <cell r="A731" t="str">
            <v>S514001</v>
          </cell>
          <cell r="B731" t="str">
            <v>大同高镁科技有限公司</v>
          </cell>
        </row>
        <row r="731">
          <cell r="D731" t="str">
            <v>CNY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</row>
        <row r="732">
          <cell r="A732" t="str">
            <v>S514002</v>
          </cell>
          <cell r="B732" t="str">
            <v>曲沃重义汽车服务有限公司</v>
          </cell>
        </row>
        <row r="732">
          <cell r="D732" t="str">
            <v>CNY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</row>
        <row r="733">
          <cell r="A733" t="str">
            <v>S514004</v>
          </cell>
          <cell r="B733" t="str">
            <v>五寨县荣泰汽车贸易有限责任公司</v>
          </cell>
        </row>
        <row r="733">
          <cell r="D733" t="str">
            <v>CNY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</row>
        <row r="734">
          <cell r="A734" t="str">
            <v>S514005</v>
          </cell>
          <cell r="B734" t="str">
            <v>山西驰鹏汽车销售有限公司</v>
          </cell>
        </row>
        <row r="734">
          <cell r="D734" t="str">
            <v>CNY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A735" t="str">
            <v>S514007</v>
          </cell>
          <cell r="B735" t="str">
            <v>五寨县鸿兴汽贸有限责任公司</v>
          </cell>
        </row>
        <row r="735">
          <cell r="D735" t="str">
            <v>CNY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</row>
        <row r="736">
          <cell r="A736" t="str">
            <v>S514008</v>
          </cell>
          <cell r="B736" t="str">
            <v>山西忻州东联汽车贸易有限公司</v>
          </cell>
        </row>
        <row r="736">
          <cell r="D736" t="str">
            <v>CNY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</row>
        <row r="737">
          <cell r="A737" t="str">
            <v>S514010</v>
          </cell>
          <cell r="B737" t="str">
            <v>山西汇瑞达汽车销售服务有限公司</v>
          </cell>
        </row>
        <row r="737">
          <cell r="D737" t="str">
            <v>CNY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</row>
        <row r="738">
          <cell r="A738" t="str">
            <v>S514011</v>
          </cell>
          <cell r="B738" t="str">
            <v>宁武县恒祥汽修厂</v>
          </cell>
        </row>
        <row r="738">
          <cell r="D738" t="str">
            <v>CNY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</row>
        <row r="739">
          <cell r="A739" t="str">
            <v>S514012</v>
          </cell>
          <cell r="B739" t="str">
            <v>平遥县鸿茂汽车服务有限公司</v>
          </cell>
        </row>
        <row r="739">
          <cell r="D739" t="str">
            <v>CNY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</row>
        <row r="740">
          <cell r="A740" t="str">
            <v>S514016</v>
          </cell>
          <cell r="B740" t="str">
            <v>山西汉邦建发自动化设备有限公司</v>
          </cell>
        </row>
        <row r="740">
          <cell r="D740" t="str">
            <v>CNY</v>
          </cell>
          <cell r="E740">
            <v>5000</v>
          </cell>
          <cell r="F740">
            <v>0</v>
          </cell>
          <cell r="G740">
            <v>0</v>
          </cell>
          <cell r="H740">
            <v>5000</v>
          </cell>
          <cell r="I740">
            <v>-5000</v>
          </cell>
        </row>
        <row r="741">
          <cell r="A741" t="str">
            <v>S515001</v>
          </cell>
          <cell r="B741" t="str">
            <v>乌海市裕轮商贸有限公司</v>
          </cell>
        </row>
        <row r="741">
          <cell r="D741" t="str">
            <v>CNY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A742" t="str">
            <v>S515002</v>
          </cell>
          <cell r="B742" t="str">
            <v>包头市银泰汽车服务有限公司</v>
          </cell>
        </row>
        <row r="742">
          <cell r="D742" t="str">
            <v>CNY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</row>
        <row r="743">
          <cell r="A743" t="str">
            <v>S515003</v>
          </cell>
          <cell r="B743" t="str">
            <v>包头市清枫科技有限公司</v>
          </cell>
        </row>
        <row r="743">
          <cell r="D743" t="str">
            <v>CNY</v>
          </cell>
          <cell r="E743">
            <v>-25200</v>
          </cell>
          <cell r="F743">
            <v>0</v>
          </cell>
          <cell r="G743">
            <v>0</v>
          </cell>
          <cell r="H743">
            <v>-25200</v>
          </cell>
          <cell r="I743">
            <v>25200</v>
          </cell>
        </row>
        <row r="744">
          <cell r="A744" t="str">
            <v>S521004</v>
          </cell>
          <cell r="B744" t="str">
            <v>辽阳奥德新重型汽车修配厂</v>
          </cell>
        </row>
        <row r="744">
          <cell r="D744" t="str">
            <v>CNY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</row>
        <row r="745">
          <cell r="A745" t="str">
            <v>S521005</v>
          </cell>
          <cell r="B745" t="str">
            <v>盘锦圣翔汽车销售服务有限公司</v>
          </cell>
        </row>
        <row r="745">
          <cell r="D745" t="str">
            <v>CNY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</row>
        <row r="746">
          <cell r="A746" t="str">
            <v>S521007</v>
          </cell>
          <cell r="B746" t="str">
            <v>鞍山沈动重工有限公司</v>
          </cell>
        </row>
        <row r="746">
          <cell r="D746" t="str">
            <v>CNY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</row>
        <row r="747">
          <cell r="A747" t="str">
            <v>S521008</v>
          </cell>
          <cell r="B747" t="str">
            <v>辽宁动力能源装备集团有限公司</v>
          </cell>
        </row>
        <row r="747">
          <cell r="D747" t="str">
            <v>CNY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</row>
        <row r="748">
          <cell r="A748" t="str">
            <v>S521009</v>
          </cell>
          <cell r="B748" t="str">
            <v>辽宁星朋科技实业有限公司</v>
          </cell>
        </row>
        <row r="748">
          <cell r="D748" t="str">
            <v>CNY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</row>
        <row r="749">
          <cell r="A749" t="str">
            <v>S521010</v>
          </cell>
          <cell r="B749" t="str">
            <v>辽宁利丰源达汽车销售有限公司</v>
          </cell>
        </row>
        <row r="749">
          <cell r="D749" t="str">
            <v>CNY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</row>
        <row r="750">
          <cell r="A750" t="str">
            <v>S521012</v>
          </cell>
          <cell r="B750" t="str">
            <v>盘起工业（大连）有限公司</v>
          </cell>
        </row>
        <row r="750">
          <cell r="D750" t="str">
            <v>CNY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</row>
        <row r="751">
          <cell r="A751" t="str">
            <v>S521013</v>
          </cell>
          <cell r="B751" t="str">
            <v>沈阳机床集团中捷机床厂</v>
          </cell>
        </row>
        <row r="751">
          <cell r="D751" t="str">
            <v>CNY</v>
          </cell>
          <cell r="E751">
            <v>-5000</v>
          </cell>
          <cell r="F751">
            <v>0</v>
          </cell>
          <cell r="G751">
            <v>0</v>
          </cell>
          <cell r="H751">
            <v>-5000</v>
          </cell>
          <cell r="I751">
            <v>5000</v>
          </cell>
        </row>
        <row r="752">
          <cell r="A752" t="str">
            <v>S521016</v>
          </cell>
          <cell r="B752" t="str">
            <v>大连安华物流系统有限公司</v>
          </cell>
        </row>
        <row r="752">
          <cell r="D752" t="str">
            <v>CNY</v>
          </cell>
          <cell r="E752">
            <v>-21057.55</v>
          </cell>
          <cell r="F752">
            <v>0</v>
          </cell>
          <cell r="G752">
            <v>0</v>
          </cell>
          <cell r="H752">
            <v>-21057.55</v>
          </cell>
          <cell r="I752">
            <v>21057.55</v>
          </cell>
        </row>
        <row r="753">
          <cell r="A753" t="str">
            <v>S523001</v>
          </cell>
          <cell r="B753" t="str">
            <v>明水鑫隆汽车销售有限公司</v>
          </cell>
        </row>
        <row r="753">
          <cell r="D753" t="str">
            <v>CNY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</row>
        <row r="754">
          <cell r="A754" t="str">
            <v>S523002</v>
          </cell>
          <cell r="B754" t="str">
            <v>哈尔滨久霖汽车维修有限公司</v>
          </cell>
        </row>
        <row r="754">
          <cell r="D754" t="str">
            <v>CNY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</row>
        <row r="755">
          <cell r="A755" t="str">
            <v>S531001</v>
          </cell>
          <cell r="B755" t="str">
            <v>上海腾基机械设备有限公司</v>
          </cell>
        </row>
        <row r="755">
          <cell r="D755" t="str">
            <v>CNY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</row>
        <row r="756">
          <cell r="A756" t="str">
            <v>S531002</v>
          </cell>
          <cell r="B756" t="str">
            <v>上海昊诚泵阀有限公司</v>
          </cell>
        </row>
        <row r="756">
          <cell r="D756" t="str">
            <v>CNY</v>
          </cell>
          <cell r="E756">
            <v>-1980</v>
          </cell>
          <cell r="F756">
            <v>0</v>
          </cell>
          <cell r="G756">
            <v>0</v>
          </cell>
          <cell r="H756">
            <v>-1980</v>
          </cell>
          <cell r="I756">
            <v>1980</v>
          </cell>
        </row>
        <row r="757">
          <cell r="A757" t="str">
            <v>S531003</v>
          </cell>
          <cell r="B757" t="str">
            <v>上海名华悬挂输送机有限公司</v>
          </cell>
        </row>
        <row r="757">
          <cell r="D757" t="str">
            <v>CNY</v>
          </cell>
          <cell r="E757">
            <v>-19500</v>
          </cell>
          <cell r="F757">
            <v>0</v>
          </cell>
          <cell r="G757">
            <v>0</v>
          </cell>
          <cell r="H757">
            <v>-19500</v>
          </cell>
          <cell r="I757">
            <v>19500</v>
          </cell>
        </row>
        <row r="758">
          <cell r="A758" t="str">
            <v>S531004</v>
          </cell>
          <cell r="B758" t="str">
            <v>上海动纳动力科技有限公司</v>
          </cell>
        </row>
        <row r="758">
          <cell r="D758" t="str">
            <v>CNY</v>
          </cell>
          <cell r="E758">
            <v>-2000</v>
          </cell>
          <cell r="F758">
            <v>0</v>
          </cell>
          <cell r="G758">
            <v>0</v>
          </cell>
          <cell r="H758">
            <v>-2000</v>
          </cell>
          <cell r="I758">
            <v>2000</v>
          </cell>
        </row>
        <row r="759">
          <cell r="A759" t="str">
            <v>S531006</v>
          </cell>
          <cell r="B759" t="str">
            <v>上海快意信息科技有限公司</v>
          </cell>
        </row>
        <row r="759">
          <cell r="D759" t="str">
            <v>CNY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S531007</v>
          </cell>
          <cell r="B760" t="str">
            <v>米思米（中国）精密机械贸易有限公司</v>
          </cell>
        </row>
        <row r="760">
          <cell r="D760" t="str">
            <v>CNY</v>
          </cell>
          <cell r="E760">
            <v>0</v>
          </cell>
          <cell r="F760">
            <v>753.36</v>
          </cell>
          <cell r="G760">
            <v>753.36</v>
          </cell>
          <cell r="H760">
            <v>0</v>
          </cell>
          <cell r="I760">
            <v>0</v>
          </cell>
        </row>
        <row r="761">
          <cell r="A761" t="str">
            <v>S531008</v>
          </cell>
          <cell r="B761" t="str">
            <v>远东国际融资租赁有限公司</v>
          </cell>
        </row>
        <row r="761">
          <cell r="D761" t="str">
            <v>CNY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</row>
        <row r="762">
          <cell r="A762" t="str">
            <v>S531009</v>
          </cell>
          <cell r="B762" t="str">
            <v>上海鸿安锦翔汽车服务有限公司</v>
          </cell>
        </row>
        <row r="762">
          <cell r="D762" t="str">
            <v>CNY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S531010</v>
          </cell>
          <cell r="B763" t="str">
            <v>上海钢联电子商务股份有限公司</v>
          </cell>
        </row>
        <row r="763">
          <cell r="D763" t="str">
            <v>CNY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</row>
        <row r="764">
          <cell r="A764" t="str">
            <v>S531011</v>
          </cell>
          <cell r="B764" t="str">
            <v>谱尼测试集团上海有限公司</v>
          </cell>
        </row>
        <row r="764">
          <cell r="D764" t="str">
            <v>CNY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</row>
        <row r="765">
          <cell r="A765" t="str">
            <v>S531012</v>
          </cell>
          <cell r="B765" t="str">
            <v>上海贯誉电子科技有限公司</v>
          </cell>
        </row>
        <row r="765">
          <cell r="D765" t="str">
            <v>CNY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</row>
        <row r="766">
          <cell r="A766" t="str">
            <v>S531014</v>
          </cell>
          <cell r="B766" t="str">
            <v>上海瑛勇自动化科技有限公司</v>
          </cell>
        </row>
        <row r="766">
          <cell r="D766" t="str">
            <v>CNY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>S531015</v>
          </cell>
          <cell r="B767" t="str">
            <v>上海佳协机电设备有限公司</v>
          </cell>
        </row>
        <row r="767">
          <cell r="D767" t="str">
            <v>CNY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>S531017</v>
          </cell>
          <cell r="B768" t="str">
            <v>上海好夫满电器设备有限公司</v>
          </cell>
        </row>
        <row r="768">
          <cell r="D768" t="str">
            <v>CNY</v>
          </cell>
          <cell r="E768">
            <v>3850</v>
          </cell>
          <cell r="F768">
            <v>3850</v>
          </cell>
          <cell r="G768">
            <v>7700</v>
          </cell>
          <cell r="H768">
            <v>0</v>
          </cell>
          <cell r="I768">
            <v>0</v>
          </cell>
        </row>
        <row r="769">
          <cell r="A769" t="str">
            <v>S531018</v>
          </cell>
          <cell r="B769" t="str">
            <v>上海誉星电子有限公司</v>
          </cell>
        </row>
        <row r="769">
          <cell r="D769" t="str">
            <v>CNY</v>
          </cell>
          <cell r="E769">
            <v>15200</v>
          </cell>
          <cell r="F769">
            <v>15200</v>
          </cell>
          <cell r="G769">
            <v>30400</v>
          </cell>
          <cell r="H769">
            <v>0</v>
          </cell>
          <cell r="I769">
            <v>0</v>
          </cell>
        </row>
        <row r="770">
          <cell r="A770" t="str">
            <v>S532001</v>
          </cell>
          <cell r="B770" t="str">
            <v>昆山维尔利环保科技有限公司</v>
          </cell>
        </row>
        <row r="770">
          <cell r="D770" t="str">
            <v>CNY</v>
          </cell>
          <cell r="E770">
            <v>-15771.76</v>
          </cell>
          <cell r="F770">
            <v>0</v>
          </cell>
          <cell r="G770">
            <v>0</v>
          </cell>
          <cell r="H770">
            <v>-15771.76</v>
          </cell>
          <cell r="I770">
            <v>15771.76</v>
          </cell>
        </row>
        <row r="771">
          <cell r="A771" t="str">
            <v>S532002</v>
          </cell>
          <cell r="B771" t="str">
            <v>苏州高新区旭达输送机械有限公司</v>
          </cell>
        </row>
        <row r="771">
          <cell r="D771" t="str">
            <v>CNY</v>
          </cell>
          <cell r="E771">
            <v>-48800</v>
          </cell>
          <cell r="F771">
            <v>0</v>
          </cell>
          <cell r="G771">
            <v>0</v>
          </cell>
          <cell r="H771">
            <v>-48800</v>
          </cell>
          <cell r="I771">
            <v>48800</v>
          </cell>
        </row>
        <row r="772">
          <cell r="A772" t="str">
            <v>S532003</v>
          </cell>
          <cell r="B772" t="str">
            <v>扬州三鸣环保科技有限公司</v>
          </cell>
        </row>
        <row r="772">
          <cell r="D772" t="str">
            <v>CNY</v>
          </cell>
          <cell r="E772">
            <v>-40450</v>
          </cell>
          <cell r="F772">
            <v>0</v>
          </cell>
          <cell r="G772">
            <v>0</v>
          </cell>
          <cell r="H772">
            <v>-40450</v>
          </cell>
          <cell r="I772">
            <v>40450</v>
          </cell>
        </row>
        <row r="773">
          <cell r="A773" t="str">
            <v>S532004</v>
          </cell>
          <cell r="B773" t="str">
            <v>苏州贝斯迪亚工具有限公司</v>
          </cell>
        </row>
        <row r="773">
          <cell r="D773" t="str">
            <v>CNY</v>
          </cell>
          <cell r="E773">
            <v>-312</v>
          </cell>
          <cell r="F773">
            <v>0</v>
          </cell>
          <cell r="G773">
            <v>0</v>
          </cell>
          <cell r="H773">
            <v>-312</v>
          </cell>
          <cell r="I773">
            <v>312</v>
          </cell>
        </row>
        <row r="774">
          <cell r="A774" t="str">
            <v>S532006</v>
          </cell>
          <cell r="B774" t="str">
            <v>唐兴压缩技术(昆山)有限公司</v>
          </cell>
        </row>
        <row r="774">
          <cell r="D774" t="str">
            <v>CNY</v>
          </cell>
          <cell r="E774">
            <v>-13980</v>
          </cell>
          <cell r="F774">
            <v>0</v>
          </cell>
          <cell r="G774">
            <v>0</v>
          </cell>
          <cell r="H774">
            <v>-13980</v>
          </cell>
          <cell r="I774">
            <v>13980</v>
          </cell>
        </row>
        <row r="775">
          <cell r="A775" t="str">
            <v>S532007</v>
          </cell>
          <cell r="B775" t="str">
            <v>和和机械（张家港）有限公司</v>
          </cell>
        </row>
        <row r="775">
          <cell r="D775" t="str">
            <v>CNY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 t="str">
            <v>S532008</v>
          </cell>
          <cell r="B776" t="str">
            <v>无锡市西运汽车修配厂</v>
          </cell>
        </row>
        <row r="776">
          <cell r="D776" t="str">
            <v>CNY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</row>
        <row r="777">
          <cell r="A777" t="str">
            <v>S532010</v>
          </cell>
          <cell r="B777" t="str">
            <v>南通易人汽车贸易服务有限公司</v>
          </cell>
        </row>
        <row r="777">
          <cell r="D777" t="str">
            <v>CNY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>S532012</v>
          </cell>
          <cell r="B778" t="str">
            <v>苏州市跃进汽车修配厂</v>
          </cell>
        </row>
        <row r="778">
          <cell r="D778" t="str">
            <v>CNY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>S532013</v>
          </cell>
          <cell r="B779" t="str">
            <v>武汉华天博亿工贸有限公司</v>
          </cell>
        </row>
        <row r="779">
          <cell r="D779" t="str">
            <v>CNY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</row>
        <row r="780">
          <cell r="A780" t="str">
            <v>S532014</v>
          </cell>
          <cell r="B780" t="str">
            <v>扬州顺汇机械有限公司</v>
          </cell>
        </row>
        <row r="780">
          <cell r="D780" t="str">
            <v>CNY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</row>
        <row r="781">
          <cell r="A781" t="str">
            <v>S532015</v>
          </cell>
          <cell r="B781" t="str">
            <v>镇江市中亚汽车销售服务有限公司镇江中亚</v>
          </cell>
        </row>
        <row r="781">
          <cell r="D781" t="str">
            <v>CNY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</row>
        <row r="782">
          <cell r="A782" t="str">
            <v>S532016</v>
          </cell>
          <cell r="B782" t="str">
            <v>宁波奥启精密温控技术有限公司</v>
          </cell>
        </row>
        <row r="782">
          <cell r="D782" t="str">
            <v>CNY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</row>
        <row r="783">
          <cell r="A783" t="str">
            <v>S532017</v>
          </cell>
          <cell r="B783" t="str">
            <v>苏州尚氏数控科技有限公司</v>
          </cell>
        </row>
        <row r="783">
          <cell r="D783" t="str">
            <v>CNY</v>
          </cell>
          <cell r="E783">
            <v>0</v>
          </cell>
          <cell r="F783">
            <v>36780</v>
          </cell>
          <cell r="G783">
            <v>36780</v>
          </cell>
          <cell r="H783">
            <v>0</v>
          </cell>
          <cell r="I783">
            <v>0</v>
          </cell>
        </row>
        <row r="784">
          <cell r="A784" t="str">
            <v>S532018</v>
          </cell>
          <cell r="B784" t="str">
            <v>扬州市佑名汽车服务有限公司</v>
          </cell>
        </row>
        <row r="784">
          <cell r="D784" t="str">
            <v>CNY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</row>
        <row r="785">
          <cell r="A785" t="str">
            <v>S532019</v>
          </cell>
          <cell r="B785" t="str">
            <v>泗洪胜安汽车修理有限公司</v>
          </cell>
        </row>
        <row r="785">
          <cell r="D785" t="str">
            <v>CNY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</row>
        <row r="786">
          <cell r="A786" t="str">
            <v>S532021</v>
          </cell>
          <cell r="B786" t="str">
            <v>常州晟鑫琦机电有限公司</v>
          </cell>
        </row>
        <row r="786">
          <cell r="D786" t="str">
            <v>CNY</v>
          </cell>
          <cell r="E786">
            <v>-8000</v>
          </cell>
          <cell r="F786">
            <v>0</v>
          </cell>
          <cell r="G786">
            <v>0</v>
          </cell>
          <cell r="H786">
            <v>-8000</v>
          </cell>
          <cell r="I786">
            <v>8000</v>
          </cell>
        </row>
        <row r="787">
          <cell r="A787" t="str">
            <v>S532022</v>
          </cell>
          <cell r="B787" t="str">
            <v>泰兴市济川液压机械制造有限公司</v>
          </cell>
        </row>
        <row r="787">
          <cell r="D787" t="str">
            <v>CNY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</row>
        <row r="788">
          <cell r="A788" t="str">
            <v>S532023</v>
          </cell>
          <cell r="B788" t="str">
            <v>张家港市环球塑料机械厂</v>
          </cell>
        </row>
        <row r="788">
          <cell r="D788" t="str">
            <v>CNY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>S532025</v>
          </cell>
          <cell r="B789" t="str">
            <v>苏州禾昌聚合材料股份有限公司</v>
          </cell>
        </row>
        <row r="789">
          <cell r="D789" t="str">
            <v>CNY</v>
          </cell>
          <cell r="E789">
            <v>0</v>
          </cell>
          <cell r="F789">
            <v>3539.73</v>
          </cell>
          <cell r="G789">
            <v>0</v>
          </cell>
          <cell r="H789">
            <v>3539.73</v>
          </cell>
          <cell r="I789">
            <v>-3539.73</v>
          </cell>
        </row>
        <row r="790">
          <cell r="A790" t="str">
            <v>S532026</v>
          </cell>
          <cell r="B790" t="str">
            <v>南京里奥科技开发有限公司</v>
          </cell>
        </row>
        <row r="790">
          <cell r="D790" t="str">
            <v>CNY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</row>
        <row r="791">
          <cell r="A791" t="str">
            <v>S532030</v>
          </cell>
          <cell r="B791" t="str">
            <v>三迪（常州）智能装备有限公司</v>
          </cell>
        </row>
        <row r="791">
          <cell r="D791" t="str">
            <v>CNY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</row>
        <row r="792">
          <cell r="A792" t="str">
            <v>S533001</v>
          </cell>
          <cell r="B792" t="str">
            <v>宁波维成贸易有限公司</v>
          </cell>
        </row>
        <row r="792">
          <cell r="D792" t="str">
            <v>CNY</v>
          </cell>
          <cell r="E792">
            <v>-0.02</v>
          </cell>
          <cell r="F792">
            <v>0</v>
          </cell>
          <cell r="G792">
            <v>0</v>
          </cell>
          <cell r="H792">
            <v>-0.02</v>
          </cell>
          <cell r="I792">
            <v>0.02</v>
          </cell>
        </row>
        <row r="793">
          <cell r="A793" t="str">
            <v>S533002</v>
          </cell>
          <cell r="B793" t="str">
            <v>宁波正耀汽车电器有限公司</v>
          </cell>
        </row>
        <row r="793">
          <cell r="D793" t="str">
            <v>CNY</v>
          </cell>
          <cell r="E793">
            <v>3225.02</v>
          </cell>
          <cell r="F793">
            <v>3225.02</v>
          </cell>
          <cell r="G793">
            <v>6450.04</v>
          </cell>
          <cell r="H793">
            <v>4.54747350886464e-13</v>
          </cell>
          <cell r="I793">
            <v>-4.54747350886464e-13</v>
          </cell>
        </row>
        <row r="794">
          <cell r="A794" t="str">
            <v>S533003</v>
          </cell>
          <cell r="B794" t="str">
            <v>温岭市金伊洋机械有限公司</v>
          </cell>
        </row>
        <row r="794">
          <cell r="D794" t="str">
            <v>CNY</v>
          </cell>
          <cell r="E794">
            <v>16700</v>
          </cell>
          <cell r="F794">
            <v>16700</v>
          </cell>
          <cell r="G794">
            <v>33400</v>
          </cell>
          <cell r="H794">
            <v>0</v>
          </cell>
          <cell r="I794">
            <v>0</v>
          </cell>
        </row>
        <row r="795">
          <cell r="A795" t="str">
            <v>S533005</v>
          </cell>
          <cell r="B795" t="str">
            <v>台州市博睿环保科技有限公司</v>
          </cell>
        </row>
        <row r="795">
          <cell r="D795" t="str">
            <v>CNY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</row>
        <row r="796">
          <cell r="A796" t="str">
            <v>S533007</v>
          </cell>
          <cell r="B796" t="str">
            <v>宁波北仑建岳汽车维修服务有限公司</v>
          </cell>
        </row>
        <row r="796">
          <cell r="D796" t="str">
            <v>CNY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</row>
        <row r="797">
          <cell r="A797" t="str">
            <v>S533008</v>
          </cell>
          <cell r="B797" t="str">
            <v>台州市路桥胜盟汽车服务有限公司</v>
          </cell>
        </row>
        <row r="797">
          <cell r="D797" t="str">
            <v>CNY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 t="str">
            <v>S533009</v>
          </cell>
          <cell r="B798" t="str">
            <v>嘉兴市金禾汽车维修服务有限公司</v>
          </cell>
        </row>
        <row r="798">
          <cell r="D798" t="str">
            <v>CNY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 t="str">
            <v>S533010</v>
          </cell>
          <cell r="B799" t="str">
            <v>金丰（中国）机械工业有限公司</v>
          </cell>
        </row>
        <row r="799">
          <cell r="D799" t="str">
            <v>CNY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>S533011</v>
          </cell>
          <cell r="B800" t="str">
            <v>义乌市禾蓝电器有限公司</v>
          </cell>
        </row>
        <row r="800">
          <cell r="D800" t="str">
            <v>CNY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>S533012</v>
          </cell>
          <cell r="B801" t="str">
            <v>永赢金融租赁有限公司</v>
          </cell>
        </row>
        <row r="801">
          <cell r="D801" t="str">
            <v>CNY</v>
          </cell>
          <cell r="E801">
            <v>250591.600000001</v>
          </cell>
          <cell r="F801">
            <v>0</v>
          </cell>
          <cell r="G801">
            <v>250591.6</v>
          </cell>
          <cell r="H801">
            <v>5.5297277867794e-10</v>
          </cell>
          <cell r="I801">
            <v>-5.5297277867794e-10</v>
          </cell>
        </row>
        <row r="802">
          <cell r="A802" t="str">
            <v>S533018</v>
          </cell>
          <cell r="B802" t="str">
            <v>杭州万泰认证有限公司</v>
          </cell>
        </row>
        <row r="802">
          <cell r="D802" t="str">
            <v>CNY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A803" t="str">
            <v>S533020</v>
          </cell>
          <cell r="B803" t="str">
            <v>钉钉（中国）信息技术有限公司</v>
          </cell>
        </row>
        <row r="803">
          <cell r="D803" t="str">
            <v>CNY</v>
          </cell>
          <cell r="E803">
            <v>0</v>
          </cell>
          <cell r="F803">
            <v>5390</v>
          </cell>
          <cell r="G803">
            <v>0</v>
          </cell>
          <cell r="H803">
            <v>5390</v>
          </cell>
          <cell r="I803">
            <v>-5390</v>
          </cell>
        </row>
        <row r="804">
          <cell r="A804" t="str">
            <v>S534002</v>
          </cell>
          <cell r="B804" t="str">
            <v>凤阳县金鹰汽车修理有限公司</v>
          </cell>
        </row>
        <row r="804">
          <cell r="D804" t="str">
            <v>CNY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</row>
        <row r="805">
          <cell r="A805" t="str">
            <v>S534003</v>
          </cell>
          <cell r="B805" t="str">
            <v>芜湖市仁和富通汽车修理厂</v>
          </cell>
        </row>
        <row r="805">
          <cell r="D805" t="str">
            <v>CNY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</row>
        <row r="806">
          <cell r="A806" t="str">
            <v>S534004</v>
          </cell>
          <cell r="B806" t="str">
            <v>太和县范氏汽车服务有限公司</v>
          </cell>
        </row>
        <row r="806">
          <cell r="D806" t="str">
            <v>CNY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</row>
        <row r="807">
          <cell r="A807" t="str">
            <v>S534005</v>
          </cell>
          <cell r="B807" t="str">
            <v>合肥志达汽车配件有限责任公司</v>
          </cell>
        </row>
        <row r="807">
          <cell r="D807" t="str">
            <v>CNY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</row>
        <row r="808">
          <cell r="A808" t="str">
            <v>S534006</v>
          </cell>
          <cell r="B808" t="str">
            <v>六安安瑞汽车销售有限公司</v>
          </cell>
        </row>
        <row r="808">
          <cell r="D808" t="str">
            <v>CNY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</row>
        <row r="809">
          <cell r="A809" t="str">
            <v>S534007</v>
          </cell>
          <cell r="B809" t="str">
            <v>来安县顺腾汽车修理有限公司</v>
          </cell>
        </row>
        <row r="809">
          <cell r="D809" t="str">
            <v>CNY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</row>
        <row r="810">
          <cell r="A810" t="str">
            <v>S534008</v>
          </cell>
          <cell r="B810" t="str">
            <v>蚌埠市通利汽车销售有限公司</v>
          </cell>
        </row>
        <row r="810">
          <cell r="D810" t="str">
            <v>CNY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>S534009</v>
          </cell>
          <cell r="B811" t="str">
            <v>马鞍山理想森活电子商务有限公司</v>
          </cell>
        </row>
        <row r="811">
          <cell r="D811" t="str">
            <v>CNY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>S535001</v>
          </cell>
          <cell r="B812" t="str">
            <v>厦门市三友和机械有限公司</v>
          </cell>
        </row>
        <row r="812">
          <cell r="D812" t="str">
            <v>CNY</v>
          </cell>
          <cell r="E812">
            <v>-294000</v>
          </cell>
          <cell r="F812">
            <v>0</v>
          </cell>
          <cell r="G812">
            <v>0</v>
          </cell>
          <cell r="H812">
            <v>-294000</v>
          </cell>
          <cell r="I812">
            <v>294000</v>
          </cell>
        </row>
        <row r="813">
          <cell r="A813" t="str">
            <v>S535003</v>
          </cell>
          <cell r="B813" t="str">
            <v>漳浦天泽塑胶制品有限公司</v>
          </cell>
        </row>
        <row r="813">
          <cell r="D813" t="str">
            <v>CNY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</row>
        <row r="814">
          <cell r="A814" t="str">
            <v>S535004</v>
          </cell>
          <cell r="B814" t="str">
            <v>厦门市驰宇汽车维修有限公司</v>
          </cell>
        </row>
        <row r="814">
          <cell r="D814" t="str">
            <v>CNY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</row>
        <row r="815">
          <cell r="A815" t="str">
            <v>S535005</v>
          </cell>
          <cell r="B815" t="str">
            <v>厦门锋润汽车服务有限公司</v>
          </cell>
        </row>
        <row r="815">
          <cell r="D815" t="str">
            <v>CNY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</row>
        <row r="816">
          <cell r="A816" t="str">
            <v>S535006</v>
          </cell>
          <cell r="B816" t="str">
            <v>福建省福夏美科阀门有限公司</v>
          </cell>
        </row>
        <row r="816">
          <cell r="D816" t="str">
            <v>CNY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</row>
        <row r="817">
          <cell r="A817" t="str">
            <v>S536001</v>
          </cell>
          <cell r="B817" t="str">
            <v>南昌市瑞庄科技有限公司</v>
          </cell>
        </row>
        <row r="817">
          <cell r="D817" t="str">
            <v>CNY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A818" t="str">
            <v>S536005</v>
          </cell>
          <cell r="B818" t="str">
            <v>康硕（江西）智能制造有限公司</v>
          </cell>
        </row>
        <row r="818">
          <cell r="D818" t="str">
            <v>CNY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</row>
        <row r="819">
          <cell r="A819" t="str">
            <v>S536006</v>
          </cell>
          <cell r="B819" t="str">
            <v>南城县恒通汽车服务有限公司</v>
          </cell>
        </row>
        <row r="819">
          <cell r="D819" t="str">
            <v>CNY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A820" t="str">
            <v>S536007</v>
          </cell>
          <cell r="B820" t="str">
            <v>江西海格厉斯精密科技有限公司</v>
          </cell>
        </row>
        <row r="820">
          <cell r="D820" t="str">
            <v>CNY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</row>
        <row r="821">
          <cell r="A821" t="str">
            <v>S537001</v>
          </cell>
          <cell r="B821" t="str">
            <v>山东省禹城市阳光化工有限公司</v>
          </cell>
        </row>
        <row r="821">
          <cell r="D821" t="str">
            <v>CNY</v>
          </cell>
          <cell r="E821">
            <v>-720</v>
          </cell>
          <cell r="F821">
            <v>0</v>
          </cell>
          <cell r="G821">
            <v>0</v>
          </cell>
          <cell r="H821">
            <v>-720</v>
          </cell>
          <cell r="I821">
            <v>720</v>
          </cell>
        </row>
        <row r="822">
          <cell r="A822" t="str">
            <v>S537004</v>
          </cell>
          <cell r="B822" t="str">
            <v>诸城市仁德物流有限公司</v>
          </cell>
        </row>
        <row r="822">
          <cell r="D822" t="str">
            <v>CNY</v>
          </cell>
          <cell r="E822">
            <v>-5134</v>
          </cell>
          <cell r="F822">
            <v>0</v>
          </cell>
          <cell r="G822">
            <v>0</v>
          </cell>
          <cell r="H822">
            <v>-5134</v>
          </cell>
          <cell r="I822">
            <v>5134</v>
          </cell>
        </row>
        <row r="823">
          <cell r="A823" t="str">
            <v>S537005</v>
          </cell>
          <cell r="B823" t="str">
            <v>滨州齐德化工有限公司 </v>
          </cell>
        </row>
        <row r="823">
          <cell r="D823" t="str">
            <v>CNY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</row>
        <row r="824">
          <cell r="A824" t="str">
            <v>S537006</v>
          </cell>
          <cell r="B824" t="str">
            <v>潍坊众乐邦人力资源有限公司</v>
          </cell>
        </row>
        <row r="824">
          <cell r="D824" t="str">
            <v>CNY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</row>
        <row r="825">
          <cell r="A825" t="str">
            <v>S537007</v>
          </cell>
          <cell r="B825" t="str">
            <v>青岛宸屹信息科技有限公司</v>
          </cell>
        </row>
        <row r="825">
          <cell r="D825" t="str">
            <v>CNY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</row>
        <row r="826">
          <cell r="A826" t="str">
            <v>S537008</v>
          </cell>
          <cell r="B826" t="str">
            <v>潍坊豪顺物流有限公司</v>
          </cell>
        </row>
        <row r="826">
          <cell r="D826" t="str">
            <v>CNY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</row>
        <row r="827">
          <cell r="A827" t="str">
            <v>S537010</v>
          </cell>
          <cell r="B827" t="str">
            <v>临沂瑞启汽车销售服务有限公司</v>
          </cell>
        </row>
        <row r="827">
          <cell r="D827" t="str">
            <v>CNY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</row>
        <row r="828">
          <cell r="A828" t="str">
            <v>S537011</v>
          </cell>
          <cell r="B828" t="str">
            <v>金乡县众鑫汽车维修服务有限公司</v>
          </cell>
        </row>
        <row r="828">
          <cell r="D828" t="str">
            <v>CNY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</row>
        <row r="829">
          <cell r="A829" t="str">
            <v>S537013</v>
          </cell>
          <cell r="B829" t="str">
            <v>文登区康泰汽车修理部</v>
          </cell>
        </row>
        <row r="829">
          <cell r="D829" t="str">
            <v>CNY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</row>
        <row r="830">
          <cell r="A830" t="str">
            <v>S537014</v>
          </cell>
          <cell r="B830" t="str">
            <v>山东原和人力资源有限公司</v>
          </cell>
        </row>
        <row r="830">
          <cell r="D830" t="str">
            <v>CNY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</row>
        <row r="831">
          <cell r="A831" t="str">
            <v>S537015</v>
          </cell>
          <cell r="B831" t="str">
            <v>潍坊光升人力资源有限公司</v>
          </cell>
        </row>
        <row r="831">
          <cell r="D831" t="str">
            <v>CNY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</row>
        <row r="832">
          <cell r="A832" t="str">
            <v>S537016</v>
          </cell>
          <cell r="B832" t="str">
            <v>山东新联大物流股份有限公司</v>
          </cell>
        </row>
        <row r="832">
          <cell r="D832" t="str">
            <v>CNY</v>
          </cell>
          <cell r="E832">
            <v>-18488.18</v>
          </cell>
          <cell r="F832">
            <v>0</v>
          </cell>
          <cell r="G832">
            <v>0</v>
          </cell>
          <cell r="H832">
            <v>-18488.18</v>
          </cell>
          <cell r="I832">
            <v>18488.18</v>
          </cell>
        </row>
        <row r="833">
          <cell r="A833" t="str">
            <v>S537017</v>
          </cell>
          <cell r="B833" t="str">
            <v>潍坊鑫腾物流有限公司</v>
          </cell>
        </row>
        <row r="833">
          <cell r="D833" t="str">
            <v>CNY</v>
          </cell>
          <cell r="E833">
            <v>30000</v>
          </cell>
          <cell r="F833">
            <v>0</v>
          </cell>
          <cell r="G833">
            <v>0</v>
          </cell>
          <cell r="H833">
            <v>30000</v>
          </cell>
          <cell r="I833">
            <v>-30000</v>
          </cell>
        </row>
        <row r="834">
          <cell r="A834" t="str">
            <v>S537018</v>
          </cell>
          <cell r="B834" t="str">
            <v>济宁盛鑫汽车销售有限公司</v>
          </cell>
        </row>
        <row r="834">
          <cell r="D834" t="str">
            <v>CNY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</row>
        <row r="835">
          <cell r="A835" t="str">
            <v>S537019</v>
          </cell>
          <cell r="B835" t="str">
            <v>潍坊市汇众汽车销售服务有限公司汽车修理厂</v>
          </cell>
        </row>
        <row r="835">
          <cell r="D835" t="str">
            <v>CNY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</row>
        <row r="836">
          <cell r="A836" t="str">
            <v>S537020</v>
          </cell>
          <cell r="B836" t="str">
            <v>章丘思锐佳顺物流有限公司</v>
          </cell>
        </row>
        <row r="836">
          <cell r="D836" t="str">
            <v>CNY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</row>
        <row r="837">
          <cell r="A837" t="str">
            <v>S537021</v>
          </cell>
          <cell r="B837" t="str">
            <v>潍坊华中石化有限公司钢城加油站</v>
          </cell>
        </row>
        <row r="837">
          <cell r="D837" t="str">
            <v>CNY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</row>
        <row r="838">
          <cell r="A838" t="str">
            <v>S537022</v>
          </cell>
          <cell r="B838" t="str">
            <v>山东亿豪汽车销售服务有限公司</v>
          </cell>
        </row>
        <row r="838">
          <cell r="D838" t="str">
            <v>CNY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</row>
        <row r="839">
          <cell r="A839" t="str">
            <v>S537023</v>
          </cell>
          <cell r="B839" t="str">
            <v>梁山县一通汽车维修服务有限公司</v>
          </cell>
        </row>
        <row r="839">
          <cell r="D839" t="str">
            <v>CNY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</row>
        <row r="840">
          <cell r="A840" t="str">
            <v>S537024</v>
          </cell>
          <cell r="B840" t="str">
            <v>枣庄同鑫源汽车销售有限公司</v>
          </cell>
        </row>
        <row r="840">
          <cell r="D840" t="str">
            <v>CNY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A841" t="str">
            <v>S537025</v>
          </cell>
          <cell r="B841" t="str">
            <v>山东捷曼机械贸易有限公司</v>
          </cell>
        </row>
        <row r="841">
          <cell r="D841" t="str">
            <v>CNY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</row>
        <row r="842">
          <cell r="A842" t="str">
            <v>S537027</v>
          </cell>
          <cell r="B842" t="str">
            <v>山东隆众信息技术有限公司</v>
          </cell>
        </row>
        <row r="842">
          <cell r="D842" t="str">
            <v>CNY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</row>
        <row r="843">
          <cell r="A843" t="str">
            <v>S537028</v>
          </cell>
          <cell r="B843" t="str">
            <v>山东社安应急消防职业培训学校有限公司</v>
          </cell>
        </row>
        <row r="843">
          <cell r="D843" t="str">
            <v>CNY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</row>
        <row r="844">
          <cell r="A844" t="str">
            <v>S537029</v>
          </cell>
          <cell r="B844" t="str">
            <v>青岛华瑞利工贸有限公司</v>
          </cell>
        </row>
        <row r="844">
          <cell r="D844" t="str">
            <v>CNY</v>
          </cell>
          <cell r="E844">
            <v>-139448.35</v>
          </cell>
          <cell r="F844">
            <v>0</v>
          </cell>
          <cell r="G844">
            <v>0</v>
          </cell>
          <cell r="H844">
            <v>-139448.35</v>
          </cell>
          <cell r="I844">
            <v>139448.35</v>
          </cell>
        </row>
        <row r="845">
          <cell r="A845" t="str">
            <v>S537030</v>
          </cell>
          <cell r="B845" t="str">
            <v>刘春田</v>
          </cell>
        </row>
        <row r="845">
          <cell r="D845" t="str">
            <v>CNY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</row>
        <row r="846">
          <cell r="A846" t="str">
            <v>S537033</v>
          </cell>
          <cell r="B846" t="str">
            <v>山东集合内建筑设计有限公司</v>
          </cell>
        </row>
        <row r="846">
          <cell r="D846" t="str">
            <v>CNY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</row>
        <row r="847">
          <cell r="A847" t="str">
            <v>S537036</v>
          </cell>
          <cell r="B847" t="str">
            <v>青岛亿嘉通物流有限公司</v>
          </cell>
        </row>
        <row r="847">
          <cell r="D847" t="str">
            <v>CNY</v>
          </cell>
          <cell r="E847">
            <v>-173407.62</v>
          </cell>
          <cell r="F847">
            <v>0</v>
          </cell>
          <cell r="G847">
            <v>35673.66</v>
          </cell>
          <cell r="H847">
            <v>-209081.28</v>
          </cell>
          <cell r="I847">
            <v>209081.28</v>
          </cell>
        </row>
        <row r="848">
          <cell r="A848" t="str">
            <v>S537043</v>
          </cell>
          <cell r="B848" t="str">
            <v>中国重汽集团济南动力有限公司</v>
          </cell>
        </row>
        <row r="848">
          <cell r="D848" t="str">
            <v>CNY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</row>
        <row r="849">
          <cell r="A849" t="str">
            <v>S541002</v>
          </cell>
          <cell r="B849" t="str">
            <v>林州市万通汽车贸易有限责任公司</v>
          </cell>
        </row>
        <row r="849">
          <cell r="D849" t="str">
            <v>CNY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</row>
        <row r="850">
          <cell r="A850" t="str">
            <v>S541003</v>
          </cell>
          <cell r="B850" t="str">
            <v>武陟县宏泰重型汽车维修厂</v>
          </cell>
        </row>
        <row r="850">
          <cell r="D850" t="str">
            <v>CNY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</row>
        <row r="851">
          <cell r="A851" t="str">
            <v>S541004</v>
          </cell>
          <cell r="B851" t="str">
            <v>沁阳市鑫达汽车修理有限公司</v>
          </cell>
        </row>
        <row r="851">
          <cell r="D851" t="str">
            <v>CNY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</row>
        <row r="852">
          <cell r="A852" t="str">
            <v>S541007</v>
          </cell>
          <cell r="B852" t="str">
            <v>博爱县凯达汽车修理厂</v>
          </cell>
        </row>
        <row r="852">
          <cell r="D852" t="str">
            <v>CNY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</row>
        <row r="853">
          <cell r="A853" t="str">
            <v>S541008</v>
          </cell>
          <cell r="B853" t="str">
            <v>驻马店天翔机电有限公司</v>
          </cell>
        </row>
        <row r="853">
          <cell r="D853" t="str">
            <v>CNY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</row>
        <row r="854">
          <cell r="A854" t="str">
            <v>S541010</v>
          </cell>
          <cell r="B854" t="str">
            <v>平顶山市永惠汽车维修服务有限公司</v>
          </cell>
        </row>
        <row r="854">
          <cell r="D854" t="str">
            <v>CNY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</row>
        <row r="855">
          <cell r="A855" t="str">
            <v>S541011</v>
          </cell>
          <cell r="B855" t="str">
            <v>河南正聚明汽车贸易有限公司</v>
          </cell>
        </row>
        <row r="855">
          <cell r="D855" t="str">
            <v>CNY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</row>
        <row r="856">
          <cell r="A856" t="str">
            <v>S541012</v>
          </cell>
          <cell r="B856" t="str">
            <v>开封市南关区凯伟汽车特约维修站</v>
          </cell>
        </row>
        <row r="856">
          <cell r="D856" t="str">
            <v>CNY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</row>
        <row r="857">
          <cell r="A857" t="str">
            <v>S541013</v>
          </cell>
          <cell r="B857" t="str">
            <v>温县帝诺汽车修理服务中心</v>
          </cell>
        </row>
        <row r="857">
          <cell r="D857" t="str">
            <v>CNY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</row>
        <row r="858">
          <cell r="A858" t="str">
            <v>S541015</v>
          </cell>
          <cell r="B858" t="str">
            <v>河南云塔新能源科技开发有限公司</v>
          </cell>
        </row>
        <row r="858">
          <cell r="D858" t="str">
            <v>CNY</v>
          </cell>
          <cell r="E858">
            <v>21500</v>
          </cell>
          <cell r="F858">
            <v>0</v>
          </cell>
          <cell r="G858">
            <v>0</v>
          </cell>
          <cell r="H858">
            <v>21500</v>
          </cell>
          <cell r="I858">
            <v>-21500</v>
          </cell>
        </row>
        <row r="859">
          <cell r="A859" t="str">
            <v>S541016</v>
          </cell>
          <cell r="B859" t="str">
            <v>郑州市欧瑞诺自动化设备有限公司</v>
          </cell>
        </row>
        <row r="859">
          <cell r="D859" t="str">
            <v>CNY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</row>
        <row r="860">
          <cell r="A860" t="str">
            <v>S541018</v>
          </cell>
          <cell r="B860" t="str">
            <v>河南九途道路材料科技有限公司</v>
          </cell>
        </row>
        <row r="860">
          <cell r="D860" t="str">
            <v>CNY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</row>
        <row r="861">
          <cell r="A861" t="str">
            <v>S541022</v>
          </cell>
          <cell r="B861" t="str">
            <v>长园装备制造有限公司</v>
          </cell>
        </row>
        <row r="861">
          <cell r="D861" t="str">
            <v>CNY</v>
          </cell>
          <cell r="E861">
            <v>1960</v>
          </cell>
          <cell r="F861">
            <v>0</v>
          </cell>
          <cell r="G861">
            <v>0</v>
          </cell>
          <cell r="H861">
            <v>1960</v>
          </cell>
          <cell r="I861">
            <v>-1960</v>
          </cell>
        </row>
        <row r="862">
          <cell r="A862" t="str">
            <v>S542002</v>
          </cell>
          <cell r="B862" t="str">
            <v>武汉万坚汽车服务有限公司</v>
          </cell>
        </row>
        <row r="862">
          <cell r="D862" t="str">
            <v>CNY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</row>
        <row r="863">
          <cell r="A863" t="str">
            <v>S543001</v>
          </cell>
          <cell r="B863" t="str">
            <v>湖南精正设备制造有限公司</v>
          </cell>
        </row>
        <row r="863">
          <cell r="D863" t="str">
            <v>CNY</v>
          </cell>
          <cell r="E863">
            <v>-470027</v>
          </cell>
          <cell r="F863">
            <v>0</v>
          </cell>
          <cell r="G863">
            <v>0</v>
          </cell>
          <cell r="H863">
            <v>-470027</v>
          </cell>
          <cell r="I863">
            <v>470027</v>
          </cell>
        </row>
        <row r="864">
          <cell r="A864" t="str">
            <v>S543002</v>
          </cell>
          <cell r="B864" t="str">
            <v>湖南鑫起人力资源管理有限公司</v>
          </cell>
        </row>
        <row r="864">
          <cell r="D864" t="str">
            <v>CNY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</row>
        <row r="865">
          <cell r="A865" t="str">
            <v>S543003</v>
          </cell>
          <cell r="B865" t="str">
            <v>郴州铧宇汽车销售服务有限公司</v>
          </cell>
        </row>
        <row r="865">
          <cell r="D865" t="str">
            <v>CNY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</row>
        <row r="866">
          <cell r="A866" t="str">
            <v>S543004</v>
          </cell>
          <cell r="B866" t="str">
            <v>西峡县德赢汽车销售服务有限公司</v>
          </cell>
        </row>
        <row r="866">
          <cell r="D866" t="str">
            <v>CNY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</row>
        <row r="867">
          <cell r="A867" t="str">
            <v>S543005</v>
          </cell>
          <cell r="B867" t="str">
            <v>卫辉市华伟矿山机械有限公司</v>
          </cell>
        </row>
        <row r="867">
          <cell r="D867" t="str">
            <v>CNY</v>
          </cell>
          <cell r="E867">
            <v>5400</v>
          </cell>
          <cell r="F867">
            <v>0</v>
          </cell>
          <cell r="G867">
            <v>0</v>
          </cell>
          <cell r="H867">
            <v>5400</v>
          </cell>
          <cell r="I867">
            <v>-5400</v>
          </cell>
        </row>
        <row r="868">
          <cell r="A868" t="str">
            <v>S543006</v>
          </cell>
          <cell r="B868" t="str">
            <v>北京普田物流有限公司长沙分公司</v>
          </cell>
        </row>
        <row r="868">
          <cell r="D868" t="str">
            <v>CNY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</row>
        <row r="869">
          <cell r="A869" t="str">
            <v>S543007</v>
          </cell>
          <cell r="B869" t="str">
            <v>湘潭市君赢机械制造有限公司</v>
          </cell>
        </row>
        <row r="869">
          <cell r="D869" t="str">
            <v>CNY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</row>
        <row r="870">
          <cell r="A870" t="str">
            <v>S543009</v>
          </cell>
          <cell r="B870" t="str">
            <v>长沙上润科技有限公司</v>
          </cell>
        </row>
        <row r="870">
          <cell r="D870" t="str">
            <v>CNY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</row>
        <row r="871">
          <cell r="A871" t="str">
            <v>S543010</v>
          </cell>
          <cell r="B871" t="str">
            <v>湘潭科达机械设备有限公司</v>
          </cell>
        </row>
        <row r="871">
          <cell r="D871" t="str">
            <v>CNY</v>
          </cell>
          <cell r="E871">
            <v>0</v>
          </cell>
          <cell r="F871">
            <v>20680</v>
          </cell>
          <cell r="G871">
            <v>0</v>
          </cell>
          <cell r="H871">
            <v>20680</v>
          </cell>
          <cell r="I871">
            <v>-20680</v>
          </cell>
        </row>
        <row r="872">
          <cell r="A872" t="str">
            <v>S544002</v>
          </cell>
          <cell r="B872" t="str">
            <v>东莞市兴亿塑料原料有限公司</v>
          </cell>
        </row>
        <row r="872">
          <cell r="D872" t="str">
            <v>CNY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</row>
        <row r="873">
          <cell r="A873" t="str">
            <v>S544003</v>
          </cell>
          <cell r="B873" t="str">
            <v>广州欧尼克焊接科技有限公司</v>
          </cell>
        </row>
        <row r="873">
          <cell r="D873" t="str">
            <v>CNY</v>
          </cell>
          <cell r="E873">
            <v>-400</v>
          </cell>
          <cell r="F873">
            <v>0</v>
          </cell>
          <cell r="G873">
            <v>0</v>
          </cell>
          <cell r="H873">
            <v>-400</v>
          </cell>
          <cell r="I873">
            <v>400</v>
          </cell>
        </row>
        <row r="874">
          <cell r="A874" t="str">
            <v>S544005</v>
          </cell>
          <cell r="B874" t="str">
            <v>广东欧昊集团有限公司</v>
          </cell>
        </row>
        <row r="874">
          <cell r="D874" t="str">
            <v>CNY</v>
          </cell>
          <cell r="E874">
            <v>-110916666.67</v>
          </cell>
          <cell r="F874">
            <v>1833333.34</v>
          </cell>
          <cell r="G874">
            <v>916666.67</v>
          </cell>
          <cell r="H874">
            <v>-110000000</v>
          </cell>
          <cell r="I874">
            <v>110000000</v>
          </cell>
        </row>
        <row r="875">
          <cell r="A875" t="str">
            <v>S544006</v>
          </cell>
          <cell r="B875" t="str">
            <v>鹤山市润源化工有限公司</v>
          </cell>
        </row>
        <row r="875">
          <cell r="D875" t="str">
            <v>CNY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</row>
        <row r="876">
          <cell r="A876" t="str">
            <v>S544007</v>
          </cell>
          <cell r="B876" t="str">
            <v>东莞市江顺模具科技有限公司</v>
          </cell>
        </row>
        <row r="876">
          <cell r="D876" t="str">
            <v>CNY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</row>
        <row r="877">
          <cell r="A877" t="str">
            <v>S544008</v>
          </cell>
          <cell r="B877" t="str">
            <v>广州四达电气科技有限公司</v>
          </cell>
        </row>
        <row r="877">
          <cell r="D877" t="str">
            <v>CNY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</row>
        <row r="878">
          <cell r="A878" t="str">
            <v>S544009</v>
          </cell>
          <cell r="B878" t="str">
            <v>广州八目云科技有限公司</v>
          </cell>
        </row>
        <row r="878">
          <cell r="D878" t="str">
            <v>CNY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</row>
        <row r="879">
          <cell r="A879" t="str">
            <v>S544010</v>
          </cell>
          <cell r="B879" t="str">
            <v>深圳市速杰精密模型有限公司</v>
          </cell>
        </row>
        <row r="879">
          <cell r="D879" t="str">
            <v>CNY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</row>
        <row r="880">
          <cell r="A880" t="str">
            <v>S544011</v>
          </cell>
          <cell r="B880" t="str">
            <v>中山市旭泉节能设备有限公司</v>
          </cell>
        </row>
        <row r="880">
          <cell r="D880" t="str">
            <v>CNY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</row>
        <row r="881">
          <cell r="A881" t="str">
            <v>S544013</v>
          </cell>
          <cell r="B881" t="str">
            <v>东莞市深川工业设备有限公司</v>
          </cell>
        </row>
        <row r="881">
          <cell r="D881" t="str">
            <v>CNY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</row>
        <row r="882">
          <cell r="A882" t="str">
            <v>S544014</v>
          </cell>
          <cell r="B882" t="str">
            <v>深圳市壮志科技有限公司</v>
          </cell>
        </row>
        <row r="882">
          <cell r="D882" t="str">
            <v>CNY</v>
          </cell>
          <cell r="E882">
            <v>-19000</v>
          </cell>
          <cell r="F882">
            <v>0</v>
          </cell>
          <cell r="G882">
            <v>0</v>
          </cell>
          <cell r="H882">
            <v>-19000</v>
          </cell>
          <cell r="I882">
            <v>19000</v>
          </cell>
        </row>
        <row r="883">
          <cell r="A883" t="str">
            <v>S544015</v>
          </cell>
          <cell r="B883" t="str">
            <v>佛山市诺迪精密模具有限公司</v>
          </cell>
        </row>
        <row r="883">
          <cell r="D883" t="str">
            <v>CNY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</row>
        <row r="884">
          <cell r="A884" t="str">
            <v>S544016</v>
          </cell>
          <cell r="B884" t="str">
            <v>深圳市凯东圣科技有限公司</v>
          </cell>
        </row>
        <row r="884">
          <cell r="D884" t="str">
            <v>CNY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</row>
        <row r="885">
          <cell r="A885" t="str">
            <v>S544018</v>
          </cell>
          <cell r="B885" t="str">
            <v>深圳泓淼智能科技有限公司</v>
          </cell>
        </row>
        <row r="885">
          <cell r="D885" t="str">
            <v>CNY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</row>
        <row r="886">
          <cell r="A886" t="str">
            <v>S544019</v>
          </cell>
          <cell r="B886" t="str">
            <v>珠海市中朴科技有限公司</v>
          </cell>
        </row>
        <row r="886">
          <cell r="D886" t="str">
            <v>CNY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</row>
        <row r="887">
          <cell r="A887" t="str">
            <v>S544020</v>
          </cell>
          <cell r="B887" t="str">
            <v>东莞市君赢机械制造有限公司</v>
          </cell>
        </row>
        <row r="887">
          <cell r="D887" t="str">
            <v>CNY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</row>
        <row r="888">
          <cell r="A888" t="str">
            <v>s544021</v>
          </cell>
          <cell r="B888" t="str">
            <v>佛山市顺德区菲斯卡特五金电器有限公司</v>
          </cell>
        </row>
        <row r="888">
          <cell r="D888" t="str">
            <v>CNY</v>
          </cell>
          <cell r="E888">
            <v>-8500</v>
          </cell>
          <cell r="F888">
            <v>0</v>
          </cell>
          <cell r="G888">
            <v>0</v>
          </cell>
          <cell r="H888">
            <v>-8500</v>
          </cell>
          <cell r="I888">
            <v>8500</v>
          </cell>
        </row>
        <row r="889">
          <cell r="A889" t="str">
            <v>S544022</v>
          </cell>
          <cell r="B889" t="str">
            <v>深圳市赛飞测量科技有限公司</v>
          </cell>
        </row>
        <row r="889">
          <cell r="D889" t="str">
            <v>CNY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</row>
        <row r="890">
          <cell r="A890" t="str">
            <v>S544024</v>
          </cell>
          <cell r="B890" t="str">
            <v>深圳市三合一五金有限公司</v>
          </cell>
        </row>
        <row r="890">
          <cell r="D890" t="str">
            <v>CNY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</row>
        <row r="891">
          <cell r="A891" t="str">
            <v>S544025</v>
          </cell>
          <cell r="B891" t="str">
            <v>中山市松欣自动化设备有限公司</v>
          </cell>
        </row>
        <row r="891">
          <cell r="D891" t="str">
            <v>CNY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</row>
        <row r="892">
          <cell r="A892" t="str">
            <v>S544026</v>
          </cell>
          <cell r="B892" t="str">
            <v>东莞市博一自动化科技有限公司</v>
          </cell>
        </row>
        <row r="892">
          <cell r="D892" t="str">
            <v>CNY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</row>
        <row r="893">
          <cell r="A893" t="str">
            <v>S544027</v>
          </cell>
          <cell r="B893" t="str">
            <v>东莞市博仪自动化科技有限公司</v>
          </cell>
        </row>
        <row r="893">
          <cell r="D893" t="str">
            <v>CNY</v>
          </cell>
          <cell r="E893">
            <v>37990</v>
          </cell>
          <cell r="F893">
            <v>37990</v>
          </cell>
          <cell r="G893">
            <v>75980</v>
          </cell>
          <cell r="H893">
            <v>0</v>
          </cell>
          <cell r="I893">
            <v>0</v>
          </cell>
        </row>
        <row r="894">
          <cell r="A894" t="str">
            <v>S545001</v>
          </cell>
          <cell r="B894" t="str">
            <v>柳州凡天汽车销售服务有限公司</v>
          </cell>
        </row>
        <row r="894">
          <cell r="D894" t="str">
            <v>CNY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</row>
        <row r="895">
          <cell r="A895" t="str">
            <v>S551001</v>
          </cell>
          <cell r="B895" t="str">
            <v>四川共享物流有限公司</v>
          </cell>
        </row>
        <row r="895">
          <cell r="D895" t="str">
            <v>CNY</v>
          </cell>
          <cell r="E895">
            <v>-54540.5700000001</v>
          </cell>
          <cell r="F895">
            <v>0</v>
          </cell>
          <cell r="G895">
            <v>0</v>
          </cell>
          <cell r="H895">
            <v>-54540.5700000001</v>
          </cell>
          <cell r="I895">
            <v>54540.5700000001</v>
          </cell>
        </row>
        <row r="896">
          <cell r="A896" t="str">
            <v>S551002</v>
          </cell>
          <cell r="B896" t="str">
            <v>成都龙洋科技有限公司</v>
          </cell>
        </row>
        <row r="896">
          <cell r="D896" t="str">
            <v>CNY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</row>
        <row r="897">
          <cell r="A897" t="str">
            <v>S551004</v>
          </cell>
          <cell r="B897" t="str">
            <v>攀枝花市京福汽车销售服务有限公司</v>
          </cell>
        </row>
        <row r="897">
          <cell r="D897" t="str">
            <v>CNY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</row>
        <row r="898">
          <cell r="A898" t="str">
            <v>S551006</v>
          </cell>
          <cell r="B898" t="str">
            <v>冕宁县泸沽海侠汽车修理厂</v>
          </cell>
        </row>
        <row r="898">
          <cell r="D898" t="str">
            <v>CNY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</row>
        <row r="899">
          <cell r="A899" t="str">
            <v>S551007</v>
          </cell>
          <cell r="B899" t="str">
            <v>荥经县颐顺汽车贸易服务有限公司</v>
          </cell>
        </row>
        <row r="899">
          <cell r="D899" t="str">
            <v>CNY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</row>
        <row r="900">
          <cell r="A900" t="str">
            <v>S552001</v>
          </cell>
          <cell r="B900" t="str">
            <v>贵州亿福汽车销售服务有限公司</v>
          </cell>
        </row>
        <row r="900">
          <cell r="D900" t="str">
            <v>CNY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</row>
        <row r="901">
          <cell r="A901" t="str">
            <v>S553002</v>
          </cell>
          <cell r="B901" t="str">
            <v>昆明博海汽车服务有限公司</v>
          </cell>
        </row>
        <row r="901">
          <cell r="D901" t="str">
            <v>CNY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</row>
        <row r="902">
          <cell r="A902" t="str">
            <v>S561001</v>
          </cell>
          <cell r="B902" t="str">
            <v>陕西华臻工贸服务有限公司</v>
          </cell>
        </row>
        <row r="902">
          <cell r="D902" t="str">
            <v>CNY</v>
          </cell>
          <cell r="E902">
            <v>1883.11</v>
          </cell>
          <cell r="F902">
            <v>0</v>
          </cell>
          <cell r="G902">
            <v>0</v>
          </cell>
          <cell r="H902">
            <v>1883.11</v>
          </cell>
          <cell r="I902">
            <v>-1883.11</v>
          </cell>
        </row>
        <row r="903">
          <cell r="A903" t="str">
            <v>S561002</v>
          </cell>
          <cell r="B903" t="str">
            <v>西安嘉怡天恒精密技术股份有限公司</v>
          </cell>
        </row>
        <row r="903">
          <cell r="D903" t="str">
            <v>CNY</v>
          </cell>
          <cell r="E903">
            <v>-8100</v>
          </cell>
          <cell r="F903">
            <v>0</v>
          </cell>
          <cell r="G903">
            <v>0</v>
          </cell>
          <cell r="H903">
            <v>-8100</v>
          </cell>
          <cell r="I903">
            <v>8100</v>
          </cell>
        </row>
        <row r="904">
          <cell r="A904" t="str">
            <v>S561003</v>
          </cell>
          <cell r="B904" t="str">
            <v>兴平市迎宾汽车服务有限公司</v>
          </cell>
        </row>
        <row r="904">
          <cell r="D904" t="str">
            <v>CNY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</row>
        <row r="905">
          <cell r="A905" t="str">
            <v>S561005</v>
          </cell>
          <cell r="B905" t="str">
            <v>西安汉信自动识别技术有限公司</v>
          </cell>
        </row>
        <row r="905">
          <cell r="D905" t="str">
            <v>CNY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</row>
        <row r="906">
          <cell r="A906" t="str">
            <v>S561008</v>
          </cell>
          <cell r="B906" t="str">
            <v>陕西优尼尔企业管理咨询有限公司</v>
          </cell>
        </row>
        <row r="906">
          <cell r="D906" t="str">
            <v>CNY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</row>
        <row r="907">
          <cell r="A907" t="str">
            <v>S562002</v>
          </cell>
          <cell r="B907" t="str">
            <v>兰州启路汽车服务有限公司</v>
          </cell>
        </row>
        <row r="907">
          <cell r="D907" t="str">
            <v>CNY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</row>
        <row r="908">
          <cell r="A908" t="str">
            <v>S562005</v>
          </cell>
          <cell r="B908" t="str">
            <v>甘肃德晟汽车贸易有限公司</v>
          </cell>
        </row>
        <row r="908">
          <cell r="D908" t="str">
            <v>CNY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</row>
        <row r="909">
          <cell r="A909" t="str">
            <v>S563001</v>
          </cell>
          <cell r="B909" t="str">
            <v>青海荣雄汽车销售服务有限公司</v>
          </cell>
        </row>
        <row r="909">
          <cell r="D909" t="str">
            <v>CNY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</row>
        <row r="910">
          <cell r="A910" t="str">
            <v>S565001</v>
          </cell>
          <cell r="B910" t="str">
            <v>新疆德聚欣汽车服务有限公司</v>
          </cell>
        </row>
        <row r="910">
          <cell r="D910" t="str">
            <v>CNY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</row>
        <row r="911">
          <cell r="A911" t="str">
            <v>S565002</v>
          </cell>
          <cell r="B911" t="str">
            <v>伊宁市兴杨汽修厂</v>
          </cell>
        </row>
        <row r="911">
          <cell r="D911" t="str">
            <v>CNY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</row>
        <row r="912">
          <cell r="A912" t="str">
            <v>S6000</v>
          </cell>
          <cell r="B912" t="str">
            <v>安路普(北京)汽车技术有限公司</v>
          </cell>
        </row>
        <row r="912">
          <cell r="D912" t="str">
            <v>CNY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</row>
        <row r="913">
          <cell r="A913" t="str">
            <v>S6100</v>
          </cell>
          <cell r="B913" t="str">
            <v>安路普(北京)汽车技术有限公司昌平分公司</v>
          </cell>
        </row>
        <row r="913">
          <cell r="D913" t="str">
            <v>CNY</v>
          </cell>
          <cell r="E913">
            <v>4.65661287307739e-10</v>
          </cell>
          <cell r="F913">
            <v>0</v>
          </cell>
          <cell r="G913">
            <v>0</v>
          </cell>
          <cell r="H913">
            <v>4.65661287307739e-10</v>
          </cell>
          <cell r="I913">
            <v>-4.65661287307739e-10</v>
          </cell>
        </row>
        <row r="914">
          <cell r="A914" t="str">
            <v>S613002</v>
          </cell>
          <cell r="B914" t="str">
            <v>刘思含</v>
          </cell>
        </row>
        <row r="914">
          <cell r="D914" t="str">
            <v>CNY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</row>
        <row r="915">
          <cell r="A915" t="str">
            <v>S613004</v>
          </cell>
          <cell r="B915" t="str">
            <v>吴英各</v>
          </cell>
        </row>
        <row r="915">
          <cell r="D915" t="str">
            <v>CNY</v>
          </cell>
          <cell r="E915">
            <v>5000</v>
          </cell>
          <cell r="F915">
            <v>0</v>
          </cell>
          <cell r="G915">
            <v>0</v>
          </cell>
          <cell r="H915">
            <v>5000</v>
          </cell>
          <cell r="I915">
            <v>-5000</v>
          </cell>
        </row>
        <row r="916">
          <cell r="A916" t="str">
            <v>S613006</v>
          </cell>
          <cell r="B916" t="str">
            <v>吕家兴</v>
          </cell>
        </row>
        <row r="916">
          <cell r="D916" t="str">
            <v>CNY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</row>
        <row r="917">
          <cell r="A917" t="str">
            <v>S613007</v>
          </cell>
          <cell r="B917" t="str">
            <v>程丽宇</v>
          </cell>
        </row>
        <row r="917">
          <cell r="D917" t="str">
            <v>CNY</v>
          </cell>
          <cell r="E917">
            <v>30000</v>
          </cell>
          <cell r="F917">
            <v>0</v>
          </cell>
          <cell r="G917">
            <v>30000</v>
          </cell>
          <cell r="H917">
            <v>0</v>
          </cell>
          <cell r="I917">
            <v>0</v>
          </cell>
        </row>
        <row r="918">
          <cell r="A918" t="str">
            <v>S613008</v>
          </cell>
          <cell r="B918" t="str">
            <v>葛雁宇</v>
          </cell>
        </row>
        <row r="918">
          <cell r="D918" t="str">
            <v>CNY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A919" t="str">
            <v>S613009</v>
          </cell>
          <cell r="B919" t="str">
            <v>王文乐</v>
          </cell>
        </row>
        <row r="919">
          <cell r="D919" t="str">
            <v>CNY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</row>
        <row r="920">
          <cell r="A920" t="str">
            <v>S613015</v>
          </cell>
          <cell r="B920" t="str">
            <v>冯亮亮</v>
          </cell>
        </row>
        <row r="920">
          <cell r="D920" t="str">
            <v>CNY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</row>
        <row r="921">
          <cell r="A921" t="str">
            <v>S613030</v>
          </cell>
          <cell r="B921" t="str">
            <v>商鹏雨</v>
          </cell>
        </row>
        <row r="921">
          <cell r="D921" t="str">
            <v>CNY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</row>
        <row r="922">
          <cell r="A922" t="str">
            <v>S613038</v>
          </cell>
          <cell r="B922" t="str">
            <v>张佳怡</v>
          </cell>
        </row>
        <row r="922">
          <cell r="D922" t="str">
            <v>CNY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</row>
        <row r="923">
          <cell r="A923" t="str">
            <v>S613039</v>
          </cell>
          <cell r="B923" t="str">
            <v>刘新杰</v>
          </cell>
        </row>
        <row r="923">
          <cell r="D923" t="str">
            <v>CNY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</row>
        <row r="924">
          <cell r="A924" t="str">
            <v>S613042</v>
          </cell>
          <cell r="B924" t="str">
            <v>蔺元元</v>
          </cell>
        </row>
        <row r="924">
          <cell r="D924" t="str">
            <v>CNY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</row>
        <row r="925">
          <cell r="A925" t="str">
            <v>S613043</v>
          </cell>
          <cell r="B925" t="str">
            <v>宋清镇</v>
          </cell>
        </row>
        <row r="925">
          <cell r="D925" t="str">
            <v>CNY</v>
          </cell>
          <cell r="E925">
            <v>-5.82076609134674e-11</v>
          </cell>
          <cell r="F925">
            <v>0</v>
          </cell>
          <cell r="G925">
            <v>0</v>
          </cell>
          <cell r="H925">
            <v>-5.82076609134674e-11</v>
          </cell>
          <cell r="I925">
            <v>5.82076609134674e-11</v>
          </cell>
        </row>
        <row r="926">
          <cell r="A926" t="str">
            <v>S613045</v>
          </cell>
          <cell r="B926" t="str">
            <v>赵金旺</v>
          </cell>
        </row>
        <row r="926">
          <cell r="D926" t="str">
            <v>CNY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</row>
        <row r="927">
          <cell r="A927" t="str">
            <v>S613051</v>
          </cell>
          <cell r="B927" t="str">
            <v>郑金玉</v>
          </cell>
        </row>
        <row r="927">
          <cell r="D927" t="str">
            <v>CNY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</row>
        <row r="928">
          <cell r="A928" t="str">
            <v>S613052</v>
          </cell>
          <cell r="B928" t="str">
            <v>梁国胤</v>
          </cell>
        </row>
        <row r="928">
          <cell r="D928" t="str">
            <v>CNY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</row>
        <row r="929">
          <cell r="A929" t="str">
            <v>S613054</v>
          </cell>
          <cell r="B929" t="str">
            <v>赵志强</v>
          </cell>
        </row>
        <row r="929">
          <cell r="D929" t="str">
            <v>CNY</v>
          </cell>
          <cell r="E929">
            <v>0</v>
          </cell>
          <cell r="F929">
            <v>2967</v>
          </cell>
          <cell r="G929">
            <v>2967</v>
          </cell>
          <cell r="H929">
            <v>0</v>
          </cell>
          <cell r="I929">
            <v>0</v>
          </cell>
        </row>
        <row r="930">
          <cell r="A930" t="str">
            <v>S613057</v>
          </cell>
          <cell r="B930" t="str">
            <v>刘清馨</v>
          </cell>
        </row>
        <row r="930">
          <cell r="D930" t="str">
            <v>CNY</v>
          </cell>
          <cell r="E930">
            <v>7.27595761418343e-12</v>
          </cell>
          <cell r="F930">
            <v>0</v>
          </cell>
          <cell r="G930">
            <v>0</v>
          </cell>
          <cell r="H930">
            <v>7.27595761418343e-12</v>
          </cell>
          <cell r="I930">
            <v>-7.27595761418343e-12</v>
          </cell>
        </row>
        <row r="931">
          <cell r="A931" t="str">
            <v>S613064</v>
          </cell>
          <cell r="B931" t="str">
            <v>王磊</v>
          </cell>
        </row>
        <row r="931">
          <cell r="D931" t="str">
            <v>CNY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</row>
        <row r="932">
          <cell r="A932" t="str">
            <v>S613066</v>
          </cell>
          <cell r="B932" t="str">
            <v>云荣娟</v>
          </cell>
        </row>
        <row r="932">
          <cell r="D932" t="str">
            <v>CNY</v>
          </cell>
          <cell r="E932">
            <v>-1.60000000000036</v>
          </cell>
          <cell r="F932">
            <v>0</v>
          </cell>
          <cell r="G932">
            <v>0</v>
          </cell>
          <cell r="H932">
            <v>-1.60000000000036</v>
          </cell>
          <cell r="I932">
            <v>1.60000000000036</v>
          </cell>
        </row>
        <row r="933">
          <cell r="A933" t="str">
            <v>S613067</v>
          </cell>
          <cell r="B933" t="str">
            <v>张文昌</v>
          </cell>
        </row>
        <row r="933">
          <cell r="D933" t="str">
            <v>CNY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</row>
        <row r="934">
          <cell r="A934" t="str">
            <v>S613070</v>
          </cell>
          <cell r="B934" t="str">
            <v>滕奉伟</v>
          </cell>
        </row>
        <row r="934">
          <cell r="D934" t="str">
            <v>CNY</v>
          </cell>
          <cell r="E934">
            <v>62108</v>
          </cell>
          <cell r="F934">
            <v>6863</v>
          </cell>
          <cell r="G934">
            <v>63631</v>
          </cell>
          <cell r="H934">
            <v>5340</v>
          </cell>
          <cell r="I934">
            <v>-5340</v>
          </cell>
        </row>
        <row r="935">
          <cell r="A935" t="str">
            <v>S613071</v>
          </cell>
          <cell r="B935" t="str">
            <v>滕敬涛</v>
          </cell>
        </row>
        <row r="935">
          <cell r="D935" t="str">
            <v>CNY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 t="str">
            <v>S613074</v>
          </cell>
          <cell r="B936" t="str">
            <v>米芝霖</v>
          </cell>
        </row>
        <row r="936">
          <cell r="D936" t="str">
            <v>CNY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</row>
        <row r="937">
          <cell r="A937" t="str">
            <v>S613075</v>
          </cell>
          <cell r="B937" t="str">
            <v>李金彪</v>
          </cell>
        </row>
        <row r="937">
          <cell r="D937" t="str">
            <v>CNY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</row>
        <row r="938">
          <cell r="A938" t="str">
            <v>S613076</v>
          </cell>
          <cell r="B938" t="str">
            <v>马亚青</v>
          </cell>
        </row>
        <row r="938">
          <cell r="D938" t="str">
            <v>CNY</v>
          </cell>
          <cell r="E938">
            <v>0</v>
          </cell>
          <cell r="F938">
            <v>4611.6</v>
          </cell>
          <cell r="G938">
            <v>0</v>
          </cell>
          <cell r="H938">
            <v>4611.6</v>
          </cell>
          <cell r="I938">
            <v>-4611.6</v>
          </cell>
        </row>
        <row r="939">
          <cell r="A939" t="str">
            <v>S613089</v>
          </cell>
          <cell r="B939" t="str">
            <v>赵静</v>
          </cell>
        </row>
        <row r="939">
          <cell r="D939" t="str">
            <v>CNY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</row>
        <row r="940">
          <cell r="A940" t="str">
            <v>S613093</v>
          </cell>
          <cell r="B940" t="str">
            <v>史义虹</v>
          </cell>
        </row>
        <row r="940">
          <cell r="D940" t="str">
            <v>CNY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</row>
        <row r="941">
          <cell r="A941" t="str">
            <v>S613108</v>
          </cell>
          <cell r="B941" t="str">
            <v>董岗生</v>
          </cell>
        </row>
        <row r="941">
          <cell r="D941" t="str">
            <v>CNY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</row>
        <row r="942">
          <cell r="A942" t="str">
            <v>S613110</v>
          </cell>
          <cell r="B942" t="str">
            <v>石岭金</v>
          </cell>
        </row>
        <row r="942">
          <cell r="D942" t="str">
            <v>CNY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</row>
        <row r="943">
          <cell r="A943" t="str">
            <v>S613116</v>
          </cell>
          <cell r="B943" t="str">
            <v>薛维新</v>
          </cell>
        </row>
        <row r="943">
          <cell r="D943" t="str">
            <v>CNY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</row>
        <row r="944">
          <cell r="A944" t="str">
            <v>S613125</v>
          </cell>
          <cell r="B944" t="str">
            <v>司艳策</v>
          </cell>
        </row>
        <row r="944">
          <cell r="D944" t="str">
            <v>CNY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</row>
        <row r="945">
          <cell r="A945" t="str">
            <v>S613127</v>
          </cell>
          <cell r="B945" t="str">
            <v>姬胜阳</v>
          </cell>
        </row>
        <row r="945">
          <cell r="D945" t="str">
            <v>CNY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 t="str">
            <v>S613129</v>
          </cell>
          <cell r="B946" t="str">
            <v>陈伟</v>
          </cell>
        </row>
        <row r="946">
          <cell r="D946" t="str">
            <v>CNY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</row>
        <row r="947">
          <cell r="A947" t="str">
            <v>S613135</v>
          </cell>
          <cell r="B947" t="str">
            <v>韩苏军</v>
          </cell>
        </row>
        <row r="947">
          <cell r="D947" t="str">
            <v>CNY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</row>
        <row r="948">
          <cell r="A948" t="str">
            <v>S613137</v>
          </cell>
          <cell r="B948" t="str">
            <v>李鹏</v>
          </cell>
        </row>
        <row r="948">
          <cell r="D948" t="str">
            <v>CNY</v>
          </cell>
          <cell r="E948">
            <v>5000</v>
          </cell>
          <cell r="F948">
            <v>0</v>
          </cell>
          <cell r="G948">
            <v>0</v>
          </cell>
          <cell r="H948">
            <v>5000</v>
          </cell>
          <cell r="I948">
            <v>-5000</v>
          </cell>
        </row>
        <row r="949">
          <cell r="A949" t="str">
            <v>S613138</v>
          </cell>
          <cell r="B949" t="str">
            <v>王献文</v>
          </cell>
        </row>
        <row r="949">
          <cell r="D949" t="str">
            <v>CNY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</row>
        <row r="950">
          <cell r="A950" t="str">
            <v>S613139</v>
          </cell>
          <cell r="B950" t="str">
            <v>吴志强</v>
          </cell>
        </row>
        <row r="950">
          <cell r="D950" t="str">
            <v>CNY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</row>
        <row r="951">
          <cell r="A951" t="str">
            <v>S613144</v>
          </cell>
          <cell r="B951" t="str">
            <v>赵连风</v>
          </cell>
        </row>
        <row r="951">
          <cell r="D951" t="str">
            <v>CNY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</row>
        <row r="952">
          <cell r="A952" t="str">
            <v>S613147</v>
          </cell>
          <cell r="B952" t="str">
            <v>王义</v>
          </cell>
        </row>
        <row r="952">
          <cell r="D952" t="str">
            <v>CNY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</row>
        <row r="953">
          <cell r="A953" t="str">
            <v>S613153</v>
          </cell>
          <cell r="B953" t="str">
            <v>张馀林</v>
          </cell>
        </row>
        <row r="953">
          <cell r="D953" t="str">
            <v>CNY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</row>
        <row r="954">
          <cell r="A954" t="str">
            <v>S613154</v>
          </cell>
          <cell r="B954" t="str">
            <v>陈晓晴</v>
          </cell>
        </row>
        <row r="954">
          <cell r="D954" t="str">
            <v>CNY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</row>
        <row r="955">
          <cell r="A955" t="str">
            <v>S613155</v>
          </cell>
          <cell r="B955" t="str">
            <v>于磊磊</v>
          </cell>
        </row>
        <row r="955">
          <cell r="D955" t="str">
            <v>CNY</v>
          </cell>
          <cell r="E955">
            <v>2000</v>
          </cell>
          <cell r="F955">
            <v>0</v>
          </cell>
          <cell r="G955">
            <v>0</v>
          </cell>
          <cell r="H955">
            <v>2000</v>
          </cell>
          <cell r="I955">
            <v>-2000</v>
          </cell>
        </row>
        <row r="956">
          <cell r="A956" t="str">
            <v>S613156</v>
          </cell>
          <cell r="B956" t="str">
            <v>崔鑫</v>
          </cell>
        </row>
        <row r="956">
          <cell r="D956" t="str">
            <v>CNY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</row>
        <row r="957">
          <cell r="A957" t="str">
            <v>S613160</v>
          </cell>
          <cell r="B957" t="str">
            <v>胡希港</v>
          </cell>
        </row>
        <row r="957">
          <cell r="D957" t="str">
            <v>CNY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</row>
        <row r="958">
          <cell r="A958" t="str">
            <v>S613162</v>
          </cell>
          <cell r="B958" t="str">
            <v>田健</v>
          </cell>
        </row>
        <row r="958">
          <cell r="D958" t="str">
            <v>CNY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</row>
        <row r="959">
          <cell r="A959" t="str">
            <v>S613166</v>
          </cell>
          <cell r="B959" t="str">
            <v>孙沛霖</v>
          </cell>
        </row>
        <row r="959">
          <cell r="D959" t="str">
            <v>CNY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</row>
        <row r="960">
          <cell r="A960" t="str">
            <v>S613168</v>
          </cell>
          <cell r="B960" t="str">
            <v>张强</v>
          </cell>
        </row>
        <row r="960">
          <cell r="D960" t="str">
            <v>CNY</v>
          </cell>
          <cell r="E960">
            <v>0</v>
          </cell>
          <cell r="F960">
            <v>15800</v>
          </cell>
          <cell r="G960">
            <v>8000</v>
          </cell>
          <cell r="H960">
            <v>7800</v>
          </cell>
          <cell r="I960">
            <v>-7800</v>
          </cell>
        </row>
        <row r="961">
          <cell r="A961" t="str">
            <v>S613174</v>
          </cell>
          <cell r="B961" t="str">
            <v>张亚霖</v>
          </cell>
        </row>
        <row r="961">
          <cell r="D961" t="str">
            <v>CNY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</row>
        <row r="962">
          <cell r="A962" t="str">
            <v>S613178</v>
          </cell>
          <cell r="B962" t="str">
            <v>赵伟</v>
          </cell>
        </row>
        <row r="962">
          <cell r="D962" t="str">
            <v>CNY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</row>
        <row r="963">
          <cell r="A963" t="str">
            <v>S613179</v>
          </cell>
          <cell r="B963" t="str">
            <v>赵月强</v>
          </cell>
        </row>
        <row r="963">
          <cell r="D963" t="str">
            <v>CNY</v>
          </cell>
          <cell r="E963">
            <v>-4348503.15</v>
          </cell>
          <cell r="F963">
            <v>0</v>
          </cell>
          <cell r="G963">
            <v>32800</v>
          </cell>
          <cell r="H963">
            <v>-4381303.15</v>
          </cell>
          <cell r="I963">
            <v>4381303.15</v>
          </cell>
        </row>
        <row r="964">
          <cell r="A964" t="str">
            <v>S613181</v>
          </cell>
          <cell r="B964" t="str">
            <v>王伟</v>
          </cell>
        </row>
        <row r="964">
          <cell r="D964" t="str">
            <v>CNY</v>
          </cell>
          <cell r="E964">
            <v>2000</v>
          </cell>
          <cell r="F964">
            <v>0</v>
          </cell>
          <cell r="G964">
            <v>0</v>
          </cell>
          <cell r="H964">
            <v>2000</v>
          </cell>
          <cell r="I964">
            <v>-2000</v>
          </cell>
        </row>
        <row r="965">
          <cell r="A965" t="str">
            <v>S613185</v>
          </cell>
          <cell r="B965" t="str">
            <v>梁东雷</v>
          </cell>
        </row>
        <row r="965">
          <cell r="D965" t="str">
            <v>CNY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</row>
        <row r="966">
          <cell r="A966" t="str">
            <v>S613186</v>
          </cell>
          <cell r="B966" t="str">
            <v>滕令超</v>
          </cell>
        </row>
        <row r="966">
          <cell r="D966" t="str">
            <v>CNY</v>
          </cell>
          <cell r="E966">
            <v>7.27595761418343e-12</v>
          </cell>
          <cell r="F966">
            <v>0</v>
          </cell>
          <cell r="G966">
            <v>0</v>
          </cell>
          <cell r="H966">
            <v>7.27595761418343e-12</v>
          </cell>
          <cell r="I966">
            <v>-7.27595761418343e-12</v>
          </cell>
        </row>
        <row r="967">
          <cell r="A967" t="str">
            <v>S613187</v>
          </cell>
          <cell r="B967" t="str">
            <v>席智伟</v>
          </cell>
        </row>
        <row r="967">
          <cell r="D967" t="str">
            <v>CNY</v>
          </cell>
          <cell r="E967">
            <v>1000</v>
          </cell>
          <cell r="F967">
            <v>0</v>
          </cell>
          <cell r="G967">
            <v>0</v>
          </cell>
          <cell r="H967">
            <v>1000</v>
          </cell>
          <cell r="I967">
            <v>-1000</v>
          </cell>
        </row>
        <row r="968">
          <cell r="A968" t="str">
            <v>S613188</v>
          </cell>
          <cell r="B968" t="str">
            <v>宋立冬</v>
          </cell>
        </row>
        <row r="968">
          <cell r="D968" t="str">
            <v>CNY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</row>
        <row r="969">
          <cell r="A969" t="str">
            <v>S613189</v>
          </cell>
          <cell r="B969" t="str">
            <v>李霞</v>
          </cell>
        </row>
        <row r="969">
          <cell r="D969" t="str">
            <v>CNY</v>
          </cell>
          <cell r="E969">
            <v>-7.27595761418343e-12</v>
          </cell>
          <cell r="F969">
            <v>0</v>
          </cell>
          <cell r="G969">
            <v>0</v>
          </cell>
          <cell r="H969">
            <v>-7.27595761418343e-12</v>
          </cell>
          <cell r="I969">
            <v>7.27595761418343e-12</v>
          </cell>
        </row>
        <row r="970">
          <cell r="A970" t="str">
            <v>S613190</v>
          </cell>
          <cell r="B970" t="str">
            <v>孙兴广</v>
          </cell>
        </row>
        <row r="970">
          <cell r="D970" t="str">
            <v>CNY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</row>
        <row r="971">
          <cell r="A971" t="str">
            <v>S613191</v>
          </cell>
          <cell r="B971" t="str">
            <v>刘志君</v>
          </cell>
        </row>
        <row r="971">
          <cell r="D971" t="str">
            <v>CNY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</row>
        <row r="972">
          <cell r="A972" t="str">
            <v>S613193</v>
          </cell>
          <cell r="B972" t="str">
            <v>李伟杰</v>
          </cell>
        </row>
        <row r="972">
          <cell r="D972" t="str">
            <v>CNY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</row>
        <row r="973">
          <cell r="A973" t="str">
            <v>S613194</v>
          </cell>
          <cell r="B973" t="str">
            <v>王祥</v>
          </cell>
        </row>
        <row r="973">
          <cell r="D973" t="str">
            <v>CNY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</row>
        <row r="974">
          <cell r="A974" t="str">
            <v>S613195</v>
          </cell>
          <cell r="B974" t="str">
            <v>王孟力</v>
          </cell>
        </row>
        <row r="974">
          <cell r="D974" t="str">
            <v>CNY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</row>
        <row r="975">
          <cell r="A975" t="str">
            <v>S613197</v>
          </cell>
          <cell r="B975" t="str">
            <v>董会娟</v>
          </cell>
        </row>
        <row r="975">
          <cell r="D975" t="str">
            <v>CNY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</row>
        <row r="976">
          <cell r="A976" t="str">
            <v>S613198</v>
          </cell>
          <cell r="B976" t="str">
            <v>谷朋坤</v>
          </cell>
        </row>
        <row r="976">
          <cell r="D976" t="str">
            <v>CNY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</row>
        <row r="977">
          <cell r="A977" t="str">
            <v>S613199</v>
          </cell>
          <cell r="B977" t="str">
            <v>李永超</v>
          </cell>
        </row>
        <row r="977">
          <cell r="D977" t="str">
            <v>CNY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</row>
        <row r="978">
          <cell r="A978" t="str">
            <v>S613201</v>
          </cell>
          <cell r="B978" t="str">
            <v>张英键</v>
          </cell>
        </row>
        <row r="978">
          <cell r="D978" t="str">
            <v>CNY</v>
          </cell>
          <cell r="E978">
            <v>9100</v>
          </cell>
          <cell r="F978">
            <v>0</v>
          </cell>
          <cell r="G978">
            <v>0</v>
          </cell>
          <cell r="H978">
            <v>9100</v>
          </cell>
          <cell r="I978">
            <v>-9100</v>
          </cell>
        </row>
        <row r="979">
          <cell r="A979" t="str">
            <v>S613203</v>
          </cell>
          <cell r="B979" t="str">
            <v>王艳</v>
          </cell>
        </row>
        <row r="979">
          <cell r="D979" t="str">
            <v>CNY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</row>
        <row r="980">
          <cell r="A980" t="str">
            <v>S613204</v>
          </cell>
          <cell r="B980" t="str">
            <v>杨浩</v>
          </cell>
        </row>
        <row r="980">
          <cell r="D980" t="str">
            <v>CNY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</row>
        <row r="981">
          <cell r="A981" t="str">
            <v>S613205</v>
          </cell>
          <cell r="B981" t="str">
            <v>王明傲</v>
          </cell>
        </row>
        <row r="981">
          <cell r="D981" t="str">
            <v>CNY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</row>
        <row r="982">
          <cell r="A982" t="str">
            <v>S613206</v>
          </cell>
          <cell r="B982" t="str">
            <v>李向功</v>
          </cell>
        </row>
        <row r="982">
          <cell r="D982" t="str">
            <v>CNY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</row>
        <row r="983">
          <cell r="A983" t="str">
            <v>S613207</v>
          </cell>
          <cell r="B983" t="str">
            <v>吕宪超</v>
          </cell>
        </row>
        <row r="983">
          <cell r="D983" t="str">
            <v>CNY</v>
          </cell>
          <cell r="E983">
            <v>2000</v>
          </cell>
          <cell r="F983">
            <v>0</v>
          </cell>
          <cell r="G983">
            <v>0</v>
          </cell>
          <cell r="H983">
            <v>2000</v>
          </cell>
          <cell r="I983">
            <v>-2000</v>
          </cell>
        </row>
        <row r="984">
          <cell r="A984" t="str">
            <v>S700001</v>
          </cell>
          <cell r="B984" t="str">
            <v>住房公积金</v>
          </cell>
        </row>
        <row r="984">
          <cell r="D984" t="str">
            <v>CNY</v>
          </cell>
          <cell r="E984">
            <v>-64198.9999999999</v>
          </cell>
          <cell r="F984">
            <v>51403.4</v>
          </cell>
          <cell r="G984">
            <v>56026.4</v>
          </cell>
          <cell r="H984">
            <v>-68821.9999999999</v>
          </cell>
          <cell r="I984">
            <v>68821.9999999999</v>
          </cell>
        </row>
        <row r="985">
          <cell r="A985" t="str">
            <v>S700002</v>
          </cell>
          <cell r="B985" t="str">
            <v>养老保险</v>
          </cell>
        </row>
        <row r="985">
          <cell r="D985" t="str">
            <v>CNY</v>
          </cell>
          <cell r="E985">
            <v>-3128.5900000002</v>
          </cell>
          <cell r="F985">
            <v>142029.4</v>
          </cell>
          <cell r="G985">
            <v>144732.75</v>
          </cell>
          <cell r="H985">
            <v>-5831.94000000021</v>
          </cell>
          <cell r="I985">
            <v>5831.94000000021</v>
          </cell>
        </row>
        <row r="986">
          <cell r="A986" t="str">
            <v>S700003</v>
          </cell>
          <cell r="B986" t="str">
            <v>医疗保险</v>
          </cell>
        </row>
        <row r="986">
          <cell r="D986" t="str">
            <v>CNY</v>
          </cell>
          <cell r="E986">
            <v>97722.7699999999</v>
          </cell>
          <cell r="F986">
            <v>58566.33</v>
          </cell>
          <cell r="G986">
            <v>59658.32</v>
          </cell>
          <cell r="H986">
            <v>96630.7799999999</v>
          </cell>
          <cell r="I986">
            <v>-96630.7799999999</v>
          </cell>
        </row>
        <row r="987">
          <cell r="A987" t="str">
            <v>S700004</v>
          </cell>
          <cell r="B987" t="str">
            <v>失业保险</v>
          </cell>
        </row>
        <row r="987">
          <cell r="D987" t="str">
            <v>CNY</v>
          </cell>
          <cell r="E987">
            <v>-5019.19</v>
          </cell>
          <cell r="F987">
            <v>5337.62</v>
          </cell>
          <cell r="G987">
            <v>5603.47</v>
          </cell>
          <cell r="H987">
            <v>-5285.04</v>
          </cell>
          <cell r="I987">
            <v>5285.04</v>
          </cell>
        </row>
        <row r="988">
          <cell r="A988" t="str">
            <v>S700005</v>
          </cell>
          <cell r="B988" t="str">
            <v>预提费用</v>
          </cell>
        </row>
        <row r="988">
          <cell r="D988" t="str">
            <v>CNY</v>
          </cell>
          <cell r="E988">
            <v>-4486263.42999999</v>
          </cell>
          <cell r="F988">
            <v>0</v>
          </cell>
          <cell r="G988">
            <v>420524.03</v>
          </cell>
          <cell r="H988">
            <v>-4906787.45999999</v>
          </cell>
          <cell r="I988">
            <v>4906787.45999999</v>
          </cell>
        </row>
        <row r="989">
          <cell r="A989" t="str">
            <v>S713007</v>
          </cell>
          <cell r="B989" t="str">
            <v>云世昌</v>
          </cell>
        </row>
        <row r="989">
          <cell r="D989" t="str">
            <v>CNY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</row>
        <row r="990">
          <cell r="A990" t="str">
            <v>S737001</v>
          </cell>
          <cell r="B990" t="str">
            <v>潍坊实和新能源有限公司</v>
          </cell>
        </row>
        <row r="990">
          <cell r="D990" t="str">
            <v>CNY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</row>
        <row r="991">
          <cell r="A991" t="str">
            <v>S8000</v>
          </cell>
          <cell r="B991" t="str">
            <v>成都光华智能汽车部件有限公司</v>
          </cell>
        </row>
        <row r="991">
          <cell r="D991" t="str">
            <v>CNY</v>
          </cell>
          <cell r="E991">
            <v>641847.72</v>
          </cell>
          <cell r="F991">
            <v>0</v>
          </cell>
          <cell r="G991">
            <v>1822315.34</v>
          </cell>
          <cell r="H991">
            <v>-1180467.62</v>
          </cell>
          <cell r="I991">
            <v>1180467.62</v>
          </cell>
        </row>
        <row r="992">
          <cell r="A992" t="str">
            <v>S9000</v>
          </cell>
          <cell r="B992" t="str">
            <v>北京祥瑞祥远运输有限责任公司</v>
          </cell>
        </row>
        <row r="992">
          <cell r="D992" t="str">
            <v>CNY</v>
          </cell>
          <cell r="E992">
            <v>-2490411.1</v>
          </cell>
          <cell r="F992">
            <v>0</v>
          </cell>
          <cell r="G992">
            <v>0</v>
          </cell>
          <cell r="H992">
            <v>-2490411.1</v>
          </cell>
          <cell r="I992">
            <v>2490411.1</v>
          </cell>
        </row>
        <row r="993">
          <cell r="A993" t="str">
            <v>SLX9999</v>
          </cell>
          <cell r="B993" t="str">
            <v>零星业务</v>
          </cell>
        </row>
        <row r="993">
          <cell r="D993" t="str">
            <v>CNY</v>
          </cell>
          <cell r="E993">
            <v>9661.75000000001</v>
          </cell>
          <cell r="F993">
            <v>2892.8</v>
          </cell>
          <cell r="G993">
            <v>2892.8</v>
          </cell>
          <cell r="H993">
            <v>9661.75000000001</v>
          </cell>
          <cell r="I993">
            <v>-9661.75000000001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>
        <row r="2">
          <cell r="AX2">
            <v>23369845.77</v>
          </cell>
          <cell r="AY2">
            <v>21878345.84</v>
          </cell>
        </row>
        <row r="2">
          <cell r="BA2">
            <v>1106427.26</v>
          </cell>
          <cell r="BB2">
            <v>1300551.26</v>
          </cell>
          <cell r="BC2">
            <v>1674949.9</v>
          </cell>
          <cell r="BD2">
            <v>1759396.69</v>
          </cell>
          <cell r="BE2">
            <v>1216892.17</v>
          </cell>
          <cell r="BF2">
            <v>13972926.58</v>
          </cell>
          <cell r="BG2">
            <v>1491499.93</v>
          </cell>
          <cell r="BH2" t="str">
            <v>单位：元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</row>
        <row r="3">
          <cell r="F3" t="str">
            <v>账期</v>
          </cell>
        </row>
        <row r="3">
          <cell r="AX3" t="str">
            <v>24.05底应付账款合计</v>
          </cell>
          <cell r="AY3" t="str">
            <v>当天到期应付</v>
          </cell>
          <cell r="AZ3" t="str">
            <v>2023.12-2024.05实际供货月数</v>
          </cell>
          <cell r="BA3" t="str">
            <v>0-30天</v>
          </cell>
          <cell r="BB3" t="str">
            <v>30-60天</v>
          </cell>
          <cell r="BC3" t="str">
            <v>60-90天</v>
          </cell>
          <cell r="BD3" t="str">
            <v>90-120天</v>
          </cell>
          <cell r="BE3" t="str">
            <v>120天以上</v>
          </cell>
        </row>
        <row r="3">
          <cell r="BG3" t="str">
            <v>账期内</v>
          </cell>
          <cell r="BH3" t="str">
            <v>备注</v>
          </cell>
        </row>
        <row r="3">
          <cell r="BL3" t="str">
            <v>6个月供货金额</v>
          </cell>
          <cell r="BM3" t="str">
            <v>规则金额</v>
          </cell>
          <cell r="BN3">
            <v>1301688.14</v>
          </cell>
          <cell r="BO3">
            <v>2536178.217</v>
          </cell>
          <cell r="BP3">
            <v>3837866.357</v>
          </cell>
        </row>
        <row r="4">
          <cell r="G4" t="str">
            <v>是否供货</v>
          </cell>
          <cell r="H4" t="str">
            <v>采购确认账期（天）</v>
          </cell>
          <cell r="I4" t="str">
            <v>21.01月份挂账金额</v>
          </cell>
          <cell r="J4" t="str">
            <v>21.02月份挂账金额</v>
          </cell>
          <cell r="K4" t="str">
            <v>21.03月份挂账金额</v>
          </cell>
          <cell r="L4" t="str">
            <v>21.04月份挂账金额</v>
          </cell>
          <cell r="M4" t="str">
            <v>21.05月份挂账金额</v>
          </cell>
          <cell r="N4" t="str">
            <v>21.06月份挂账金额</v>
          </cell>
          <cell r="O4" t="str">
            <v>21.07月份挂账金额</v>
          </cell>
          <cell r="P4" t="str">
            <v>21.08月份挂账金额</v>
          </cell>
          <cell r="Q4" t="str">
            <v>21.09月份挂账金额</v>
          </cell>
          <cell r="R4" t="str">
            <v>21.10月份挂账金额</v>
          </cell>
          <cell r="S4" t="str">
            <v>21.11月份挂账金额</v>
          </cell>
          <cell r="T4" t="str">
            <v>21.12月份挂账金额</v>
          </cell>
          <cell r="U4" t="str">
            <v>22.01月挂账金额</v>
          </cell>
          <cell r="V4" t="str">
            <v>22.02月挂账金额</v>
          </cell>
          <cell r="W4" t="str">
            <v>22.03月挂账金额</v>
          </cell>
          <cell r="X4" t="str">
            <v>22.04月挂账金额</v>
          </cell>
          <cell r="Y4" t="str">
            <v>22.05月挂账金额</v>
          </cell>
          <cell r="Z4" t="str">
            <v>22.06月挂账金额</v>
          </cell>
          <cell r="AA4" t="str">
            <v>22.07月挂账金额</v>
          </cell>
          <cell r="AB4" t="str">
            <v>22.08月挂账金额</v>
          </cell>
          <cell r="AC4" t="str">
            <v>22.09月挂账金额</v>
          </cell>
          <cell r="AD4" t="str">
            <v>22.10月挂账金额</v>
          </cell>
          <cell r="AE4" t="str">
            <v>22.11月挂账金额</v>
          </cell>
          <cell r="AF4" t="str">
            <v>22.12月挂账金额</v>
          </cell>
          <cell r="AG4" t="str">
            <v>23.1月挂账金额</v>
          </cell>
          <cell r="AH4" t="str">
            <v>23.2月挂账金额</v>
          </cell>
          <cell r="AI4" t="str">
            <v>23.3月挂账金额</v>
          </cell>
          <cell r="AJ4" t="str">
            <v>23.4月挂账金额</v>
          </cell>
          <cell r="AK4" t="str">
            <v>23.5月挂账金额</v>
          </cell>
          <cell r="AL4" t="str">
            <v>23.6月挂账金额</v>
          </cell>
          <cell r="AM4" t="str">
            <v>23.7月挂账金额</v>
          </cell>
          <cell r="AN4" t="str">
            <v>23.8月挂账金额</v>
          </cell>
          <cell r="AO4" t="str">
            <v>23.9月挂账金额</v>
          </cell>
          <cell r="AP4" t="str">
            <v>23.10月挂账金额</v>
          </cell>
          <cell r="AQ4" t="str">
            <v>23.11月挂账金额</v>
          </cell>
          <cell r="AR4" t="str">
            <v>23.12月挂账金额</v>
          </cell>
          <cell r="AS4" t="str">
            <v>24.01月挂账金额</v>
          </cell>
          <cell r="AT4" t="str">
            <v>24.02月挂账金额</v>
          </cell>
          <cell r="AU4" t="str">
            <v>24.03月挂账金额</v>
          </cell>
          <cell r="AV4" t="str">
            <v>2024.04月挂账金额</v>
          </cell>
          <cell r="AW4" t="str">
            <v>2024.05月挂账金额</v>
          </cell>
        </row>
        <row r="4">
          <cell r="BF4" t="str">
            <v>挂账180天以内</v>
          </cell>
        </row>
        <row r="4">
          <cell r="BN4" t="str">
            <v>规则内付款金额</v>
          </cell>
          <cell r="BO4" t="str">
            <v>规则外需支付金额</v>
          </cell>
          <cell r="BP4" t="str">
            <v>支付金额</v>
          </cell>
        </row>
        <row r="5">
          <cell r="B5" t="str">
            <v>S413044</v>
          </cell>
          <cell r="C5" t="str">
            <v>黄骅市长生汽车灯镜有限公司</v>
          </cell>
          <cell r="D5" t="e">
            <v>#N/A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5">
          <cell r="Z5">
            <v>0</v>
          </cell>
          <cell r="AA5">
            <v>732127.85</v>
          </cell>
          <cell r="AB5">
            <v>767937.17</v>
          </cell>
          <cell r="AC5">
            <v>1073440.46</v>
          </cell>
          <cell r="AD5">
            <v>1251199.85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772298.17</v>
          </cell>
          <cell r="AW5">
            <v>433398.01</v>
          </cell>
          <cell r="AX5">
            <v>14396556.37</v>
          </cell>
          <cell r="AY5">
            <v>13320582.03</v>
          </cell>
          <cell r="AZ5">
            <v>6</v>
          </cell>
          <cell r="BA5">
            <v>381564.41</v>
          </cell>
          <cell r="BB5">
            <v>694409.93</v>
          </cell>
          <cell r="BC5">
            <v>319470.3</v>
          </cell>
          <cell r="BD5">
            <v>681265.06</v>
          </cell>
          <cell r="BE5">
            <v>719884.1</v>
          </cell>
          <cell r="BF5">
            <v>3282405.88</v>
          </cell>
          <cell r="BG5">
            <v>1075974.34</v>
          </cell>
        </row>
        <row r="5">
          <cell r="BI5">
            <v>14396556.37</v>
          </cell>
          <cell r="BJ5">
            <v>0</v>
          </cell>
          <cell r="BK5">
            <v>0</v>
          </cell>
          <cell r="BL5">
            <v>3282405.88</v>
          </cell>
          <cell r="BM5">
            <v>438000</v>
          </cell>
        </row>
        <row r="6">
          <cell r="B6" t="str">
            <v>S413049</v>
          </cell>
          <cell r="C6" t="str">
            <v>黄骅市天丰汽车配件有限公司</v>
          </cell>
          <cell r="D6" t="e">
            <v>#N/A</v>
          </cell>
          <cell r="E6" t="str">
            <v>诉讼</v>
          </cell>
          <cell r="F6">
            <v>60</v>
          </cell>
          <cell r="G6" t="str">
            <v>是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6">
          <cell r="AM6">
            <v>815454.82</v>
          </cell>
        </row>
        <row r="6">
          <cell r="AR6">
            <v>11866.04</v>
          </cell>
          <cell r="AS6">
            <v>0</v>
          </cell>
          <cell r="AT6">
            <v>0</v>
          </cell>
          <cell r="AU6">
            <v>0</v>
          </cell>
        </row>
        <row r="6">
          <cell r="AW6">
            <v>0</v>
          </cell>
          <cell r="AX6">
            <v>3933594.28</v>
          </cell>
          <cell r="AY6">
            <v>3933594.28</v>
          </cell>
          <cell r="AZ6">
            <v>5</v>
          </cell>
          <cell r="BA6">
            <v>0</v>
          </cell>
          <cell r="BB6">
            <v>0</v>
          </cell>
          <cell r="BC6">
            <v>0</v>
          </cell>
          <cell r="BD6">
            <v>11866.04</v>
          </cell>
          <cell r="BE6">
            <v>0</v>
          </cell>
          <cell r="BF6">
            <v>11866.04</v>
          </cell>
          <cell r="BG6">
            <v>0</v>
          </cell>
        </row>
        <row r="6">
          <cell r="BI6">
            <v>3933594.28</v>
          </cell>
          <cell r="BJ6">
            <v>0</v>
          </cell>
          <cell r="BK6">
            <v>0</v>
          </cell>
          <cell r="BL6">
            <v>11866.04</v>
          </cell>
          <cell r="BM6">
            <v>2000</v>
          </cell>
        </row>
        <row r="7">
          <cell r="B7" t="str">
            <v>S413052</v>
          </cell>
          <cell r="C7" t="str">
            <v>黄骅市鑫昌五金制品厂</v>
          </cell>
          <cell r="D7" t="e">
            <v>#N/A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7"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7">
          <cell r="AE7">
            <v>374577.45</v>
          </cell>
          <cell r="AF7">
            <v>228154.74</v>
          </cell>
          <cell r="AG7">
            <v>113127.61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531988.24</v>
          </cell>
          <cell r="AV7">
            <v>1314960.39</v>
          </cell>
          <cell r="AW7">
            <v>726222.91</v>
          </cell>
          <cell r="AX7">
            <v>11794101.09</v>
          </cell>
          <cell r="AY7">
            <v>10388462.96</v>
          </cell>
          <cell r="AZ7">
            <v>6</v>
          </cell>
          <cell r="BA7">
            <v>531988.24</v>
          </cell>
          <cell r="BB7">
            <v>873649.89</v>
          </cell>
          <cell r="BC7">
            <v>469215.24</v>
          </cell>
          <cell r="BD7">
            <v>558614.41</v>
          </cell>
          <cell r="BE7">
            <v>804082.43</v>
          </cell>
          <cell r="BF7">
            <v>4474651.08</v>
          </cell>
          <cell r="BG7">
            <v>1405638.13</v>
          </cell>
        </row>
        <row r="7">
          <cell r="BI7">
            <v>11794101.09</v>
          </cell>
          <cell r="BJ7">
            <v>0</v>
          </cell>
          <cell r="BK7">
            <v>-40000.0000000075</v>
          </cell>
          <cell r="BL7">
            <v>4474651.08</v>
          </cell>
          <cell r="BM7">
            <v>597000</v>
          </cell>
        </row>
        <row r="8">
          <cell r="B8" t="str">
            <v>S412020</v>
          </cell>
          <cell r="C8" t="str">
            <v>天津市鹏升汽车部件有限公司</v>
          </cell>
          <cell r="D8" t="e">
            <v>#N/A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</row>
        <row r="8">
          <cell r="N8">
            <v>0</v>
          </cell>
        </row>
        <row r="8">
          <cell r="T8">
            <v>0</v>
          </cell>
          <cell r="U8">
            <v>311990.51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746001.18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</v>
          </cell>
          <cell r="AG8">
            <v>138942.71</v>
          </cell>
          <cell r="AH8">
            <v>298175.46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</v>
          </cell>
          <cell r="AS8">
            <v>0</v>
          </cell>
          <cell r="AT8">
            <v>670101.04</v>
          </cell>
          <cell r="AU8">
            <v>67465.53</v>
          </cell>
          <cell r="AV8">
            <v>220599.07</v>
          </cell>
          <cell r="AW8">
            <v>84712</v>
          </cell>
          <cell r="AX8">
            <v>7603354.33</v>
          </cell>
          <cell r="AY8">
            <v>6865787.76</v>
          </cell>
          <cell r="AZ8">
            <v>6</v>
          </cell>
          <cell r="BA8">
            <v>67465.53</v>
          </cell>
          <cell r="BB8">
            <v>670101.04</v>
          </cell>
          <cell r="BC8">
            <v>0</v>
          </cell>
          <cell r="BD8">
            <v>530244.8</v>
          </cell>
          <cell r="BE8">
            <v>475095.45</v>
          </cell>
          <cell r="BF8">
            <v>1573122.44</v>
          </cell>
          <cell r="BG8">
            <v>737566.57</v>
          </cell>
        </row>
        <row r="8">
          <cell r="BI8">
            <v>7603354.33</v>
          </cell>
          <cell r="BJ8">
            <v>0</v>
          </cell>
          <cell r="BK8">
            <v>0</v>
          </cell>
          <cell r="BL8">
            <v>1573122.44</v>
          </cell>
          <cell r="BM8">
            <v>210000</v>
          </cell>
        </row>
        <row r="9">
          <cell r="B9" t="str">
            <v>S413082</v>
          </cell>
          <cell r="C9" t="str">
            <v>深州市卓伦橡塑磨具有限公司</v>
          </cell>
          <cell r="D9" t="e">
            <v>#N/A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</row>
        <row r="9"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V9">
            <v>0</v>
          </cell>
        </row>
        <row r="9">
          <cell r="X9">
            <v>30611.83</v>
          </cell>
          <cell r="Y9">
            <v>158487.82</v>
          </cell>
          <cell r="Z9">
            <v>177837.86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</v>
          </cell>
          <cell r="AI9">
            <v>63145.78</v>
          </cell>
          <cell r="AJ9">
            <v>120093.38</v>
          </cell>
          <cell r="AK9">
            <v>277536.1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106468.85</v>
          </cell>
        </row>
        <row r="9">
          <cell r="AW9">
            <v>0</v>
          </cell>
          <cell r="AX9">
            <v>3723767.43</v>
          </cell>
          <cell r="AY9">
            <v>3363415.16</v>
          </cell>
          <cell r="AZ9">
            <v>5</v>
          </cell>
          <cell r="BA9">
            <v>106468.85</v>
          </cell>
          <cell r="BB9">
            <v>253883.42</v>
          </cell>
          <cell r="BC9">
            <v>204377.57</v>
          </cell>
          <cell r="BD9">
            <v>222828.26</v>
          </cell>
          <cell r="BE9">
            <v>286340.74</v>
          </cell>
          <cell r="BF9">
            <v>787558.1</v>
          </cell>
          <cell r="BG9">
            <v>360352.27</v>
          </cell>
        </row>
        <row r="9">
          <cell r="BI9">
            <v>3723767.43</v>
          </cell>
          <cell r="BJ9">
            <v>0</v>
          </cell>
          <cell r="BK9">
            <v>-56838.83</v>
          </cell>
          <cell r="BL9">
            <v>787558.1</v>
          </cell>
          <cell r="BM9">
            <v>105000</v>
          </cell>
        </row>
        <row r="10">
          <cell r="B10" t="str">
            <v>S413022</v>
          </cell>
          <cell r="C10" t="str">
            <v>海兴中盛弹簧有限公司</v>
          </cell>
          <cell r="D10" t="e">
            <v>#N/A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399163.32</v>
          </cell>
          <cell r="AC10">
            <v>236460.09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77917.51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289036.79</v>
          </cell>
          <cell r="AM10">
            <v>331670.09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269502.65</v>
          </cell>
          <cell r="AV10">
            <v>742854.91</v>
          </cell>
          <cell r="AW10">
            <v>479730.32</v>
          </cell>
          <cell r="AX10">
            <v>9036535.66</v>
          </cell>
          <cell r="AY10">
            <v>7544447.78</v>
          </cell>
          <cell r="AZ10">
            <v>6</v>
          </cell>
          <cell r="BA10">
            <v>635797.16</v>
          </cell>
          <cell r="BB10">
            <v>426557.18</v>
          </cell>
          <cell r="BC10">
            <v>441859.54</v>
          </cell>
          <cell r="BD10">
            <v>565253.42</v>
          </cell>
          <cell r="BE10">
            <v>698000</v>
          </cell>
          <cell r="BF10">
            <v>2996301.76</v>
          </cell>
          <cell r="BG10">
            <v>1492087.88</v>
          </cell>
        </row>
        <row r="10">
          <cell r="BI10">
            <v>9036535.66</v>
          </cell>
          <cell r="BJ10">
            <v>0</v>
          </cell>
          <cell r="BK10">
            <v>-20000</v>
          </cell>
          <cell r="BL10">
            <v>2996301.76</v>
          </cell>
          <cell r="BM10">
            <v>400000</v>
          </cell>
        </row>
        <row r="11">
          <cell r="B11" t="str">
            <v>S413029</v>
          </cell>
          <cell r="C11" t="str">
            <v>黄骅市成卓汽车部件厂</v>
          </cell>
          <cell r="D11" t="e">
            <v>#N/A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1"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1">
          <cell r="AH11">
            <v>0</v>
          </cell>
          <cell r="AI11">
            <v>675419.15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549627.2</v>
          </cell>
          <cell r="AV11">
            <v>1100043.56</v>
          </cell>
          <cell r="AW11">
            <v>579798.84</v>
          </cell>
          <cell r="AX11">
            <v>9647108.53</v>
          </cell>
          <cell r="AY11">
            <v>8069370.95</v>
          </cell>
          <cell r="AZ11">
            <v>6</v>
          </cell>
          <cell r="BA11">
            <v>549627.2</v>
          </cell>
          <cell r="BB11">
            <v>1028110.38</v>
          </cell>
          <cell r="BC11">
            <v>540019.39</v>
          </cell>
          <cell r="BD11">
            <v>585157.04</v>
          </cell>
          <cell r="BE11">
            <v>640571.73</v>
          </cell>
          <cell r="BF11">
            <v>4382756.41</v>
          </cell>
          <cell r="BG11">
            <v>1577737.58</v>
          </cell>
        </row>
        <row r="11">
          <cell r="BI11">
            <v>9647108.53</v>
          </cell>
          <cell r="BJ11">
            <v>0</v>
          </cell>
          <cell r="BK11">
            <v>0</v>
          </cell>
          <cell r="BL11">
            <v>4382756.41</v>
          </cell>
          <cell r="BM11">
            <v>584000</v>
          </cell>
        </row>
        <row r="12">
          <cell r="B12" t="str">
            <v>S422005</v>
          </cell>
          <cell r="C12" t="str">
            <v>吉林省德邦汽车电子有限公司</v>
          </cell>
          <cell r="D12" t="e">
            <v>#N/A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2"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2">
          <cell r="AI12">
            <v>0</v>
          </cell>
          <cell r="AJ12">
            <v>280252.23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120490.43</v>
          </cell>
          <cell r="AV12">
            <v>160343.9</v>
          </cell>
          <cell r="AW12">
            <v>154466.82</v>
          </cell>
          <cell r="AX12">
            <v>3221679.99</v>
          </cell>
          <cell r="AY12">
            <v>2567531.42</v>
          </cell>
          <cell r="AZ12">
            <v>6</v>
          </cell>
          <cell r="BA12">
            <v>120490.43</v>
          </cell>
          <cell r="BB12">
            <v>533658.14</v>
          </cell>
          <cell r="BC12">
            <v>109502.42</v>
          </cell>
          <cell r="BD12">
            <v>457956.41</v>
          </cell>
          <cell r="BE12">
            <v>0</v>
          </cell>
          <cell r="BF12">
            <v>1536418.12</v>
          </cell>
          <cell r="BG12">
            <v>654148.57</v>
          </cell>
        </row>
        <row r="12">
          <cell r="BI12">
            <v>3221679.99</v>
          </cell>
          <cell r="BJ12">
            <v>0</v>
          </cell>
          <cell r="BK12">
            <v>-88546.15</v>
          </cell>
          <cell r="BL12">
            <v>1536418.12</v>
          </cell>
          <cell r="BM12">
            <v>205000</v>
          </cell>
        </row>
        <row r="13">
          <cell r="B13" t="str">
            <v>S413034</v>
          </cell>
          <cell r="C13" t="str">
            <v>黄骅市汇铭汽车部件有限公司</v>
          </cell>
          <cell r="D13" t="e">
            <v>#N/A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3"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505048.21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0</v>
          </cell>
        </row>
        <row r="13">
          <cell r="AW13">
            <v>564687.13</v>
          </cell>
          <cell r="AX13">
            <v>2996003.5</v>
          </cell>
          <cell r="AY13">
            <v>2431316.37</v>
          </cell>
          <cell r="AZ13">
            <v>5</v>
          </cell>
          <cell r="BA13">
            <v>113615.63</v>
          </cell>
          <cell r="BB13">
            <v>0</v>
          </cell>
          <cell r="BC13">
            <v>178367.55</v>
          </cell>
          <cell r="BD13">
            <v>177111.76</v>
          </cell>
          <cell r="BE13">
            <v>175900</v>
          </cell>
          <cell r="BF13">
            <v>856670.31</v>
          </cell>
          <cell r="BG13">
            <v>564687.13</v>
          </cell>
        </row>
        <row r="13">
          <cell r="BI13">
            <v>2996003.5</v>
          </cell>
          <cell r="BJ13">
            <v>0</v>
          </cell>
          <cell r="BK13">
            <v>-49999.9999999986</v>
          </cell>
          <cell r="BL13">
            <v>856670.31</v>
          </cell>
          <cell r="BM13">
            <v>114000</v>
          </cell>
        </row>
        <row r="14">
          <cell r="B14" t="str">
            <v>S513014</v>
          </cell>
          <cell r="C14" t="str">
            <v>邓景亮</v>
          </cell>
          <cell r="D14" t="e">
            <v>#N/A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4">
          <cell r="Y14">
            <v>0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4">
          <cell r="AI14">
            <v>0</v>
          </cell>
          <cell r="AJ14">
            <v>217255.12</v>
          </cell>
          <cell r="AK14">
            <v>0</v>
          </cell>
          <cell r="AL14">
            <v>232752.11</v>
          </cell>
          <cell r="AM14">
            <v>239645.11</v>
          </cell>
          <cell r="AN14">
            <v>266159.03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565111.33</v>
          </cell>
          <cell r="AU14">
            <v>218574.31</v>
          </cell>
          <cell r="AV14">
            <v>414179.92</v>
          </cell>
          <cell r="AW14">
            <v>185670.35</v>
          </cell>
          <cell r="AX14">
            <v>4477302.63</v>
          </cell>
          <cell r="AY14">
            <v>3658878.05</v>
          </cell>
          <cell r="AZ14">
            <v>6</v>
          </cell>
          <cell r="BA14">
            <v>565111.33</v>
          </cell>
          <cell r="BB14">
            <v>567482.59</v>
          </cell>
          <cell r="BC14">
            <v>412538.92</v>
          </cell>
          <cell r="BD14">
            <v>383933.84</v>
          </cell>
          <cell r="BE14">
            <v>402600</v>
          </cell>
          <cell r="BF14">
            <v>2363557.42</v>
          </cell>
          <cell r="BG14">
            <v>818424.58</v>
          </cell>
        </row>
        <row r="14">
          <cell r="BI14">
            <v>4477302.63</v>
          </cell>
          <cell r="BJ14">
            <v>0</v>
          </cell>
          <cell r="BK14">
            <v>0</v>
          </cell>
          <cell r="BL14">
            <v>2363557.42</v>
          </cell>
          <cell r="BM14">
            <v>315000</v>
          </cell>
        </row>
        <row r="15">
          <cell r="B15" t="str">
            <v>S411007</v>
          </cell>
          <cell r="C15" t="str">
            <v>北京浦东三浦标准件有限公司</v>
          </cell>
          <cell r="D15" t="e">
            <v>#N/A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</row>
        <row r="15"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221944.23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328931.6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</v>
          </cell>
          <cell r="AS15">
            <v>91349.12</v>
          </cell>
          <cell r="AT15">
            <v>0</v>
          </cell>
          <cell r="AU15">
            <v>232522.57</v>
          </cell>
          <cell r="AV15">
            <v>306199.79</v>
          </cell>
          <cell r="AW15">
            <v>174895.67</v>
          </cell>
          <cell r="AX15">
            <v>3024508.82</v>
          </cell>
          <cell r="AY15">
            <v>2310890.79</v>
          </cell>
          <cell r="AZ15">
            <v>6</v>
          </cell>
          <cell r="BA15">
            <v>0</v>
          </cell>
          <cell r="BB15">
            <v>91349.12</v>
          </cell>
          <cell r="BC15">
            <v>143728.7</v>
          </cell>
          <cell r="BD15">
            <v>132429.65</v>
          </cell>
          <cell r="BE15">
            <v>120900</v>
          </cell>
          <cell r="BF15">
            <v>948695.85</v>
          </cell>
          <cell r="BG15">
            <v>713618.03</v>
          </cell>
        </row>
        <row r="15">
          <cell r="BI15">
            <v>3024508.82</v>
          </cell>
          <cell r="BJ15">
            <v>0</v>
          </cell>
          <cell r="BK15">
            <v>-29999.9999999995</v>
          </cell>
          <cell r="BL15">
            <v>948695.85</v>
          </cell>
          <cell r="BM15">
            <v>126000</v>
          </cell>
        </row>
        <row r="16">
          <cell r="B16" t="str">
            <v>S413035</v>
          </cell>
          <cell r="C16" t="str">
            <v>黄骅市建昌塑料制品有限公司</v>
          </cell>
          <cell r="D16" t="e">
            <v>#N/A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6">
          <cell r="Y16">
            <v>185843.6</v>
          </cell>
          <cell r="Z16">
            <v>38800</v>
          </cell>
          <cell r="AA16">
            <v>336476.43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72494.99</v>
          </cell>
          <cell r="AV16">
            <v>166937.77</v>
          </cell>
          <cell r="AW16">
            <v>129558.37</v>
          </cell>
          <cell r="AX16">
            <v>3316207.74</v>
          </cell>
          <cell r="AY16">
            <v>2947216.61</v>
          </cell>
          <cell r="AZ16">
            <v>6</v>
          </cell>
          <cell r="BA16">
            <v>199744.32</v>
          </cell>
          <cell r="BB16">
            <v>0</v>
          </cell>
          <cell r="BC16">
            <v>141122.01</v>
          </cell>
          <cell r="BD16">
            <v>117793.89</v>
          </cell>
          <cell r="BE16">
            <v>110300</v>
          </cell>
          <cell r="BF16">
            <v>709857.46</v>
          </cell>
          <cell r="BG16">
            <v>368991.13</v>
          </cell>
        </row>
        <row r="16">
          <cell r="BI16">
            <v>3316207.74</v>
          </cell>
          <cell r="BJ16">
            <v>0</v>
          </cell>
          <cell r="BK16">
            <v>0</v>
          </cell>
          <cell r="BL16">
            <v>709857.46</v>
          </cell>
          <cell r="BM16">
            <v>95000</v>
          </cell>
        </row>
        <row r="17">
          <cell r="B17" t="str">
            <v>S413037</v>
          </cell>
          <cell r="C17" t="str">
            <v>黄骅市雍丰塑料制品有限公司</v>
          </cell>
          <cell r="D17" t="e">
            <v>#N/A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7">
          <cell r="AA17">
            <v>93096.02</v>
          </cell>
          <cell r="AB17">
            <v>216760.61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</v>
          </cell>
          <cell r="AH17">
            <v>56202.38</v>
          </cell>
          <cell r="AI17">
            <v>0</v>
          </cell>
          <cell r="AJ17">
            <v>305870.59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48793.57</v>
          </cell>
          <cell r="AV17">
            <v>158067.69</v>
          </cell>
          <cell r="AW17">
            <v>142575.75</v>
          </cell>
          <cell r="AX17">
            <v>3046676.62</v>
          </cell>
          <cell r="AY17">
            <v>2874176.53</v>
          </cell>
          <cell r="AZ17">
            <v>6</v>
          </cell>
          <cell r="BA17">
            <v>48793.57</v>
          </cell>
          <cell r="BB17">
            <v>123706.52</v>
          </cell>
          <cell r="BC17">
            <v>79448.02</v>
          </cell>
          <cell r="BD17">
            <v>88079.97</v>
          </cell>
          <cell r="BE17">
            <v>102077.17</v>
          </cell>
          <cell r="BF17">
            <v>640671.52</v>
          </cell>
          <cell r="BG17">
            <v>172500.09</v>
          </cell>
        </row>
        <row r="17">
          <cell r="BI17">
            <v>3046676.62</v>
          </cell>
          <cell r="BJ17">
            <v>0</v>
          </cell>
          <cell r="BK17">
            <v>0</v>
          </cell>
          <cell r="BL17">
            <v>640671.52</v>
          </cell>
          <cell r="BM17">
            <v>85000</v>
          </cell>
        </row>
        <row r="18">
          <cell r="B18" t="str">
            <v>S413089</v>
          </cell>
          <cell r="C18" t="str">
            <v>黄骅浙泰光伏发电有限公司</v>
          </cell>
          <cell r="D18" t="e">
            <v>#N/A</v>
          </cell>
          <cell r="E18" t="str">
            <v>管理</v>
          </cell>
          <cell r="F18">
            <v>0</v>
          </cell>
          <cell r="G18" t="str">
            <v>否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8"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8">
          <cell r="AF18">
            <v>0</v>
          </cell>
          <cell r="AG18">
            <v>0</v>
          </cell>
          <cell r="AH18">
            <v>0</v>
          </cell>
        </row>
        <row r="18">
          <cell r="AP18">
            <v>59527.13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0</v>
          </cell>
          <cell r="AV18">
            <v>172776</v>
          </cell>
          <cell r="AW18">
            <v>84952</v>
          </cell>
          <cell r="AX18">
            <v>524943.13</v>
          </cell>
          <cell r="AY18">
            <v>524943.13</v>
          </cell>
          <cell r="AZ18">
            <v>6</v>
          </cell>
          <cell r="BA18">
            <v>84952</v>
          </cell>
          <cell r="BB18">
            <v>172776</v>
          </cell>
          <cell r="BC18">
            <v>0</v>
          </cell>
          <cell r="BD18">
            <v>22336</v>
          </cell>
          <cell r="BE18">
            <v>0</v>
          </cell>
          <cell r="BF18">
            <v>350696</v>
          </cell>
          <cell r="BG18">
            <v>0</v>
          </cell>
        </row>
        <row r="18">
          <cell r="BI18">
            <v>524943.13</v>
          </cell>
          <cell r="BJ18">
            <v>0</v>
          </cell>
          <cell r="BK18">
            <v>-66572.87</v>
          </cell>
          <cell r="BL18">
            <v>350696</v>
          </cell>
          <cell r="BM18">
            <v>47000</v>
          </cell>
        </row>
        <row r="19">
          <cell r="B19" t="str">
            <v>S413064</v>
          </cell>
          <cell r="C19" t="str">
            <v>黄骅市恒伟五金制品有限公司</v>
          </cell>
          <cell r="D19">
            <v>210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19">
          <cell r="AD19">
            <v>0</v>
          </cell>
          <cell r="AE19">
            <v>0</v>
          </cell>
          <cell r="AF19">
            <v>0</v>
          </cell>
        </row>
        <row r="19">
          <cell r="AJ19">
            <v>0</v>
          </cell>
        </row>
        <row r="19">
          <cell r="AL19">
            <v>202980.76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72982.19</v>
          </cell>
        </row>
        <row r="19">
          <cell r="AW19">
            <v>480439.2</v>
          </cell>
          <cell r="AX19">
            <v>2172275.86</v>
          </cell>
          <cell r="AY19">
            <v>1952602.24</v>
          </cell>
          <cell r="AZ19">
            <v>5</v>
          </cell>
          <cell r="BA19">
            <v>72982.19</v>
          </cell>
          <cell r="BB19">
            <v>146691.43</v>
          </cell>
          <cell r="BC19">
            <v>150354.35</v>
          </cell>
          <cell r="BD19">
            <v>187121.98</v>
          </cell>
          <cell r="BE19">
            <v>195384.02</v>
          </cell>
          <cell r="BF19">
            <v>1037589.15</v>
          </cell>
          <cell r="BG19">
            <v>219673.62</v>
          </cell>
        </row>
        <row r="19">
          <cell r="BI19">
            <v>2172275.86</v>
          </cell>
          <cell r="BJ19">
            <v>0</v>
          </cell>
          <cell r="BK19">
            <v>-51044.88</v>
          </cell>
          <cell r="BL19">
            <v>1037589.15</v>
          </cell>
          <cell r="BM19">
            <v>138000</v>
          </cell>
          <cell r="BN19">
            <v>138000</v>
          </cell>
        </row>
        <row r="19">
          <cell r="BP19">
            <v>138000</v>
          </cell>
        </row>
        <row r="20">
          <cell r="B20" t="str">
            <v>S413108</v>
          </cell>
          <cell r="C20" t="str">
            <v>黄骅市泰行汽车配件有限公司</v>
          </cell>
          <cell r="D20" t="e">
            <v>#N/A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0"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162923.13</v>
          </cell>
          <cell r="AG20">
            <v>124786.79</v>
          </cell>
          <cell r="AH20">
            <v>316933.48</v>
          </cell>
          <cell r="AI20">
            <v>601118.25</v>
          </cell>
          <cell r="AJ20">
            <v>576882.69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85620.42</v>
          </cell>
          <cell r="AV20">
            <v>103727.53</v>
          </cell>
          <cell r="AW20">
            <v>55280.6</v>
          </cell>
          <cell r="AX20">
            <v>4621952.09</v>
          </cell>
          <cell r="AY20">
            <v>4343426.41</v>
          </cell>
          <cell r="AZ20">
            <v>6</v>
          </cell>
          <cell r="BA20">
            <v>85620.42</v>
          </cell>
          <cell r="BB20">
            <v>192905.26</v>
          </cell>
          <cell r="BC20">
            <v>148279.62</v>
          </cell>
          <cell r="BD20">
            <v>417601.74</v>
          </cell>
          <cell r="BE20">
            <v>295916.33</v>
          </cell>
          <cell r="BF20">
            <v>1003415.17</v>
          </cell>
          <cell r="BG20">
            <v>278525.68</v>
          </cell>
        </row>
        <row r="20">
          <cell r="BI20">
            <v>4621952.09</v>
          </cell>
          <cell r="BJ20">
            <v>0</v>
          </cell>
          <cell r="BK20">
            <v>-50000</v>
          </cell>
          <cell r="BL20">
            <v>1003415.17</v>
          </cell>
          <cell r="BM20">
            <v>134000</v>
          </cell>
        </row>
        <row r="21">
          <cell r="B21" t="str">
            <v>S413045</v>
          </cell>
          <cell r="C21" t="str">
            <v>黄骅市鑫祺汽车配件有限公司</v>
          </cell>
          <cell r="D21" t="e">
            <v>#N/A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1"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112865.78</v>
          </cell>
          <cell r="AD21">
            <v>233415.27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</v>
          </cell>
          <cell r="AS21">
            <v>63302.48</v>
          </cell>
          <cell r="AT21">
            <v>0</v>
          </cell>
          <cell r="AU21">
            <v>149340.8</v>
          </cell>
          <cell r="AV21">
            <v>152500.49</v>
          </cell>
          <cell r="AW21">
            <v>125708.06</v>
          </cell>
          <cell r="AX21">
            <v>2213852.74</v>
          </cell>
          <cell r="AY21">
            <v>1786303.39</v>
          </cell>
          <cell r="AZ21">
            <v>6</v>
          </cell>
          <cell r="BA21">
            <v>0</v>
          </cell>
          <cell r="BB21">
            <v>63302.48</v>
          </cell>
          <cell r="BC21">
            <v>77294.6</v>
          </cell>
          <cell r="BD21">
            <v>98161.36</v>
          </cell>
          <cell r="BE21">
            <v>83000</v>
          </cell>
          <cell r="BF21">
            <v>568146.43</v>
          </cell>
          <cell r="BG21">
            <v>427549.35</v>
          </cell>
        </row>
        <row r="21">
          <cell r="BI21">
            <v>2213852.74</v>
          </cell>
          <cell r="BJ21">
            <v>0</v>
          </cell>
          <cell r="BK21">
            <v>0</v>
          </cell>
          <cell r="BL21">
            <v>568146.43</v>
          </cell>
          <cell r="BM21">
            <v>76000</v>
          </cell>
        </row>
        <row r="22">
          <cell r="B22" t="str">
            <v>S432010</v>
          </cell>
          <cell r="C22" t="str">
            <v>常州华阳万联汽车附件有限公司</v>
          </cell>
          <cell r="D22" t="e">
            <v>#N/A</v>
          </cell>
          <cell r="E22" t="str">
            <v>诉讼</v>
          </cell>
          <cell r="F22">
            <v>90</v>
          </cell>
          <cell r="G22" t="str">
            <v>否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2">
          <cell r="AW22">
            <v>0</v>
          </cell>
          <cell r="AX22">
            <v>0</v>
          </cell>
          <cell r="AY22">
            <v>0</v>
          </cell>
          <cell r="AZ22">
            <v>5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2"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e">
            <v>#N/A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3">
          <cell r="AI23">
            <v>0</v>
          </cell>
        </row>
        <row r="23"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3">
          <cell r="AT23">
            <v>0</v>
          </cell>
          <cell r="AU23">
            <v>0</v>
          </cell>
          <cell r="AV23">
            <v>918177.05</v>
          </cell>
          <cell r="AW23">
            <v>620144</v>
          </cell>
          <cell r="AX23">
            <v>1538321.05</v>
          </cell>
          <cell r="AY23">
            <v>1538321.05</v>
          </cell>
          <cell r="AZ23">
            <v>4</v>
          </cell>
          <cell r="BA23">
            <v>620144</v>
          </cell>
          <cell r="BB23">
            <v>918177.05</v>
          </cell>
          <cell r="BC23">
            <v>0</v>
          </cell>
          <cell r="BD23">
            <v>0</v>
          </cell>
          <cell r="BE23">
            <v>0</v>
          </cell>
          <cell r="BF23">
            <v>1538321.05</v>
          </cell>
          <cell r="BG23">
            <v>0</v>
          </cell>
        </row>
        <row r="23">
          <cell r="BI23">
            <v>1538321.05</v>
          </cell>
          <cell r="BJ23">
            <v>0</v>
          </cell>
          <cell r="BK23">
            <v>-115654.95</v>
          </cell>
          <cell r="BL23">
            <v>1538321.05</v>
          </cell>
          <cell r="BM23">
            <v>205000</v>
          </cell>
        </row>
        <row r="24">
          <cell r="B24" t="str">
            <v>S413107</v>
          </cell>
          <cell r="C24" t="str">
            <v>黄骅市赵福增运输队</v>
          </cell>
          <cell r="D24" t="e">
            <v>#N/A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4"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4">
          <cell r="AJ24">
            <v>0</v>
          </cell>
          <cell r="AK24">
            <v>245969.52</v>
          </cell>
          <cell r="AL24">
            <v>183207.62</v>
          </cell>
          <cell r="AM24">
            <v>165765.52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</v>
          </cell>
          <cell r="AS24">
            <v>194760.36</v>
          </cell>
          <cell r="AT24">
            <v>289946.82</v>
          </cell>
          <cell r="AU24">
            <v>272858.84</v>
          </cell>
          <cell r="AV24">
            <v>381788.82</v>
          </cell>
          <cell r="AW24">
            <v>319914.55</v>
          </cell>
          <cell r="AX24">
            <v>3514193.81</v>
          </cell>
          <cell r="AY24">
            <v>2539631.6</v>
          </cell>
          <cell r="AZ24">
            <v>6</v>
          </cell>
          <cell r="BA24">
            <v>289946.82</v>
          </cell>
          <cell r="BB24">
            <v>194760.36</v>
          </cell>
          <cell r="BC24">
            <v>287456.78</v>
          </cell>
          <cell r="BD24">
            <v>338484.35</v>
          </cell>
          <cell r="BE24">
            <v>345700</v>
          </cell>
          <cell r="BF24">
            <v>1746726.17</v>
          </cell>
          <cell r="BG24">
            <v>974562.209999999</v>
          </cell>
        </row>
        <row r="24">
          <cell r="BI24">
            <v>3514193.81</v>
          </cell>
          <cell r="BJ24">
            <v>0</v>
          </cell>
          <cell r="BK24">
            <v>-49999.9999999977</v>
          </cell>
          <cell r="BL24">
            <v>1746726.17</v>
          </cell>
          <cell r="BM24">
            <v>233000</v>
          </cell>
        </row>
        <row r="25">
          <cell r="B25" t="str">
            <v>S413055</v>
          </cell>
          <cell r="C25" t="str">
            <v>黄骅市广亿汽车部件有限公司</v>
          </cell>
          <cell r="D25" t="e">
            <v>#N/A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5">
          <cell r="AB25">
            <v>0</v>
          </cell>
          <cell r="AC25">
            <v>0</v>
          </cell>
          <cell r="AD25">
            <v>74277.13</v>
          </cell>
          <cell r="AE25">
            <v>107572.74</v>
          </cell>
          <cell r="AF25">
            <v>68266.69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104375.09</v>
          </cell>
          <cell r="AV25">
            <v>193512.89</v>
          </cell>
          <cell r="AW25">
            <v>165061.63</v>
          </cell>
          <cell r="AX25">
            <v>2641921.71</v>
          </cell>
          <cell r="AY25">
            <v>2363547.04</v>
          </cell>
          <cell r="AZ25">
            <v>6</v>
          </cell>
          <cell r="BA25">
            <v>104375.09</v>
          </cell>
          <cell r="BB25">
            <v>173999.58</v>
          </cell>
          <cell r="BC25">
            <v>82996.09</v>
          </cell>
          <cell r="BD25">
            <v>107954.59</v>
          </cell>
          <cell r="BE25">
            <v>169142.49</v>
          </cell>
          <cell r="BF25">
            <v>827899.87</v>
          </cell>
          <cell r="BG25">
            <v>278374.67</v>
          </cell>
        </row>
        <row r="25">
          <cell r="BI25">
            <v>2641921.71</v>
          </cell>
          <cell r="BJ25">
            <v>0</v>
          </cell>
          <cell r="BK25">
            <v>-10920.54</v>
          </cell>
          <cell r="BL25">
            <v>827899.87</v>
          </cell>
          <cell r="BM25">
            <v>110000</v>
          </cell>
        </row>
        <row r="26">
          <cell r="B26" t="str">
            <v>S443004</v>
          </cell>
          <cell r="C26" t="str">
            <v>湘乡简美新材料科技有限公司</v>
          </cell>
          <cell r="D26" t="e">
            <v>#N/A</v>
          </cell>
          <cell r="E26" t="str">
            <v>正常供货</v>
          </cell>
          <cell r="F26">
            <v>60</v>
          </cell>
          <cell r="G26" t="str">
            <v>否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6">
          <cell r="Y26">
            <v>0</v>
          </cell>
          <cell r="Z26">
            <v>0</v>
          </cell>
          <cell r="AA26">
            <v>0</v>
          </cell>
        </row>
        <row r="26"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6">
          <cell r="AO26">
            <v>279487.92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252144.23</v>
          </cell>
          <cell r="AV26">
            <v>514912.6</v>
          </cell>
          <cell r="AW26">
            <v>274931.76</v>
          </cell>
          <cell r="AX26">
            <v>3914867.52</v>
          </cell>
          <cell r="AY26">
            <v>2880639.35</v>
          </cell>
          <cell r="AZ26">
            <v>6</v>
          </cell>
          <cell r="BA26">
            <v>252144.23</v>
          </cell>
          <cell r="BB26">
            <v>782083.94</v>
          </cell>
          <cell r="BC26">
            <v>0</v>
          </cell>
          <cell r="BD26">
            <v>783921.1</v>
          </cell>
          <cell r="BE26">
            <v>339685.97</v>
          </cell>
          <cell r="BF26">
            <v>2607993.63</v>
          </cell>
          <cell r="BG26">
            <v>1034228.17</v>
          </cell>
        </row>
        <row r="26">
          <cell r="BI26">
            <v>3914867.52</v>
          </cell>
          <cell r="BJ26">
            <v>0</v>
          </cell>
          <cell r="BK26">
            <v>-20000</v>
          </cell>
          <cell r="BL26">
            <v>2607993.63</v>
          </cell>
          <cell r="BM26">
            <v>348000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e">
            <v>#N/A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7">
          <cell r="U27">
            <v>0</v>
          </cell>
        </row>
        <row r="27">
          <cell r="AG27">
            <v>14403.5</v>
          </cell>
          <cell r="AH27">
            <v>58316.48</v>
          </cell>
          <cell r="AI27">
            <v>100608.43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</v>
          </cell>
          <cell r="AS27">
            <v>107378.5</v>
          </cell>
          <cell r="AT27">
            <v>127594.58</v>
          </cell>
          <cell r="AU27">
            <v>207038.5</v>
          </cell>
          <cell r="AV27">
            <v>155235.86</v>
          </cell>
          <cell r="AW27">
            <v>102653.88</v>
          </cell>
          <cell r="AX27">
            <v>1499497.47</v>
          </cell>
          <cell r="AY27">
            <v>1164864.39</v>
          </cell>
          <cell r="AZ27">
            <v>6</v>
          </cell>
          <cell r="BA27">
            <v>207038.5</v>
          </cell>
          <cell r="BB27">
            <v>127594.58</v>
          </cell>
          <cell r="BC27">
            <v>107378.5</v>
          </cell>
          <cell r="BD27">
            <v>72796.35</v>
          </cell>
          <cell r="BE27">
            <v>70593.25</v>
          </cell>
          <cell r="BF27">
            <v>772697.67</v>
          </cell>
          <cell r="BG27">
            <v>334633.08</v>
          </cell>
        </row>
        <row r="27">
          <cell r="BI27">
            <v>1499497.47</v>
          </cell>
          <cell r="BJ27">
            <v>0</v>
          </cell>
          <cell r="BK27">
            <v>-26718.56</v>
          </cell>
          <cell r="BL27">
            <v>772697.67</v>
          </cell>
          <cell r="BM27">
            <v>103000</v>
          </cell>
        </row>
        <row r="28">
          <cell r="B28" t="str">
            <v>S413033</v>
          </cell>
          <cell r="C28" t="str">
            <v>黄骅市再兴汽车配件有限公司</v>
          </cell>
          <cell r="D28" t="e">
            <v>#N/A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8">
          <cell r="AA28">
            <v>0</v>
          </cell>
          <cell r="AB28">
            <v>0</v>
          </cell>
          <cell r="AC28">
            <v>0</v>
          </cell>
          <cell r="AD28">
            <v>50206.71</v>
          </cell>
          <cell r="AE28">
            <v>0</v>
          </cell>
          <cell r="AF28">
            <v>111717.87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125390.28</v>
          </cell>
          <cell r="AV28">
            <v>104108</v>
          </cell>
          <cell r="AW28">
            <v>72315.96</v>
          </cell>
          <cell r="AX28">
            <v>2398752.58</v>
          </cell>
          <cell r="AY28">
            <v>1996757.36</v>
          </cell>
          <cell r="AZ28">
            <v>6</v>
          </cell>
          <cell r="BA28">
            <v>125390.28</v>
          </cell>
          <cell r="BB28">
            <v>276604.94</v>
          </cell>
          <cell r="BC28">
            <v>130455</v>
          </cell>
          <cell r="BD28">
            <v>126402.14</v>
          </cell>
          <cell r="BE28">
            <v>156563.19</v>
          </cell>
          <cell r="BF28">
            <v>835276.32</v>
          </cell>
          <cell r="BG28">
            <v>401995.22</v>
          </cell>
        </row>
        <row r="28">
          <cell r="BI28">
            <v>2398752.58</v>
          </cell>
          <cell r="BJ28">
            <v>0</v>
          </cell>
          <cell r="BK28">
            <v>0</v>
          </cell>
          <cell r="BL28">
            <v>835276.32</v>
          </cell>
          <cell r="BM28">
            <v>111000</v>
          </cell>
        </row>
        <row r="29">
          <cell r="B29" t="str">
            <v>S413047</v>
          </cell>
          <cell r="C29" t="str">
            <v>黄骅市正大纺织机械配件厂</v>
          </cell>
          <cell r="D29" t="e">
            <v>#N/A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29"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29"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240786.47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0</v>
          </cell>
          <cell r="AV29">
            <v>9647.69</v>
          </cell>
          <cell r="AW29">
            <v>0</v>
          </cell>
          <cell r="AX29">
            <v>1865441.09</v>
          </cell>
          <cell r="AY29">
            <v>1865441.09</v>
          </cell>
          <cell r="AZ29">
            <v>6</v>
          </cell>
          <cell r="BA29">
            <v>0</v>
          </cell>
          <cell r="BB29">
            <v>0</v>
          </cell>
          <cell r="BC29">
            <v>190575.44</v>
          </cell>
          <cell r="BD29">
            <v>0</v>
          </cell>
          <cell r="BE29">
            <v>160532.68</v>
          </cell>
          <cell r="BF29">
            <v>200223.13</v>
          </cell>
          <cell r="BG29">
            <v>0</v>
          </cell>
        </row>
        <row r="29">
          <cell r="BI29">
            <v>1865441.09</v>
          </cell>
          <cell r="BJ29">
            <v>0</v>
          </cell>
          <cell r="BK29">
            <v>0</v>
          </cell>
          <cell r="BL29">
            <v>200223.13</v>
          </cell>
          <cell r="BM29">
            <v>27000</v>
          </cell>
        </row>
        <row r="30">
          <cell r="B30" t="str">
            <v>S437004</v>
          </cell>
          <cell r="C30" t="str">
            <v>青岛福基纺织有限公司</v>
          </cell>
          <cell r="D30" t="e">
            <v>#N/A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0"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13004.9500000001</v>
          </cell>
          <cell r="AR30">
            <v>501479.22</v>
          </cell>
          <cell r="AS30">
            <v>326573.95</v>
          </cell>
          <cell r="AT30">
            <v>367231.17</v>
          </cell>
          <cell r="AU30">
            <v>0</v>
          </cell>
          <cell r="AV30">
            <v>71190.61</v>
          </cell>
          <cell r="AW30">
            <v>105342.81</v>
          </cell>
          <cell r="AX30">
            <v>1384822.71</v>
          </cell>
          <cell r="AY30">
            <v>1017591.54</v>
          </cell>
          <cell r="AZ30">
            <v>6</v>
          </cell>
          <cell r="BA30">
            <v>0</v>
          </cell>
          <cell r="BB30">
            <v>367231.17</v>
          </cell>
          <cell r="BC30">
            <v>326573.95</v>
          </cell>
          <cell r="BD30">
            <v>501479.22</v>
          </cell>
          <cell r="BE30">
            <v>13004.9500000001</v>
          </cell>
          <cell r="BF30">
            <v>1371817.76</v>
          </cell>
          <cell r="BG30">
            <v>367231.17</v>
          </cell>
        </row>
        <row r="30">
          <cell r="BI30">
            <v>1384822.71</v>
          </cell>
          <cell r="BJ30">
            <v>0</v>
          </cell>
          <cell r="BK30">
            <v>-574443.7</v>
          </cell>
          <cell r="BL30">
            <v>1371817.76</v>
          </cell>
          <cell r="BM30">
            <v>183000</v>
          </cell>
        </row>
        <row r="31">
          <cell r="B31" t="str">
            <v>S413084</v>
          </cell>
          <cell r="C31" t="str">
            <v>黄骅市常郭镇街西纸箱厂</v>
          </cell>
          <cell r="D31">
            <v>210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95879.9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37862.13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21560</v>
          </cell>
          <cell r="AV31">
            <v>86728.39</v>
          </cell>
          <cell r="AW31">
            <v>9599.58</v>
          </cell>
          <cell r="AX31">
            <v>1674044.5</v>
          </cell>
          <cell r="AY31">
            <v>1603086.43</v>
          </cell>
          <cell r="AZ31">
            <v>6</v>
          </cell>
          <cell r="BA31">
            <v>21560</v>
          </cell>
          <cell r="BB31">
            <v>49398.07</v>
          </cell>
          <cell r="BC31">
            <v>30501.73</v>
          </cell>
          <cell r="BD31">
            <v>36676.82</v>
          </cell>
          <cell r="BE31">
            <v>46036.4</v>
          </cell>
          <cell r="BF31">
            <v>234464.59</v>
          </cell>
          <cell r="BG31">
            <v>70958.0700000001</v>
          </cell>
        </row>
        <row r="31">
          <cell r="BI31">
            <v>1674044.5</v>
          </cell>
          <cell r="BJ31">
            <v>0</v>
          </cell>
          <cell r="BK31">
            <v>-9999.99999999977</v>
          </cell>
          <cell r="BL31">
            <v>234464.59</v>
          </cell>
          <cell r="BM31">
            <v>31000</v>
          </cell>
          <cell r="BN31">
            <v>31000</v>
          </cell>
          <cell r="BO31">
            <v>9600</v>
          </cell>
          <cell r="BP31">
            <v>40600</v>
          </cell>
        </row>
        <row r="32">
          <cell r="B32" t="str">
            <v>S413078</v>
          </cell>
          <cell r="C32" t="str">
            <v>文安县德实汽车配件有限公司</v>
          </cell>
          <cell r="D32" t="e">
            <v>#N/A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2"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343013.72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220273.69</v>
          </cell>
          <cell r="AV32">
            <v>365186.68</v>
          </cell>
          <cell r="AW32">
            <v>223782.45</v>
          </cell>
          <cell r="AX32">
            <v>3342608.73</v>
          </cell>
          <cell r="AY32">
            <v>2716021.01</v>
          </cell>
          <cell r="AZ32">
            <v>6</v>
          </cell>
          <cell r="BA32">
            <v>220273.69</v>
          </cell>
          <cell r="BB32">
            <v>406314.03</v>
          </cell>
          <cell r="BC32">
            <v>308833.87</v>
          </cell>
          <cell r="BD32">
            <v>345337.35</v>
          </cell>
          <cell r="BE32">
            <v>425266.94</v>
          </cell>
          <cell r="BF32">
            <v>1869728.07</v>
          </cell>
          <cell r="BG32">
            <v>626587.72</v>
          </cell>
        </row>
        <row r="32">
          <cell r="BI32">
            <v>3342608.73</v>
          </cell>
          <cell r="BJ32">
            <v>0</v>
          </cell>
          <cell r="BK32">
            <v>-12074.31</v>
          </cell>
          <cell r="BL32">
            <v>1869728.07</v>
          </cell>
          <cell r="BM32">
            <v>249000</v>
          </cell>
        </row>
        <row r="33">
          <cell r="B33" t="str">
            <v>S411017</v>
          </cell>
          <cell r="C33" t="str">
            <v>北京奇美玉隆商贸有限责任公司</v>
          </cell>
          <cell r="D33">
            <v>210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465206.3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</row>
        <row r="33">
          <cell r="AW33">
            <v>0</v>
          </cell>
          <cell r="AX33">
            <v>1582743.68</v>
          </cell>
          <cell r="AY33">
            <v>1582743.68</v>
          </cell>
          <cell r="AZ33">
            <v>5</v>
          </cell>
          <cell r="BA33">
            <v>0</v>
          </cell>
          <cell r="BB33">
            <v>0</v>
          </cell>
          <cell r="BC33">
            <v>132500</v>
          </cell>
          <cell r="BD33">
            <v>208897.43</v>
          </cell>
          <cell r="BE33">
            <v>342439.95</v>
          </cell>
          <cell r="BF33">
            <v>683837.38</v>
          </cell>
          <cell r="BG33">
            <v>0</v>
          </cell>
        </row>
        <row r="33">
          <cell r="BI33">
            <v>1582743.68</v>
          </cell>
          <cell r="BJ33">
            <v>0</v>
          </cell>
          <cell r="BK33">
            <v>0</v>
          </cell>
          <cell r="BL33">
            <v>683837.38</v>
          </cell>
          <cell r="BM33">
            <v>91000</v>
          </cell>
          <cell r="BN33">
            <v>91000</v>
          </cell>
        </row>
        <row r="33">
          <cell r="BP33">
            <v>91000</v>
          </cell>
        </row>
        <row r="34">
          <cell r="B34" t="str">
            <v>S413066</v>
          </cell>
          <cell r="C34" t="str">
            <v>河北新强力机械制造有限公司</v>
          </cell>
          <cell r="D34" t="e">
            <v>#N/A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4"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4939.03</v>
          </cell>
          <cell r="AE34">
            <v>125535.41</v>
          </cell>
          <cell r="AF34">
            <v>33983.59</v>
          </cell>
          <cell r="AG34">
            <v>60726.86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77137.29</v>
          </cell>
          <cell r="AR34">
            <v>67357.01</v>
          </cell>
          <cell r="AS34">
            <v>0</v>
          </cell>
          <cell r="AT34">
            <v>52526.87</v>
          </cell>
          <cell r="AU34">
            <v>161997.79</v>
          </cell>
          <cell r="AV34">
            <v>135262.52</v>
          </cell>
          <cell r="AW34">
            <v>0</v>
          </cell>
          <cell r="AX34">
            <v>1428021.28</v>
          </cell>
          <cell r="AY34">
            <v>1130760.97</v>
          </cell>
          <cell r="AZ34">
            <v>6</v>
          </cell>
          <cell r="BA34">
            <v>52526.87</v>
          </cell>
          <cell r="BB34">
            <v>0</v>
          </cell>
          <cell r="BC34">
            <v>67357.01</v>
          </cell>
          <cell r="BD34">
            <v>77137.29</v>
          </cell>
          <cell r="BE34">
            <v>77000</v>
          </cell>
          <cell r="BF34">
            <v>417144.19</v>
          </cell>
          <cell r="BG34">
            <v>297260.31</v>
          </cell>
        </row>
        <row r="34">
          <cell r="BI34">
            <v>1428021.28</v>
          </cell>
          <cell r="BJ34">
            <v>0</v>
          </cell>
          <cell r="BK34">
            <v>0</v>
          </cell>
          <cell r="BL34">
            <v>417144.19</v>
          </cell>
          <cell r="BM34">
            <v>56000</v>
          </cell>
        </row>
        <row r="35">
          <cell r="B35" t="str">
            <v>S413065</v>
          </cell>
          <cell r="C35" t="str">
            <v>河北锦泽丰泰国际贸易有限公司</v>
          </cell>
          <cell r="D35" t="e">
            <v>#N/A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</row>
        <row r="35">
          <cell r="AC35">
            <v>0</v>
          </cell>
          <cell r="AD35">
            <v>0</v>
          </cell>
          <cell r="AE35">
            <v>0</v>
          </cell>
        </row>
        <row r="35"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5">
          <cell r="AR35">
            <v>0</v>
          </cell>
          <cell r="AS35">
            <v>0</v>
          </cell>
          <cell r="AT35">
            <v>0</v>
          </cell>
          <cell r="AU35">
            <v>523982.5</v>
          </cell>
        </row>
        <row r="35">
          <cell r="AW35">
            <v>1289390.93</v>
          </cell>
          <cell r="AX35">
            <v>1813373.43</v>
          </cell>
          <cell r="AY35">
            <v>1813373.43</v>
          </cell>
          <cell r="AZ35">
            <v>5</v>
          </cell>
          <cell r="BA35">
            <v>1289390.93</v>
          </cell>
          <cell r="BB35">
            <v>0</v>
          </cell>
          <cell r="BC35">
            <v>523982.5</v>
          </cell>
          <cell r="BD35">
            <v>0</v>
          </cell>
          <cell r="BE35">
            <v>0</v>
          </cell>
          <cell r="BF35">
            <v>1813373.43</v>
          </cell>
          <cell r="BG35">
            <v>0</v>
          </cell>
        </row>
        <row r="35">
          <cell r="BI35">
            <v>1813373.43</v>
          </cell>
          <cell r="BJ35">
            <v>0</v>
          </cell>
          <cell r="BK35">
            <v>0</v>
          </cell>
          <cell r="BL35">
            <v>1813373.43</v>
          </cell>
          <cell r="BM35">
            <v>242000</v>
          </cell>
        </row>
        <row r="36">
          <cell r="B36" t="str">
            <v>S433001</v>
          </cell>
          <cell r="C36" t="str">
            <v>宁波精成车业有限公司</v>
          </cell>
          <cell r="D36">
            <v>210</v>
          </cell>
          <cell r="E36" t="str">
            <v>正常供货</v>
          </cell>
          <cell r="F36">
            <v>60</v>
          </cell>
          <cell r="G36" t="str">
            <v>否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6"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6">
          <cell r="AP36">
            <v>0</v>
          </cell>
          <cell r="AQ36">
            <v>0</v>
          </cell>
          <cell r="AR36">
            <v>0</v>
          </cell>
        </row>
        <row r="36">
          <cell r="AU36">
            <v>0</v>
          </cell>
        </row>
        <row r="36">
          <cell r="AW36">
            <v>107884.53</v>
          </cell>
          <cell r="AX36">
            <v>107884.53</v>
          </cell>
          <cell r="AY36">
            <v>107884.53</v>
          </cell>
          <cell r="AZ36">
            <v>3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107884.53</v>
          </cell>
          <cell r="BG36">
            <v>0</v>
          </cell>
        </row>
        <row r="36">
          <cell r="BI36">
            <v>107884.53</v>
          </cell>
          <cell r="BJ36">
            <v>0</v>
          </cell>
          <cell r="BK36">
            <v>-376951.73</v>
          </cell>
          <cell r="BL36">
            <v>107884.53</v>
          </cell>
          <cell r="BM36">
            <v>14000</v>
          </cell>
        </row>
        <row r="36">
          <cell r="BP36">
            <v>0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e">
            <v>#N/A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7">
          <cell r="AD37">
            <v>0</v>
          </cell>
          <cell r="AE37">
            <v>86262.8</v>
          </cell>
          <cell r="AF37">
            <v>0</v>
          </cell>
          <cell r="AG37">
            <v>201989.76</v>
          </cell>
          <cell r="AH37">
            <v>50497.44</v>
          </cell>
          <cell r="AI37">
            <v>0</v>
          </cell>
          <cell r="AJ37">
            <v>0</v>
          </cell>
          <cell r="AK37">
            <v>151492.32</v>
          </cell>
          <cell r="AL37">
            <v>353482.08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0</v>
          </cell>
          <cell r="AV37">
            <v>100994.88</v>
          </cell>
          <cell r="AW37">
            <v>504974.4</v>
          </cell>
          <cell r="AX37">
            <v>2106160.4</v>
          </cell>
          <cell r="AY37">
            <v>2106160.4</v>
          </cell>
          <cell r="AZ37">
            <v>6</v>
          </cell>
          <cell r="BA37">
            <v>0</v>
          </cell>
          <cell r="BB37">
            <v>0</v>
          </cell>
          <cell r="BC37">
            <v>100994.88</v>
          </cell>
          <cell r="BD37">
            <v>0</v>
          </cell>
          <cell r="BE37">
            <v>0</v>
          </cell>
          <cell r="BF37">
            <v>706964.16</v>
          </cell>
          <cell r="BG37">
            <v>0</v>
          </cell>
        </row>
        <row r="37">
          <cell r="BI37">
            <v>2106160.4</v>
          </cell>
          <cell r="BJ37">
            <v>0</v>
          </cell>
          <cell r="BK37">
            <v>0</v>
          </cell>
          <cell r="BL37">
            <v>706964.16</v>
          </cell>
          <cell r="BM37">
            <v>94000</v>
          </cell>
        </row>
        <row r="38">
          <cell r="B38" t="str">
            <v>S412001</v>
          </cell>
          <cell r="C38" t="str">
            <v>天津生隆纤维材料股份有限公司</v>
          </cell>
          <cell r="D38" t="e">
            <v>#N/A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8"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140435.82</v>
          </cell>
          <cell r="AL38">
            <v>0</v>
          </cell>
          <cell r="AM38">
            <v>311154.09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144815.85</v>
          </cell>
          <cell r="AV38">
            <v>75145.41</v>
          </cell>
          <cell r="AW38">
            <v>21060.84</v>
          </cell>
          <cell r="AX38">
            <v>1588104.68</v>
          </cell>
          <cell r="AY38">
            <v>1347082.58</v>
          </cell>
          <cell r="AZ38">
            <v>6</v>
          </cell>
          <cell r="BA38">
            <v>0</v>
          </cell>
          <cell r="BB38">
            <v>0</v>
          </cell>
          <cell r="BC38">
            <v>386548.67</v>
          </cell>
          <cell r="BD38">
            <v>0</v>
          </cell>
          <cell r="BE38">
            <v>186200</v>
          </cell>
          <cell r="BF38">
            <v>627570.77</v>
          </cell>
          <cell r="BG38">
            <v>241022.1</v>
          </cell>
        </row>
        <row r="38">
          <cell r="BI38">
            <v>1588104.68</v>
          </cell>
          <cell r="BJ38">
            <v>0</v>
          </cell>
          <cell r="BK38">
            <v>-100000</v>
          </cell>
          <cell r="BL38">
            <v>627570.77</v>
          </cell>
          <cell r="BM38">
            <v>84000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e">
            <v>#N/A</v>
          </cell>
          <cell r="E39" t="str">
            <v>正常供货</v>
          </cell>
          <cell r="F39">
            <v>90</v>
          </cell>
          <cell r="G39" t="str">
            <v>否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39">
          <cell r="AI39">
            <v>0</v>
          </cell>
        </row>
        <row r="39">
          <cell r="AN39">
            <v>0</v>
          </cell>
        </row>
        <row r="39">
          <cell r="AP39">
            <v>6243.12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285452.6</v>
          </cell>
        </row>
        <row r="39">
          <cell r="AW39">
            <v>32420.83</v>
          </cell>
          <cell r="AX39">
            <v>1376219.65</v>
          </cell>
          <cell r="AY39">
            <v>1058346.22</v>
          </cell>
          <cell r="AZ39">
            <v>5</v>
          </cell>
          <cell r="BA39">
            <v>0</v>
          </cell>
          <cell r="BB39">
            <v>422823.47</v>
          </cell>
          <cell r="BC39">
            <v>269749.08</v>
          </cell>
          <cell r="BD39">
            <v>359530.55</v>
          </cell>
          <cell r="BE39">
            <v>6243.12</v>
          </cell>
          <cell r="BF39">
            <v>1010445.98</v>
          </cell>
          <cell r="BG39">
            <v>317873.43</v>
          </cell>
        </row>
        <row r="39">
          <cell r="BI39">
            <v>1376219.65</v>
          </cell>
          <cell r="BJ39">
            <v>0</v>
          </cell>
          <cell r="BK39">
            <v>-400000</v>
          </cell>
          <cell r="BL39">
            <v>1010445.98</v>
          </cell>
          <cell r="BM39">
            <v>135000</v>
          </cell>
        </row>
        <row r="40">
          <cell r="B40" t="str">
            <v>S437023</v>
          </cell>
          <cell r="C40" t="str">
            <v>高唐强盛机械有限公司</v>
          </cell>
          <cell r="D40" t="e">
            <v>#N/A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0">
          <cell r="N40">
            <v>0</v>
          </cell>
          <cell r="O40">
            <v>0</v>
          </cell>
          <cell r="P40">
            <v>172666.63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0"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</row>
        <row r="40">
          <cell r="AW40">
            <v>0</v>
          </cell>
          <cell r="AX40">
            <v>856630.84</v>
          </cell>
          <cell r="AY40">
            <v>856630.84</v>
          </cell>
          <cell r="AZ40">
            <v>5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0">
          <cell r="BI40">
            <v>856630.84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e">
            <v>#N/A</v>
          </cell>
          <cell r="E41" t="str">
            <v>正常供货</v>
          </cell>
          <cell r="F41">
            <v>60</v>
          </cell>
          <cell r="G41" t="str">
            <v>否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1"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</row>
        <row r="41">
          <cell r="AQ41">
            <v>203514.6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171745.31</v>
          </cell>
          <cell r="AV41">
            <v>213981.32</v>
          </cell>
          <cell r="AW41">
            <v>186978.84</v>
          </cell>
          <cell r="AX41">
            <v>1357574.01</v>
          </cell>
          <cell r="AY41">
            <v>978852.81</v>
          </cell>
          <cell r="AZ41">
            <v>6</v>
          </cell>
          <cell r="BA41">
            <v>171745.31</v>
          </cell>
          <cell r="BB41">
            <v>206975.89</v>
          </cell>
          <cell r="BC41">
            <v>216321.56</v>
          </cell>
          <cell r="BD41">
            <v>158056.49</v>
          </cell>
          <cell r="BE41">
            <v>203514.6</v>
          </cell>
          <cell r="BF41">
            <v>1154059.41</v>
          </cell>
          <cell r="BG41">
            <v>378721.2</v>
          </cell>
        </row>
        <row r="41">
          <cell r="BI41">
            <v>1357574.01</v>
          </cell>
          <cell r="BJ41">
            <v>0</v>
          </cell>
          <cell r="BK41">
            <v>-3202.84</v>
          </cell>
          <cell r="BL41">
            <v>1154059.41</v>
          </cell>
          <cell r="BM41">
            <v>154000</v>
          </cell>
        </row>
        <row r="42">
          <cell r="B42" t="str">
            <v>S437019</v>
          </cell>
          <cell r="C42" t="str">
            <v>日照浩利橡塑有限公司</v>
          </cell>
          <cell r="D42" t="e">
            <v>#N/A</v>
          </cell>
          <cell r="E42" t="str">
            <v>正常供货</v>
          </cell>
          <cell r="F42">
            <v>60</v>
          </cell>
          <cell r="G42" t="str">
            <v>是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146534.48</v>
          </cell>
          <cell r="AK42">
            <v>136767.29</v>
          </cell>
          <cell r="AL42">
            <v>16256.75</v>
          </cell>
          <cell r="AM42">
            <v>18718.65</v>
          </cell>
          <cell r="AN42">
            <v>26337.4</v>
          </cell>
          <cell r="AO42">
            <v>83000</v>
          </cell>
          <cell r="AP42">
            <v>166600</v>
          </cell>
          <cell r="AQ42">
            <v>199098.38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234670.04</v>
          </cell>
          <cell r="AV42">
            <v>520798.5</v>
          </cell>
          <cell r="AW42">
            <v>239833.74</v>
          </cell>
          <cell r="AX42">
            <v>2688475.89</v>
          </cell>
          <cell r="AY42">
            <v>1852889.36</v>
          </cell>
          <cell r="AZ42">
            <v>6</v>
          </cell>
          <cell r="BA42">
            <v>234670.04</v>
          </cell>
          <cell r="BB42">
            <v>600916.49</v>
          </cell>
          <cell r="BC42">
            <v>128935.26</v>
          </cell>
          <cell r="BD42">
            <v>170008.91</v>
          </cell>
          <cell r="BE42">
            <v>199098.38</v>
          </cell>
          <cell r="BF42">
            <v>1895162.94</v>
          </cell>
          <cell r="BG42">
            <v>835586.53</v>
          </cell>
        </row>
        <row r="42">
          <cell r="BI42">
            <v>2688475.89</v>
          </cell>
          <cell r="BJ42">
            <v>0</v>
          </cell>
          <cell r="BK42">
            <v>-50000.0000000009</v>
          </cell>
          <cell r="BL42">
            <v>1895162.94</v>
          </cell>
          <cell r="BM42">
            <v>253000</v>
          </cell>
        </row>
        <row r="43">
          <cell r="B43" t="str">
            <v>S413090</v>
          </cell>
          <cell r="C43" t="str">
            <v>黄骅市津华汽车部件有限公司</v>
          </cell>
          <cell r="D43" t="e">
            <v>#N/A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149198.92</v>
          </cell>
          <cell r="Z43">
            <v>0</v>
          </cell>
          <cell r="AA43">
            <v>0</v>
          </cell>
        </row>
        <row r="43"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3">
          <cell r="AW43">
            <v>0</v>
          </cell>
          <cell r="AX43">
            <v>527338.56</v>
          </cell>
          <cell r="AY43">
            <v>527338.56</v>
          </cell>
          <cell r="AZ43">
            <v>5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3">
          <cell r="BI43">
            <v>527338.56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>
            <v>210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4"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4">
          <cell r="AW44">
            <v>0</v>
          </cell>
          <cell r="AX44">
            <v>604732.59</v>
          </cell>
          <cell r="AY44">
            <v>604732.59</v>
          </cell>
          <cell r="AZ44">
            <v>5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4">
          <cell r="BI44">
            <v>604732.59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50000</v>
          </cell>
          <cell r="BP44">
            <v>50000</v>
          </cell>
        </row>
        <row r="45">
          <cell r="B45" t="str">
            <v>S413132</v>
          </cell>
          <cell r="C45" t="str">
            <v>霸州市政锦五金制品有限公司</v>
          </cell>
          <cell r="D45" t="e">
            <v>#N/A</v>
          </cell>
          <cell r="E45" t="str">
            <v>正常供货</v>
          </cell>
          <cell r="F45">
            <v>90</v>
          </cell>
          <cell r="G45" t="str">
            <v>是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5"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5">
          <cell r="AL45">
            <v>1844.43</v>
          </cell>
          <cell r="AM45">
            <v>73420.39</v>
          </cell>
          <cell r="AN45">
            <v>105493.74</v>
          </cell>
          <cell r="AO45">
            <v>134900</v>
          </cell>
          <cell r="AP45">
            <v>251000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158299.7</v>
          </cell>
          <cell r="AV45">
            <v>437642.97</v>
          </cell>
          <cell r="AW45">
            <v>278504.72</v>
          </cell>
          <cell r="AX45">
            <v>2193616.92</v>
          </cell>
          <cell r="AY45">
            <v>1319169.53</v>
          </cell>
          <cell r="AZ45">
            <v>6</v>
          </cell>
          <cell r="BA45">
            <v>302273.52</v>
          </cell>
          <cell r="BB45">
            <v>0</v>
          </cell>
          <cell r="BC45">
            <v>255354.44</v>
          </cell>
          <cell r="BD45">
            <v>194883.01</v>
          </cell>
          <cell r="BE45">
            <v>251000</v>
          </cell>
          <cell r="BF45">
            <v>1432075.35</v>
          </cell>
          <cell r="BG45">
            <v>874447.39</v>
          </cell>
        </row>
        <row r="45">
          <cell r="BI45">
            <v>2193616.92</v>
          </cell>
          <cell r="BJ45">
            <v>0</v>
          </cell>
          <cell r="BK45">
            <v>0</v>
          </cell>
          <cell r="BL45">
            <v>1432075.35</v>
          </cell>
          <cell r="BM45">
            <v>191000</v>
          </cell>
        </row>
        <row r="46">
          <cell r="B46" t="str">
            <v>S411010</v>
          </cell>
          <cell r="C46" t="str">
            <v>北京多宾城建筑机械有限公司</v>
          </cell>
          <cell r="D46">
            <v>210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121209.49</v>
          </cell>
          <cell r="AK46">
            <v>45180.06</v>
          </cell>
          <cell r="AL46">
            <v>102833.86</v>
          </cell>
          <cell r="AM46">
            <v>74741.32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131554.62</v>
          </cell>
          <cell r="AW46">
            <v>104450.84</v>
          </cell>
          <cell r="AX46">
            <v>1023541.73</v>
          </cell>
          <cell r="AY46">
            <v>1010856.18</v>
          </cell>
          <cell r="AZ46">
            <v>6</v>
          </cell>
          <cell r="BA46">
            <v>0</v>
          </cell>
          <cell r="BB46">
            <v>12685.55</v>
          </cell>
          <cell r="BC46">
            <v>28025.03</v>
          </cell>
          <cell r="BD46">
            <v>86878.44</v>
          </cell>
          <cell r="BE46">
            <v>89492.64</v>
          </cell>
          <cell r="BF46">
            <v>363594.48</v>
          </cell>
          <cell r="BG46">
            <v>12685.5499999999</v>
          </cell>
        </row>
        <row r="46">
          <cell r="BI46">
            <v>1023541.73</v>
          </cell>
          <cell r="BJ46">
            <v>0</v>
          </cell>
          <cell r="BK46">
            <v>0</v>
          </cell>
          <cell r="BL46">
            <v>363594.48</v>
          </cell>
          <cell r="BM46">
            <v>48000</v>
          </cell>
          <cell r="BN46">
            <v>48000</v>
          </cell>
          <cell r="BO46">
            <v>2000</v>
          </cell>
          <cell r="BP46">
            <v>50000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e">
            <v>#N/A</v>
          </cell>
          <cell r="E47" t="str">
            <v>诉讼</v>
          </cell>
          <cell r="F47">
            <v>60</v>
          </cell>
          <cell r="G47" t="str">
            <v>否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7"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7"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7">
          <cell r="AW47">
            <v>0</v>
          </cell>
          <cell r="AX47">
            <v>0</v>
          </cell>
          <cell r="AY47">
            <v>0</v>
          </cell>
          <cell r="AZ47">
            <v>5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7"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 t="e">
            <v>#N/A</v>
          </cell>
          <cell r="E48" t="str">
            <v>固定资产</v>
          </cell>
          <cell r="F48">
            <v>0</v>
          </cell>
          <cell r="G48" t="str">
            <v>是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8"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0</v>
          </cell>
        </row>
        <row r="48">
          <cell r="AW48">
            <v>0</v>
          </cell>
          <cell r="AX48">
            <v>177300</v>
          </cell>
          <cell r="AY48">
            <v>177300</v>
          </cell>
          <cell r="AZ48">
            <v>5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140000</v>
          </cell>
          <cell r="BG48">
            <v>0</v>
          </cell>
        </row>
        <row r="48">
          <cell r="BI48">
            <v>177300</v>
          </cell>
          <cell r="BJ48">
            <v>0</v>
          </cell>
          <cell r="BK48">
            <v>0</v>
          </cell>
          <cell r="BL48">
            <v>140000</v>
          </cell>
          <cell r="BM48">
            <v>19000</v>
          </cell>
        </row>
        <row r="49">
          <cell r="B49" t="str">
            <v>S413161</v>
          </cell>
          <cell r="C49" t="str">
            <v>河北利达金属制品集团有限公司</v>
          </cell>
          <cell r="D49" t="e">
            <v>#N/A</v>
          </cell>
          <cell r="E49" t="str">
            <v>正常供货</v>
          </cell>
          <cell r="F49">
            <v>90</v>
          </cell>
          <cell r="G49" t="str">
            <v>是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49">
          <cell r="AH49">
            <v>0</v>
          </cell>
          <cell r="AI49">
            <v>0</v>
          </cell>
          <cell r="AJ49">
            <v>0</v>
          </cell>
        </row>
        <row r="49">
          <cell r="AM49">
            <v>0</v>
          </cell>
          <cell r="AN49">
            <v>161986.92</v>
          </cell>
          <cell r="AO49">
            <v>0</v>
          </cell>
          <cell r="AP49">
            <v>0</v>
          </cell>
          <cell r="AQ49">
            <v>2279773.31</v>
          </cell>
          <cell r="AR49">
            <v>759580.68</v>
          </cell>
          <cell r="AS49">
            <v>0</v>
          </cell>
          <cell r="AT49">
            <v>0</v>
          </cell>
          <cell r="AU49">
            <v>1943731.72</v>
          </cell>
          <cell r="AV49">
            <v>731857.32</v>
          </cell>
          <cell r="AW49">
            <v>424300.31</v>
          </cell>
          <cell r="AX49">
            <v>6301230.26</v>
          </cell>
          <cell r="AY49">
            <v>3201340.91</v>
          </cell>
          <cell r="AZ49">
            <v>6</v>
          </cell>
          <cell r="BA49">
            <v>0</v>
          </cell>
          <cell r="BB49">
            <v>0</v>
          </cell>
          <cell r="BC49">
            <v>759580.68</v>
          </cell>
          <cell r="BD49">
            <v>2279773.31</v>
          </cell>
          <cell r="BE49">
            <v>0</v>
          </cell>
          <cell r="BF49">
            <v>3859470.03</v>
          </cell>
          <cell r="BG49">
            <v>3099889.35</v>
          </cell>
        </row>
        <row r="49">
          <cell r="BI49">
            <v>6301230.26</v>
          </cell>
          <cell r="BJ49">
            <v>0</v>
          </cell>
          <cell r="BK49">
            <v>0</v>
          </cell>
          <cell r="BL49">
            <v>3859470.03</v>
          </cell>
          <cell r="BM49">
            <v>515000</v>
          </cell>
        </row>
        <row r="50">
          <cell r="B50" t="str">
            <v>S412015</v>
          </cell>
          <cell r="C50" t="str">
            <v>天津亚铁科技有限公司</v>
          </cell>
          <cell r="D50" t="e">
            <v>#N/A</v>
          </cell>
          <cell r="E50" t="str">
            <v>老账</v>
          </cell>
          <cell r="F50">
            <v>0</v>
          </cell>
          <cell r="G50" t="str">
            <v>否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0">
          <cell r="U50">
            <v>0</v>
          </cell>
          <cell r="V50">
            <v>0</v>
          </cell>
          <cell r="W50">
            <v>126094.65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</row>
        <row r="50"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</row>
        <row r="50">
          <cell r="AW50">
            <v>0</v>
          </cell>
          <cell r="AX50">
            <v>200686.65</v>
          </cell>
          <cell r="AY50">
            <v>200686.65</v>
          </cell>
          <cell r="AZ50">
            <v>5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</row>
        <row r="50">
          <cell r="BI50">
            <v>200686.65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e">
            <v>#N/A</v>
          </cell>
          <cell r="E51" t="str">
            <v>正常供货</v>
          </cell>
          <cell r="F51">
            <v>60</v>
          </cell>
          <cell r="G51" t="str">
            <v>否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1"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1">
          <cell r="AO51">
            <v>0</v>
          </cell>
          <cell r="AP51">
            <v>0</v>
          </cell>
          <cell r="AQ51">
            <v>20980.81</v>
          </cell>
          <cell r="AR51">
            <v>461164.86</v>
          </cell>
          <cell r="AS51">
            <v>485505.14</v>
          </cell>
          <cell r="AT51">
            <v>900590.92</v>
          </cell>
          <cell r="AU51">
            <v>291316.14</v>
          </cell>
          <cell r="AV51">
            <v>689636.32</v>
          </cell>
          <cell r="AW51">
            <v>406031.42</v>
          </cell>
          <cell r="AX51">
            <v>3255225.61</v>
          </cell>
          <cell r="AY51">
            <v>2063318.55</v>
          </cell>
          <cell r="AZ51">
            <v>6</v>
          </cell>
          <cell r="BA51">
            <v>291316.14</v>
          </cell>
          <cell r="BB51">
            <v>900590.92</v>
          </cell>
          <cell r="BC51">
            <v>485505.14</v>
          </cell>
          <cell r="BD51">
            <v>461164.86</v>
          </cell>
          <cell r="BE51">
            <v>20980.81</v>
          </cell>
          <cell r="BF51">
            <v>3234244.8</v>
          </cell>
          <cell r="BG51">
            <v>1191907.06</v>
          </cell>
        </row>
        <row r="51">
          <cell r="BI51">
            <v>3255225.61</v>
          </cell>
          <cell r="BJ51">
            <v>0</v>
          </cell>
          <cell r="BK51">
            <v>0</v>
          </cell>
          <cell r="BL51">
            <v>3234244.8</v>
          </cell>
          <cell r="BM51">
            <v>431000</v>
          </cell>
        </row>
        <row r="52">
          <cell r="B52" t="str">
            <v>S433027</v>
          </cell>
          <cell r="C52" t="str">
            <v>浙江泰极信汽车部件有限公司</v>
          </cell>
          <cell r="D52" t="e">
            <v>#N/A</v>
          </cell>
          <cell r="E52" t="str">
            <v>诉讼</v>
          </cell>
          <cell r="F52">
            <v>60</v>
          </cell>
          <cell r="G52" t="str">
            <v>否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2">
          <cell r="S52">
            <v>0</v>
          </cell>
          <cell r="T52">
            <v>47521.08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</row>
        <row r="52">
          <cell r="AW52">
            <v>0</v>
          </cell>
          <cell r="AX52">
            <v>249669.96</v>
          </cell>
          <cell r="AY52">
            <v>249669.96</v>
          </cell>
          <cell r="AZ52">
            <v>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2">
          <cell r="BI52">
            <v>249669.96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e">
            <v>#N/A</v>
          </cell>
          <cell r="E53" t="str">
            <v>固定资产</v>
          </cell>
          <cell r="F53" t="str">
            <v>预付</v>
          </cell>
          <cell r="G53" t="str">
            <v>否</v>
          </cell>
        </row>
        <row r="53">
          <cell r="I53">
            <v>470027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3"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</row>
        <row r="53">
          <cell r="AW53">
            <v>0</v>
          </cell>
          <cell r="AX53">
            <v>470027</v>
          </cell>
          <cell r="AY53">
            <v>470027</v>
          </cell>
          <cell r="AZ53">
            <v>5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3">
          <cell r="BI53">
            <v>470027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>
            <v>210</v>
          </cell>
          <cell r="E54" t="str">
            <v>老账</v>
          </cell>
          <cell r="F54">
            <v>90</v>
          </cell>
          <cell r="G54" t="str">
            <v>是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4">
          <cell r="AC54">
            <v>0</v>
          </cell>
          <cell r="AD54">
            <v>0</v>
          </cell>
          <cell r="AE54">
            <v>0</v>
          </cell>
          <cell r="AF54">
            <v>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</row>
        <row r="54">
          <cell r="AW54">
            <v>139274.43</v>
          </cell>
          <cell r="AX54">
            <v>197430.71</v>
          </cell>
          <cell r="AY54">
            <v>58156.28</v>
          </cell>
          <cell r="AZ54">
            <v>5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139274.43</v>
          </cell>
          <cell r="BG54">
            <v>139274.43</v>
          </cell>
        </row>
        <row r="54">
          <cell r="BI54">
            <v>197430.71</v>
          </cell>
          <cell r="BJ54">
            <v>0</v>
          </cell>
          <cell r="BK54">
            <v>0</v>
          </cell>
          <cell r="BL54">
            <v>139274.43</v>
          </cell>
          <cell r="BM54">
            <v>19000</v>
          </cell>
          <cell r="BN54">
            <v>19000</v>
          </cell>
          <cell r="BO54">
            <v>4212.405</v>
          </cell>
          <cell r="BP54">
            <v>23212.405</v>
          </cell>
        </row>
        <row r="55">
          <cell r="B55" t="str">
            <v>S432009</v>
          </cell>
          <cell r="C55" t="str">
            <v>江苏力乐汽车部件股份有限公司</v>
          </cell>
          <cell r="D55" t="e">
            <v>#N/A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5"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5">
          <cell r="AP55">
            <v>0</v>
          </cell>
          <cell r="AQ55">
            <v>904521.82</v>
          </cell>
          <cell r="AR55">
            <v>958499.08</v>
          </cell>
          <cell r="AS55">
            <v>973535.12</v>
          </cell>
          <cell r="AT55">
            <v>1890526.64</v>
          </cell>
          <cell r="AU55">
            <v>871702.16</v>
          </cell>
          <cell r="AV55">
            <v>1127828</v>
          </cell>
          <cell r="AW55">
            <v>509297.24</v>
          </cell>
          <cell r="AX55">
            <v>7235910.06</v>
          </cell>
          <cell r="AY55">
            <v>4473681.26</v>
          </cell>
          <cell r="AZ55">
            <v>6</v>
          </cell>
          <cell r="BA55">
            <v>871702.16</v>
          </cell>
          <cell r="BB55">
            <v>1890526.64</v>
          </cell>
          <cell r="BC55">
            <v>973535.12</v>
          </cell>
          <cell r="BD55">
            <v>958499.08</v>
          </cell>
          <cell r="BE55">
            <v>904521.82</v>
          </cell>
          <cell r="BF55">
            <v>6331388.24</v>
          </cell>
          <cell r="BG55">
            <v>2762228.8</v>
          </cell>
        </row>
        <row r="55">
          <cell r="BI55">
            <v>7235910.06</v>
          </cell>
          <cell r="BJ55">
            <v>0</v>
          </cell>
          <cell r="BK55">
            <v>0</v>
          </cell>
          <cell r="BL55">
            <v>6331388.24</v>
          </cell>
          <cell r="BM55">
            <v>844000</v>
          </cell>
        </row>
        <row r="56">
          <cell r="B56" t="str">
            <v>S432025</v>
          </cell>
          <cell r="C56" t="str">
            <v>苏州高登威科技股份有限公司</v>
          </cell>
          <cell r="D56" t="e">
            <v>#N/A</v>
          </cell>
          <cell r="E56" t="str">
            <v>固定资产</v>
          </cell>
          <cell r="F56">
            <v>0</v>
          </cell>
          <cell r="G56" t="str">
            <v>否</v>
          </cell>
        </row>
        <row r="56"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6"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</row>
        <row r="56">
          <cell r="AW56">
            <v>0</v>
          </cell>
          <cell r="AX56">
            <v>526700</v>
          </cell>
          <cell r="AY56">
            <v>526700</v>
          </cell>
          <cell r="AZ56">
            <v>5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6">
          <cell r="BI56">
            <v>526700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e">
            <v>#N/A</v>
          </cell>
          <cell r="E57" t="str">
            <v>固定资产-老账</v>
          </cell>
          <cell r="F57" t="str">
            <v>预付</v>
          </cell>
          <cell r="G57" t="str">
            <v>否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236900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7"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7">
          <cell r="AW57">
            <v>0</v>
          </cell>
          <cell r="AX57">
            <v>236900</v>
          </cell>
          <cell r="AY57">
            <v>236900</v>
          </cell>
          <cell r="AZ57">
            <v>5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</row>
        <row r="57">
          <cell r="BI57">
            <v>236900</v>
          </cell>
          <cell r="BJ57">
            <v>0</v>
          </cell>
          <cell r="BK57">
            <v>-180000</v>
          </cell>
          <cell r="BL57">
            <v>0</v>
          </cell>
          <cell r="BM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e">
            <v>#N/A</v>
          </cell>
          <cell r="E58" t="str">
            <v>固定资产-老账</v>
          </cell>
          <cell r="F58" t="str">
            <v>预付</v>
          </cell>
          <cell r="G58" t="str">
            <v>是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0</v>
          </cell>
        </row>
        <row r="58">
          <cell r="AW58">
            <v>0</v>
          </cell>
          <cell r="AX58">
            <v>632354.28</v>
          </cell>
          <cell r="AY58">
            <v>632354.28</v>
          </cell>
          <cell r="AZ58">
            <v>5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67500</v>
          </cell>
          <cell r="BG58">
            <v>0</v>
          </cell>
        </row>
        <row r="58">
          <cell r="BI58">
            <v>632354.28</v>
          </cell>
          <cell r="BJ58">
            <v>0</v>
          </cell>
          <cell r="BK58">
            <v>0</v>
          </cell>
          <cell r="BL58">
            <v>67500</v>
          </cell>
          <cell r="BM58">
            <v>9000</v>
          </cell>
        </row>
        <row r="59">
          <cell r="B59" t="str">
            <v>S413056</v>
          </cell>
          <cell r="C59" t="str">
            <v>黄骅市瑞丰五金制品有限公司</v>
          </cell>
          <cell r="D59">
            <v>210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59"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59">
          <cell r="AC59">
            <v>163925.31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</v>
          </cell>
          <cell r="AJ59">
            <v>0</v>
          </cell>
          <cell r="AK59">
            <v>0</v>
          </cell>
          <cell r="AL59">
            <v>0</v>
          </cell>
          <cell r="AM59">
            <v>133483.42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74609.93</v>
          </cell>
          <cell r="AV59">
            <v>40908.05</v>
          </cell>
          <cell r="AW59">
            <v>43787.68</v>
          </cell>
          <cell r="AX59">
            <v>921553.04</v>
          </cell>
          <cell r="AY59">
            <v>846943.11</v>
          </cell>
          <cell r="AZ59">
            <v>6</v>
          </cell>
          <cell r="BA59">
            <v>74609.93</v>
          </cell>
          <cell r="BB59">
            <v>0</v>
          </cell>
          <cell r="BC59">
            <v>23283.37</v>
          </cell>
          <cell r="BD59">
            <v>76633.02</v>
          </cell>
          <cell r="BE59">
            <v>52898.42</v>
          </cell>
          <cell r="BF59">
            <v>259222.05</v>
          </cell>
          <cell r="BG59">
            <v>74609.9300000001</v>
          </cell>
        </row>
        <row r="59">
          <cell r="BI59">
            <v>921553.04</v>
          </cell>
          <cell r="BJ59">
            <v>0</v>
          </cell>
          <cell r="BK59">
            <v>0</v>
          </cell>
          <cell r="BL59">
            <v>259222.05</v>
          </cell>
          <cell r="BM59">
            <v>35000</v>
          </cell>
          <cell r="BN59">
            <v>35000</v>
          </cell>
        </row>
        <row r="59">
          <cell r="BP59">
            <v>35000</v>
          </cell>
        </row>
        <row r="60">
          <cell r="B60" t="str">
            <v>S413071</v>
          </cell>
          <cell r="C60" t="str">
            <v>黄骅市顺亿汽车部件有限公司</v>
          </cell>
          <cell r="D60">
            <v>210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0"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30828.4</v>
          </cell>
          <cell r="AD60">
            <v>40385.19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</v>
          </cell>
          <cell r="AK60">
            <v>56994.88</v>
          </cell>
          <cell r="AL60">
            <v>56144.64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</v>
          </cell>
          <cell r="AT60">
            <v>0</v>
          </cell>
          <cell r="AU60">
            <v>42989.99</v>
          </cell>
          <cell r="AV60">
            <v>54605.88</v>
          </cell>
          <cell r="AW60">
            <v>0</v>
          </cell>
          <cell r="AX60">
            <v>821305.97</v>
          </cell>
          <cell r="AY60">
            <v>723710.1</v>
          </cell>
          <cell r="AZ60">
            <v>6</v>
          </cell>
          <cell r="BA60">
            <v>0</v>
          </cell>
          <cell r="BB60">
            <v>25666.08</v>
          </cell>
          <cell r="BC60">
            <v>35027.19</v>
          </cell>
          <cell r="BD60">
            <v>43591.48</v>
          </cell>
          <cell r="BE60">
            <v>48000</v>
          </cell>
          <cell r="BF60">
            <v>158289.14</v>
          </cell>
          <cell r="BG60">
            <v>97595.87</v>
          </cell>
        </row>
        <row r="60">
          <cell r="BI60">
            <v>821305.97</v>
          </cell>
          <cell r="BJ60">
            <v>0</v>
          </cell>
          <cell r="BK60">
            <v>0</v>
          </cell>
          <cell r="BL60">
            <v>158289.14</v>
          </cell>
          <cell r="BM60">
            <v>21000</v>
          </cell>
          <cell r="BN60">
            <v>21000</v>
          </cell>
          <cell r="BO60">
            <v>9000</v>
          </cell>
          <cell r="BP60">
            <v>30000</v>
          </cell>
        </row>
        <row r="61">
          <cell r="B61" t="str">
            <v>S432037</v>
          </cell>
          <cell r="C61" t="str">
            <v>苏世博(南京)减振系统有限公司</v>
          </cell>
          <cell r="D61" t="e">
            <v>#N/A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</row>
        <row r="61"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7050.95</v>
          </cell>
          <cell r="AP61">
            <v>150100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885251.05</v>
          </cell>
          <cell r="AV61">
            <v>679356</v>
          </cell>
          <cell r="AW61">
            <v>676097.08</v>
          </cell>
          <cell r="AX61">
            <v>2580526.36</v>
          </cell>
          <cell r="AY61">
            <v>1695275.31</v>
          </cell>
          <cell r="AZ61">
            <v>6</v>
          </cell>
          <cell r="BA61">
            <v>885251.05</v>
          </cell>
          <cell r="BB61">
            <v>0</v>
          </cell>
          <cell r="BC61">
            <v>0</v>
          </cell>
          <cell r="BD61">
            <v>182671.28</v>
          </cell>
          <cell r="BE61">
            <v>0</v>
          </cell>
          <cell r="BF61">
            <v>2423375.41</v>
          </cell>
          <cell r="BG61">
            <v>885251.05</v>
          </cell>
        </row>
        <row r="61">
          <cell r="BI61">
            <v>2580526.36</v>
          </cell>
          <cell r="BJ61">
            <v>0</v>
          </cell>
          <cell r="BK61">
            <v>0</v>
          </cell>
          <cell r="BL61">
            <v>2423375.41</v>
          </cell>
          <cell r="BM61">
            <v>323000</v>
          </cell>
        </row>
        <row r="62">
          <cell r="B62" t="str">
            <v>S412012</v>
          </cell>
          <cell r="C62" t="str">
            <v>天津琪安科技有限公司</v>
          </cell>
          <cell r="D62" t="e">
            <v>#N/A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2"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32705.5</v>
          </cell>
          <cell r="AE62">
            <v>85524.27</v>
          </cell>
          <cell r="AF62">
            <v>0</v>
          </cell>
          <cell r="AG62">
            <v>156100.05</v>
          </cell>
          <cell r="AH62">
            <v>26790.04</v>
          </cell>
          <cell r="AI62">
            <v>60885.41</v>
          </cell>
          <cell r="AJ62">
            <v>165910.83</v>
          </cell>
          <cell r="AK62">
            <v>33628.8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0</v>
          </cell>
          <cell r="AV62">
            <v>85355.12</v>
          </cell>
          <cell r="AW62">
            <v>63059.24</v>
          </cell>
          <cell r="AX62">
            <v>1375105.97</v>
          </cell>
          <cell r="AY62">
            <v>1226691.61</v>
          </cell>
          <cell r="AZ62">
            <v>6</v>
          </cell>
          <cell r="BA62">
            <v>97168.7</v>
          </cell>
          <cell r="BB62">
            <v>364412.38</v>
          </cell>
          <cell r="BC62">
            <v>0</v>
          </cell>
          <cell r="BD62">
            <v>0</v>
          </cell>
          <cell r="BE62">
            <v>0</v>
          </cell>
          <cell r="BF62">
            <v>609995.44</v>
          </cell>
          <cell r="BG62">
            <v>148414.36</v>
          </cell>
        </row>
        <row r="62">
          <cell r="BI62">
            <v>1375105.97</v>
          </cell>
          <cell r="BJ62">
            <v>0</v>
          </cell>
          <cell r="BK62">
            <v>0</v>
          </cell>
          <cell r="BL62">
            <v>609995.44</v>
          </cell>
          <cell r="BM62">
            <v>81000</v>
          </cell>
        </row>
        <row r="63">
          <cell r="B63" t="str">
            <v>S432035</v>
          </cell>
          <cell r="C63" t="str">
            <v>江阴市宏丰塑业有限公司</v>
          </cell>
          <cell r="D63">
            <v>210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3">
          <cell r="AA63">
            <v>0</v>
          </cell>
          <cell r="AB63">
            <v>0</v>
          </cell>
          <cell r="AC63">
            <v>0</v>
          </cell>
          <cell r="AD63">
            <v>30809.99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</row>
        <row r="63">
          <cell r="AW63">
            <v>0</v>
          </cell>
          <cell r="AX63">
            <v>109909.99</v>
          </cell>
          <cell r="AY63">
            <v>109909.99</v>
          </cell>
          <cell r="AZ63">
            <v>5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</row>
        <row r="63">
          <cell r="BI63">
            <v>109909.99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50000</v>
          </cell>
          <cell r="BP63">
            <v>50000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e">
            <v>#N/A</v>
          </cell>
          <cell r="E64" t="str">
            <v>实验费-老帐</v>
          </cell>
          <cell r="F64">
            <v>0</v>
          </cell>
          <cell r="G64" t="str">
            <v>否</v>
          </cell>
        </row>
        <row r="64"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383520.5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3905</v>
          </cell>
        </row>
        <row r="64">
          <cell r="AW64">
            <v>0</v>
          </cell>
          <cell r="AX64">
            <v>619964</v>
          </cell>
          <cell r="AY64">
            <v>619964</v>
          </cell>
          <cell r="AZ64">
            <v>5</v>
          </cell>
          <cell r="BA64">
            <v>0</v>
          </cell>
          <cell r="BB64">
            <v>0</v>
          </cell>
          <cell r="BC64">
            <v>3905</v>
          </cell>
          <cell r="BD64">
            <v>0</v>
          </cell>
          <cell r="BE64">
            <v>0</v>
          </cell>
          <cell r="BF64">
            <v>8242.5</v>
          </cell>
          <cell r="BG64">
            <v>0</v>
          </cell>
        </row>
        <row r="64">
          <cell r="BI64">
            <v>619964</v>
          </cell>
          <cell r="BJ64">
            <v>0</v>
          </cell>
          <cell r="BK64">
            <v>0</v>
          </cell>
          <cell r="BL64">
            <v>8242.5</v>
          </cell>
          <cell r="BM64">
            <v>1000</v>
          </cell>
        </row>
        <row r="65">
          <cell r="B65" t="str">
            <v>S421002</v>
          </cell>
          <cell r="C65" t="str">
            <v>大连浩煜新材料科技有限公司</v>
          </cell>
          <cell r="D65" t="e">
            <v>#N/A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5">
          <cell r="AK65">
            <v>0</v>
          </cell>
          <cell r="AL65">
            <v>0</v>
          </cell>
          <cell r="AM65">
            <v>0</v>
          </cell>
        </row>
        <row r="65">
          <cell r="AO65">
            <v>0</v>
          </cell>
          <cell r="AP65">
            <v>0</v>
          </cell>
          <cell r="AQ65">
            <v>103409.82</v>
          </cell>
          <cell r="AR65">
            <v>688800</v>
          </cell>
          <cell r="AS65">
            <v>1019760</v>
          </cell>
          <cell r="AT65">
            <v>678240</v>
          </cell>
          <cell r="AU65">
            <v>962640</v>
          </cell>
          <cell r="AV65">
            <v>869760</v>
          </cell>
          <cell r="AW65">
            <v>659400</v>
          </cell>
          <cell r="AX65">
            <v>4982009.82</v>
          </cell>
          <cell r="AY65">
            <v>3341129.82</v>
          </cell>
          <cell r="AZ65">
            <v>6</v>
          </cell>
          <cell r="BA65">
            <v>962640</v>
          </cell>
          <cell r="BB65">
            <v>678240</v>
          </cell>
          <cell r="BC65">
            <v>1019760</v>
          </cell>
          <cell r="BD65">
            <v>688800</v>
          </cell>
          <cell r="BE65">
            <v>103409.82</v>
          </cell>
          <cell r="BF65">
            <v>4878600</v>
          </cell>
          <cell r="BG65">
            <v>1640880</v>
          </cell>
        </row>
        <row r="65">
          <cell r="BI65">
            <v>4982009.82</v>
          </cell>
          <cell r="BJ65">
            <v>0</v>
          </cell>
          <cell r="BK65">
            <v>-320000</v>
          </cell>
          <cell r="BL65">
            <v>4878600</v>
          </cell>
          <cell r="BM65">
            <v>650000</v>
          </cell>
        </row>
        <row r="66">
          <cell r="B66" t="str">
            <v>S413168</v>
          </cell>
          <cell r="C66" t="str">
            <v>黄骅市旗锐塑料制品有限公司</v>
          </cell>
          <cell r="D66" t="e">
            <v>#N/A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6"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32059.31</v>
          </cell>
          <cell r="AS66">
            <v>46536.05</v>
          </cell>
          <cell r="AT66">
            <v>66484.39</v>
          </cell>
          <cell r="AU66">
            <v>28145.33</v>
          </cell>
          <cell r="AV66">
            <v>87002.92</v>
          </cell>
          <cell r="AW66">
            <v>77516.59</v>
          </cell>
          <cell r="AX66">
            <v>337744.59</v>
          </cell>
          <cell r="AY66">
            <v>243114.87</v>
          </cell>
          <cell r="AZ66">
            <v>6</v>
          </cell>
          <cell r="BA66">
            <v>28145.33</v>
          </cell>
          <cell r="BB66">
            <v>66484.39</v>
          </cell>
          <cell r="BC66">
            <v>46536.05</v>
          </cell>
          <cell r="BD66">
            <v>32059.31</v>
          </cell>
          <cell r="BE66">
            <v>0</v>
          </cell>
          <cell r="BF66">
            <v>337744.59</v>
          </cell>
          <cell r="BG66">
            <v>94629.72</v>
          </cell>
        </row>
        <row r="66">
          <cell r="BI66">
            <v>337744.59</v>
          </cell>
          <cell r="BJ66">
            <v>0</v>
          </cell>
          <cell r="BK66">
            <v>0</v>
          </cell>
          <cell r="BL66">
            <v>337744.59</v>
          </cell>
          <cell r="BM66">
            <v>45000</v>
          </cell>
        </row>
        <row r="67">
          <cell r="B67" t="str">
            <v>S535001</v>
          </cell>
          <cell r="C67" t="str">
            <v>厦门市三友和机械有限公司</v>
          </cell>
          <cell r="D67" t="e">
            <v>#N/A</v>
          </cell>
          <cell r="E67" t="str">
            <v>固定资产-老账</v>
          </cell>
          <cell r="F67" t="str">
            <v>预付</v>
          </cell>
          <cell r="G67" t="str">
            <v>否</v>
          </cell>
        </row>
        <row r="67">
          <cell r="I67">
            <v>222035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</row>
        <row r="67"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7">
          <cell r="AW67">
            <v>0</v>
          </cell>
          <cell r="AX67">
            <v>294000</v>
          </cell>
          <cell r="AY67">
            <v>294000</v>
          </cell>
          <cell r="AZ67">
            <v>5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</row>
        <row r="67">
          <cell r="BI67">
            <v>294000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e">
            <v>#N/A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8"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811996.06</v>
          </cell>
          <cell r="AS68">
            <v>281423.25</v>
          </cell>
          <cell r="AT68">
            <v>991550.26</v>
          </cell>
          <cell r="AU68">
            <v>156597.75</v>
          </cell>
          <cell r="AV68">
            <v>855585.49</v>
          </cell>
          <cell r="AW68">
            <v>560550.06</v>
          </cell>
          <cell r="AX68">
            <v>3657702.87</v>
          </cell>
          <cell r="AY68">
            <v>2509554.86</v>
          </cell>
          <cell r="AZ68">
            <v>6</v>
          </cell>
          <cell r="BA68">
            <v>156597.75</v>
          </cell>
          <cell r="BB68">
            <v>991550.26</v>
          </cell>
          <cell r="BC68">
            <v>281423.25</v>
          </cell>
          <cell r="BD68">
            <v>811996.06</v>
          </cell>
          <cell r="BE68">
            <v>0</v>
          </cell>
          <cell r="BF68">
            <v>3657702.87</v>
          </cell>
          <cell r="BG68">
            <v>1148148.01</v>
          </cell>
        </row>
        <row r="68">
          <cell r="BI68">
            <v>3657702.87</v>
          </cell>
          <cell r="BJ68">
            <v>0</v>
          </cell>
          <cell r="BK68">
            <v>-311219.69</v>
          </cell>
          <cell r="BL68">
            <v>3657702.87</v>
          </cell>
          <cell r="BM68">
            <v>488000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e">
            <v>#N/A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69">
          <cell r="V69">
            <v>0</v>
          </cell>
        </row>
        <row r="69">
          <cell r="X69">
            <v>0</v>
          </cell>
        </row>
        <row r="69">
          <cell r="AJ69">
            <v>0</v>
          </cell>
          <cell r="AK69">
            <v>0</v>
          </cell>
          <cell r="AL69">
            <v>86101.19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</v>
          </cell>
          <cell r="AT69">
            <v>0</v>
          </cell>
          <cell r="AU69">
            <v>0</v>
          </cell>
        </row>
        <row r="69">
          <cell r="AW69">
            <v>4096.37</v>
          </cell>
          <cell r="AX69">
            <v>326217.7</v>
          </cell>
          <cell r="AY69">
            <v>326217.7</v>
          </cell>
          <cell r="AZ69">
            <v>5</v>
          </cell>
          <cell r="BA69">
            <v>0</v>
          </cell>
          <cell r="BB69">
            <v>0</v>
          </cell>
          <cell r="BC69">
            <v>16414.49</v>
          </cell>
          <cell r="BD69">
            <v>673.35</v>
          </cell>
          <cell r="BE69">
            <v>0</v>
          </cell>
          <cell r="BF69">
            <v>21184.21</v>
          </cell>
          <cell r="BG69">
            <v>0</v>
          </cell>
        </row>
        <row r="69">
          <cell r="BI69">
            <v>326217.7</v>
          </cell>
          <cell r="BJ69">
            <v>0</v>
          </cell>
          <cell r="BK69">
            <v>0</v>
          </cell>
          <cell r="BL69">
            <v>21184.21</v>
          </cell>
          <cell r="BM69">
            <v>3000</v>
          </cell>
        </row>
        <row r="70">
          <cell r="B70" t="str">
            <v>S413053</v>
          </cell>
          <cell r="C70" t="str">
            <v>黄骅市益海五金制造有限公司</v>
          </cell>
          <cell r="D70" t="e">
            <v>#N/A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0">
          <cell r="AE70">
            <v>0</v>
          </cell>
          <cell r="AF70">
            <v>0</v>
          </cell>
        </row>
        <row r="70"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64665.94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28633.12</v>
          </cell>
          <cell r="AT70">
            <v>20920.74</v>
          </cell>
          <cell r="AU70">
            <v>0</v>
          </cell>
          <cell r="AV70">
            <v>65364.24</v>
          </cell>
          <cell r="AW70">
            <v>0</v>
          </cell>
          <cell r="AX70">
            <v>372807.38</v>
          </cell>
          <cell r="AY70">
            <v>307443.14</v>
          </cell>
          <cell r="AZ70">
            <v>6</v>
          </cell>
          <cell r="BA70">
            <v>20920.74</v>
          </cell>
          <cell r="BB70">
            <v>28633.12</v>
          </cell>
          <cell r="BC70">
            <v>31266.25</v>
          </cell>
          <cell r="BD70">
            <v>24286.2</v>
          </cell>
          <cell r="BE70">
            <v>17600</v>
          </cell>
          <cell r="BF70">
            <v>146184.35</v>
          </cell>
          <cell r="BG70">
            <v>65364.24</v>
          </cell>
        </row>
        <row r="70">
          <cell r="BI70">
            <v>372807.38</v>
          </cell>
          <cell r="BJ70">
            <v>0</v>
          </cell>
          <cell r="BK70">
            <v>0</v>
          </cell>
          <cell r="BL70">
            <v>146184.35</v>
          </cell>
          <cell r="BM70">
            <v>19000</v>
          </cell>
        </row>
        <row r="71">
          <cell r="B71" t="str">
            <v>S411037</v>
          </cell>
          <cell r="C71" t="str">
            <v>北京博路荣国际贸易有限公司</v>
          </cell>
          <cell r="D71">
            <v>210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46705.6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</row>
        <row r="71">
          <cell r="AW71">
            <v>0</v>
          </cell>
          <cell r="AX71">
            <v>46705.6</v>
          </cell>
          <cell r="AY71">
            <v>46705.6</v>
          </cell>
          <cell r="AZ71">
            <v>5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</row>
        <row r="71">
          <cell r="BI71">
            <v>46705.6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26705.6</v>
          </cell>
          <cell r="BP71">
            <v>26705.6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e">
            <v>#N/A</v>
          </cell>
        </row>
        <row r="72"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2"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2">
          <cell r="AV72">
            <v>141746.47</v>
          </cell>
          <cell r="AW72">
            <v>350004.35</v>
          </cell>
          <cell r="AX72">
            <v>491750.82</v>
          </cell>
          <cell r="AY72">
            <v>491750.82</v>
          </cell>
          <cell r="AZ72">
            <v>3</v>
          </cell>
          <cell r="BA72">
            <v>350004.35</v>
          </cell>
          <cell r="BB72">
            <v>141746.47</v>
          </cell>
          <cell r="BC72">
            <v>0</v>
          </cell>
          <cell r="BD72">
            <v>0</v>
          </cell>
          <cell r="BE72">
            <v>0</v>
          </cell>
          <cell r="BF72">
            <v>491750.82</v>
          </cell>
          <cell r="BG72">
            <v>0</v>
          </cell>
        </row>
        <row r="72">
          <cell r="BI72">
            <v>491750.819999999</v>
          </cell>
          <cell r="BJ72">
            <v>-9.31322574615479e-10</v>
          </cell>
          <cell r="BK72">
            <v>-250000.000000001</v>
          </cell>
          <cell r="BL72">
            <v>491750.82</v>
          </cell>
          <cell r="BM72">
            <v>66000</v>
          </cell>
        </row>
        <row r="73">
          <cell r="B73" t="str">
            <v>S413021</v>
          </cell>
          <cell r="C73" t="str">
            <v>河北锐翰汽车零部件有限公司</v>
          </cell>
          <cell r="D73" t="e">
            <v>#N/A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3">
          <cell r="Y73">
            <v>0</v>
          </cell>
          <cell r="Z73">
            <v>0</v>
          </cell>
        </row>
        <row r="73">
          <cell r="AC73">
            <v>7278.33</v>
          </cell>
          <cell r="AD73">
            <v>16896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36863.95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36719.93</v>
          </cell>
          <cell r="AV73">
            <v>17255.97</v>
          </cell>
          <cell r="AW73">
            <v>14495.98</v>
          </cell>
          <cell r="AX73">
            <v>651077.34</v>
          </cell>
          <cell r="AY73">
            <v>563357.51</v>
          </cell>
          <cell r="AZ73">
            <v>6</v>
          </cell>
          <cell r="BA73">
            <v>36719.93</v>
          </cell>
          <cell r="BB73">
            <v>50999.9</v>
          </cell>
          <cell r="BC73">
            <v>28175.95</v>
          </cell>
          <cell r="BD73">
            <v>42527.94</v>
          </cell>
          <cell r="BE73">
            <v>33839.94</v>
          </cell>
          <cell r="BF73">
            <v>190175.67</v>
          </cell>
          <cell r="BG73">
            <v>87719.83</v>
          </cell>
        </row>
        <row r="73">
          <cell r="BI73">
            <v>651077.34</v>
          </cell>
          <cell r="BJ73">
            <v>0</v>
          </cell>
          <cell r="BK73">
            <v>0</v>
          </cell>
          <cell r="BL73">
            <v>190175.67</v>
          </cell>
          <cell r="BM73">
            <v>25000</v>
          </cell>
        </row>
        <row r="74">
          <cell r="B74" t="str">
            <v>S411021</v>
          </cell>
          <cell r="C74" t="str">
            <v>北京鹏宇兴业精密模具制造有限公司</v>
          </cell>
          <cell r="D74" t="e">
            <v>#N/A</v>
          </cell>
          <cell r="E74" t="str">
            <v>固定资产-老账</v>
          </cell>
          <cell r="F74">
            <v>0</v>
          </cell>
          <cell r="G74" t="str">
            <v>否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4"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40459.99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4">
          <cell r="AW74">
            <v>0</v>
          </cell>
          <cell r="AX74">
            <v>40459.99</v>
          </cell>
          <cell r="AY74">
            <v>40459.99</v>
          </cell>
          <cell r="AZ74">
            <v>5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</row>
        <row r="74">
          <cell r="BI74">
            <v>40459.9900000001</v>
          </cell>
          <cell r="BJ74">
            <v>1.01863406598568e-10</v>
          </cell>
          <cell r="BK74">
            <v>1.01863406598568e-10</v>
          </cell>
          <cell r="BL74">
            <v>0</v>
          </cell>
          <cell r="BM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e">
            <v>#N/A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</row>
        <row r="75">
          <cell r="AI75">
            <v>0</v>
          </cell>
          <cell r="AJ75">
            <v>0</v>
          </cell>
          <cell r="AK75">
            <v>0</v>
          </cell>
          <cell r="AL75">
            <v>30476.37</v>
          </cell>
          <cell r="AM75">
            <v>60131.82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117158.4</v>
          </cell>
          <cell r="AV75">
            <v>460969.94</v>
          </cell>
          <cell r="AW75">
            <v>0</v>
          </cell>
          <cell r="AX75">
            <v>1291497.07</v>
          </cell>
          <cell r="AY75">
            <v>713368.73</v>
          </cell>
          <cell r="AZ75">
            <v>6</v>
          </cell>
          <cell r="BA75">
            <v>57024.32</v>
          </cell>
          <cell r="BB75">
            <v>0</v>
          </cell>
          <cell r="BC75">
            <v>129850.56</v>
          </cell>
          <cell r="BD75">
            <v>109169.3</v>
          </cell>
          <cell r="BE75">
            <v>131100</v>
          </cell>
          <cell r="BF75">
            <v>765003.22</v>
          </cell>
          <cell r="BG75">
            <v>578128.34</v>
          </cell>
        </row>
        <row r="75">
          <cell r="BI75">
            <v>1291497.07</v>
          </cell>
          <cell r="BJ75">
            <v>0</v>
          </cell>
          <cell r="BK75">
            <v>0</v>
          </cell>
          <cell r="BL75">
            <v>765003.22</v>
          </cell>
          <cell r="BM75">
            <v>102000</v>
          </cell>
        </row>
        <row r="76">
          <cell r="B76" t="str">
            <v>S444012</v>
          </cell>
          <cell r="C76" t="str">
            <v>东莞皓永汽车配件有限公司</v>
          </cell>
          <cell r="D76">
            <v>210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6">
          <cell r="AA76">
            <v>0</v>
          </cell>
        </row>
        <row r="76">
          <cell r="AC76">
            <v>0</v>
          </cell>
          <cell r="AD76">
            <v>0</v>
          </cell>
          <cell r="AE76">
            <v>0</v>
          </cell>
        </row>
        <row r="76">
          <cell r="AH76">
            <v>0</v>
          </cell>
          <cell r="AI76">
            <v>232592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6">
          <cell r="AW76">
            <v>0</v>
          </cell>
          <cell r="AX76">
            <v>232592</v>
          </cell>
          <cell r="AY76">
            <v>232592</v>
          </cell>
          <cell r="AZ76">
            <v>5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6">
          <cell r="BI76">
            <v>232592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222592</v>
          </cell>
          <cell r="BP76">
            <v>222592</v>
          </cell>
        </row>
        <row r="77">
          <cell r="B77" t="str">
            <v>S431001</v>
          </cell>
          <cell r="C77" t="str">
            <v>纳新塑化（上海）有限公司</v>
          </cell>
          <cell r="D77">
            <v>210</v>
          </cell>
          <cell r="E77" t="str">
            <v>大宗物料</v>
          </cell>
          <cell r="F77">
            <v>60</v>
          </cell>
          <cell r="G77" t="str">
            <v>否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7"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41700</v>
          </cell>
          <cell r="AQ77">
            <v>61020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7">
          <cell r="AW77">
            <v>0</v>
          </cell>
          <cell r="AX77">
            <v>102720</v>
          </cell>
          <cell r="AY77">
            <v>102720</v>
          </cell>
          <cell r="AZ77">
            <v>5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61020</v>
          </cell>
          <cell r="BF77">
            <v>0</v>
          </cell>
          <cell r="BG77">
            <v>0</v>
          </cell>
        </row>
        <row r="77">
          <cell r="BI77">
            <v>102720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52720</v>
          </cell>
          <cell r="BP77">
            <v>52720</v>
          </cell>
        </row>
        <row r="78">
          <cell r="B78" t="str">
            <v>S434003</v>
          </cell>
          <cell r="C78" t="str">
            <v>芜湖市卓人汽车配件有限责任公司</v>
          </cell>
          <cell r="D78">
            <v>210</v>
          </cell>
          <cell r="E78" t="str">
            <v>正常供货</v>
          </cell>
          <cell r="F78">
            <v>90</v>
          </cell>
          <cell r="G78" t="str">
            <v>否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8">
          <cell r="AC78">
            <v>0</v>
          </cell>
          <cell r="AD78">
            <v>0</v>
          </cell>
          <cell r="AE78">
            <v>0</v>
          </cell>
        </row>
        <row r="78"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4688.14</v>
          </cell>
          <cell r="AV78">
            <v>14056.84</v>
          </cell>
          <cell r="AW78">
            <v>84607.95</v>
          </cell>
          <cell r="AX78">
            <v>103352.93</v>
          </cell>
          <cell r="AY78">
            <v>0</v>
          </cell>
          <cell r="AZ78">
            <v>6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103352.93</v>
          </cell>
          <cell r="BG78">
            <v>103352.93</v>
          </cell>
        </row>
        <row r="78">
          <cell r="BI78">
            <v>103352.93</v>
          </cell>
          <cell r="BJ78">
            <v>0</v>
          </cell>
          <cell r="BK78">
            <v>-11346.43</v>
          </cell>
          <cell r="BL78">
            <v>103352.93</v>
          </cell>
          <cell r="BM78">
            <v>14000</v>
          </cell>
          <cell r="BN78">
            <v>4688.14</v>
          </cell>
        </row>
        <row r="78">
          <cell r="BP78">
            <v>4688.14</v>
          </cell>
        </row>
        <row r="79">
          <cell r="B79" t="str">
            <v>S434001</v>
          </cell>
          <cell r="C79" t="str">
            <v>合肥光码科技有限公司</v>
          </cell>
          <cell r="D79">
            <v>210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42403.21</v>
          </cell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  <cell r="AE79">
            <v>9282.96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</row>
        <row r="79">
          <cell r="AW79">
            <v>0</v>
          </cell>
          <cell r="AX79">
            <v>260778.92</v>
          </cell>
          <cell r="AY79">
            <v>254320.52</v>
          </cell>
          <cell r="AZ79">
            <v>5</v>
          </cell>
          <cell r="BA79">
            <v>6458.4</v>
          </cell>
          <cell r="BB79">
            <v>0</v>
          </cell>
          <cell r="BC79">
            <v>8752.09</v>
          </cell>
          <cell r="BD79">
            <v>36477.82</v>
          </cell>
          <cell r="BE79">
            <v>0</v>
          </cell>
          <cell r="BF79">
            <v>51688.31</v>
          </cell>
          <cell r="BG79">
            <v>6458.40000000002</v>
          </cell>
        </row>
        <row r="79">
          <cell r="BI79">
            <v>260778.92</v>
          </cell>
          <cell r="BJ79">
            <v>0</v>
          </cell>
          <cell r="BK79">
            <v>0</v>
          </cell>
          <cell r="BL79">
            <v>51688.31</v>
          </cell>
          <cell r="BM79">
            <v>7000</v>
          </cell>
          <cell r="BN79">
            <v>7000</v>
          </cell>
          <cell r="BO79">
            <v>23000</v>
          </cell>
          <cell r="BP79">
            <v>30000</v>
          </cell>
        </row>
        <row r="80">
          <cell r="B80" t="str">
            <v>S413061</v>
          </cell>
          <cell r="C80" t="str">
            <v>黄骅市氦普气体销售有限公司</v>
          </cell>
          <cell r="D80" t="e">
            <v>#N/A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0">
          <cell r="Z80">
            <v>0</v>
          </cell>
          <cell r="AA80">
            <v>0</v>
          </cell>
        </row>
        <row r="80">
          <cell r="AC80">
            <v>0</v>
          </cell>
          <cell r="AD80">
            <v>0</v>
          </cell>
        </row>
        <row r="80"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97094.38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</v>
          </cell>
          <cell r="AT80">
            <v>175374.06</v>
          </cell>
          <cell r="AU80">
            <v>0</v>
          </cell>
        </row>
        <row r="80">
          <cell r="AW80">
            <v>0</v>
          </cell>
          <cell r="AX80">
            <v>747766.85</v>
          </cell>
          <cell r="AY80">
            <v>747766.85</v>
          </cell>
          <cell r="AZ80">
            <v>5</v>
          </cell>
          <cell r="BA80">
            <v>175374.06</v>
          </cell>
          <cell r="BB80">
            <v>147635.45</v>
          </cell>
          <cell r="BC80">
            <v>0</v>
          </cell>
          <cell r="BD80">
            <v>119714.71</v>
          </cell>
          <cell r="BE80">
            <v>0</v>
          </cell>
          <cell r="BF80">
            <v>323009.51</v>
          </cell>
          <cell r="BG80">
            <v>0</v>
          </cell>
        </row>
        <row r="80">
          <cell r="BI80">
            <v>747766.85</v>
          </cell>
          <cell r="BJ80">
            <v>0</v>
          </cell>
          <cell r="BK80">
            <v>-80000</v>
          </cell>
          <cell r="BL80">
            <v>323009.51</v>
          </cell>
          <cell r="BM80">
            <v>43000</v>
          </cell>
        </row>
        <row r="81">
          <cell r="B81" t="str">
            <v>S413067</v>
          </cell>
          <cell r="C81" t="str">
            <v>沧州庆方汽车部件有限公司</v>
          </cell>
          <cell r="D81" t="e">
            <v>#N/A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1"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43285.3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40827.84</v>
          </cell>
          <cell r="AS81">
            <v>37579.05</v>
          </cell>
          <cell r="AT81">
            <v>30551.27</v>
          </cell>
          <cell r="AU81">
            <v>8419.33</v>
          </cell>
          <cell r="AV81">
            <v>21651.16</v>
          </cell>
          <cell r="AW81">
            <v>47236.26</v>
          </cell>
          <cell r="AX81">
            <v>293025.5</v>
          </cell>
          <cell r="AY81">
            <v>254054.9</v>
          </cell>
          <cell r="AZ81">
            <v>6</v>
          </cell>
          <cell r="BA81">
            <v>8419.33</v>
          </cell>
          <cell r="BB81">
            <v>30551.27</v>
          </cell>
          <cell r="BC81">
            <v>37579.05</v>
          </cell>
          <cell r="BD81">
            <v>40827.84</v>
          </cell>
          <cell r="BE81">
            <v>34175.29</v>
          </cell>
          <cell r="BF81">
            <v>186264.91</v>
          </cell>
          <cell r="BG81">
            <v>38970.6</v>
          </cell>
        </row>
        <row r="81">
          <cell r="BI81">
            <v>293025.5</v>
          </cell>
          <cell r="BJ81">
            <v>0</v>
          </cell>
          <cell r="BK81">
            <v>0</v>
          </cell>
          <cell r="BL81">
            <v>186264.91</v>
          </cell>
          <cell r="BM81">
            <v>25000</v>
          </cell>
        </row>
        <row r="82">
          <cell r="B82" t="str">
            <v>S431026</v>
          </cell>
          <cell r="C82" t="str">
            <v>上海桓毅实业发展有限公司</v>
          </cell>
          <cell r="D82">
            <v>210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</row>
        <row r="82">
          <cell r="AC82">
            <v>37490.12</v>
          </cell>
          <cell r="AD82">
            <v>29301.8</v>
          </cell>
          <cell r="AE82">
            <v>0</v>
          </cell>
          <cell r="AF82">
            <v>118314.62</v>
          </cell>
          <cell r="AG82">
            <v>8542.8</v>
          </cell>
          <cell r="AH82">
            <v>0</v>
          </cell>
          <cell r="AI82">
            <v>0</v>
          </cell>
          <cell r="AJ82">
            <v>83088.9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2">
          <cell r="AW82">
            <v>0</v>
          </cell>
          <cell r="AX82">
            <v>276738.24</v>
          </cell>
          <cell r="AY82">
            <v>276738.24</v>
          </cell>
          <cell r="AZ82">
            <v>5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</row>
        <row r="82">
          <cell r="BI82">
            <v>276738.24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20000</v>
          </cell>
          <cell r="BP82">
            <v>20000</v>
          </cell>
        </row>
        <row r="83">
          <cell r="B83" t="str">
            <v>S431024</v>
          </cell>
          <cell r="C83" t="str">
            <v>上海霏济科技有限公司</v>
          </cell>
          <cell r="D83" t="e">
            <v>#N/A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3"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</row>
        <row r="83">
          <cell r="AR83">
            <v>0</v>
          </cell>
          <cell r="AS83">
            <v>0</v>
          </cell>
          <cell r="AT83">
            <v>183188.65</v>
          </cell>
          <cell r="AU83">
            <v>0</v>
          </cell>
          <cell r="AV83">
            <v>125769</v>
          </cell>
          <cell r="AW83">
            <v>0</v>
          </cell>
          <cell r="AX83">
            <v>308957.65</v>
          </cell>
          <cell r="AY83">
            <v>308957.65</v>
          </cell>
          <cell r="AZ83">
            <v>6</v>
          </cell>
          <cell r="BA83">
            <v>0</v>
          </cell>
          <cell r="BB83">
            <v>125769</v>
          </cell>
          <cell r="BC83">
            <v>0</v>
          </cell>
          <cell r="BD83">
            <v>183188.65</v>
          </cell>
          <cell r="BE83">
            <v>0</v>
          </cell>
          <cell r="BF83">
            <v>308957.65</v>
          </cell>
          <cell r="BG83">
            <v>0</v>
          </cell>
        </row>
        <row r="83">
          <cell r="BI83">
            <v>308957.65</v>
          </cell>
          <cell r="BJ83">
            <v>0</v>
          </cell>
          <cell r="BK83">
            <v>0</v>
          </cell>
          <cell r="BL83">
            <v>308957.65</v>
          </cell>
          <cell r="BM83">
            <v>41000</v>
          </cell>
        </row>
        <row r="84">
          <cell r="B84" t="str">
            <v>S444004</v>
          </cell>
          <cell r="C84" t="str">
            <v>佛山市顺德区聚达汽车部件有限公司</v>
          </cell>
          <cell r="D84">
            <v>210</v>
          </cell>
          <cell r="E84" t="str">
            <v>老账</v>
          </cell>
          <cell r="F84">
            <v>60</v>
          </cell>
          <cell r="G84" t="str">
            <v>否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29047.96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</row>
        <row r="84"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4">
          <cell r="AW84">
            <v>4251.06</v>
          </cell>
          <cell r="AX84">
            <v>132000</v>
          </cell>
          <cell r="AY84">
            <v>132000</v>
          </cell>
          <cell r="AZ84">
            <v>5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4251.06</v>
          </cell>
          <cell r="BG84">
            <v>0</v>
          </cell>
        </row>
        <row r="84">
          <cell r="BI84">
            <v>132000</v>
          </cell>
          <cell r="BJ84">
            <v>0</v>
          </cell>
          <cell r="BK84">
            <v>0</v>
          </cell>
          <cell r="BL84">
            <v>4251.06</v>
          </cell>
          <cell r="BM84">
            <v>1000</v>
          </cell>
        </row>
        <row r="84">
          <cell r="BP84">
            <v>0</v>
          </cell>
        </row>
        <row r="85">
          <cell r="B85" t="str">
            <v>S413007</v>
          </cell>
          <cell r="C85" t="str">
            <v>雄县华增汽车饰件有限公司</v>
          </cell>
          <cell r="D85" t="e">
            <v>#N/A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</row>
        <row r="85">
          <cell r="N85">
            <v>0</v>
          </cell>
          <cell r="O85">
            <v>0</v>
          </cell>
          <cell r="P85">
            <v>8383.6</v>
          </cell>
          <cell r="Q85">
            <v>6784.09000000001</v>
          </cell>
          <cell r="R85">
            <v>8528.57000000001</v>
          </cell>
          <cell r="S85">
            <v>9497.45000000001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</row>
        <row r="85"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16400.31</v>
          </cell>
          <cell r="AV85">
            <v>20258.85</v>
          </cell>
          <cell r="AW85">
            <v>12390.03</v>
          </cell>
          <cell r="AX85">
            <v>430894.89</v>
          </cell>
          <cell r="AY85">
            <v>397552.62</v>
          </cell>
          <cell r="AZ85">
            <v>6</v>
          </cell>
          <cell r="BA85">
            <v>16400.31</v>
          </cell>
          <cell r="BB85">
            <v>16941.96</v>
          </cell>
          <cell r="BC85">
            <v>10799.45</v>
          </cell>
          <cell r="BD85">
            <v>20626.8</v>
          </cell>
          <cell r="BE85">
            <v>23873.91</v>
          </cell>
          <cell r="BF85">
            <v>97417.4</v>
          </cell>
          <cell r="BG85">
            <v>33342.27</v>
          </cell>
        </row>
        <row r="85">
          <cell r="BI85">
            <v>430894.89</v>
          </cell>
          <cell r="BJ85">
            <v>0</v>
          </cell>
          <cell r="BK85">
            <v>0</v>
          </cell>
          <cell r="BL85">
            <v>97417.4</v>
          </cell>
          <cell r="BM85">
            <v>13000</v>
          </cell>
        </row>
        <row r="86">
          <cell r="B86" t="str">
            <v>S432007</v>
          </cell>
          <cell r="C86" t="str">
            <v>江阴市信佳科贸有限公司</v>
          </cell>
          <cell r="D86" t="e">
            <v>#N/A</v>
          </cell>
          <cell r="E86" t="str">
            <v>诉讼-7月底付清货款</v>
          </cell>
          <cell r="F86">
            <v>60</v>
          </cell>
          <cell r="G86" t="str">
            <v>否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6"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6">
          <cell r="AW86">
            <v>0</v>
          </cell>
          <cell r="AX86">
            <v>0</v>
          </cell>
          <cell r="AY86">
            <v>0</v>
          </cell>
          <cell r="AZ86">
            <v>5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6"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e">
            <v>#N/A</v>
          </cell>
          <cell r="E87" t="str">
            <v>诉讼</v>
          </cell>
          <cell r="F87" t="str">
            <v>预付/60</v>
          </cell>
          <cell r="G87" t="str">
            <v>否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7"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7">
          <cell r="AW87">
            <v>0</v>
          </cell>
          <cell r="AX87">
            <v>0</v>
          </cell>
          <cell r="AY87">
            <v>0</v>
          </cell>
          <cell r="AZ87">
            <v>5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7"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e">
            <v>#N/A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</row>
        <row r="88"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358521.6</v>
          </cell>
          <cell r="AS88">
            <v>0</v>
          </cell>
          <cell r="AT88">
            <v>0</v>
          </cell>
          <cell r="AU88">
            <v>0</v>
          </cell>
        </row>
        <row r="88">
          <cell r="AW88">
            <v>0</v>
          </cell>
          <cell r="AX88">
            <v>598067.44</v>
          </cell>
          <cell r="AY88">
            <v>598067.44</v>
          </cell>
          <cell r="AZ88">
            <v>5</v>
          </cell>
          <cell r="BA88">
            <v>0</v>
          </cell>
          <cell r="BB88">
            <v>0</v>
          </cell>
          <cell r="BC88">
            <v>0</v>
          </cell>
          <cell r="BD88">
            <v>358521.6</v>
          </cell>
          <cell r="BE88">
            <v>0</v>
          </cell>
          <cell r="BF88">
            <v>358521.6</v>
          </cell>
          <cell r="BG88">
            <v>0</v>
          </cell>
        </row>
        <row r="88">
          <cell r="BI88">
            <v>598067.44</v>
          </cell>
          <cell r="BJ88">
            <v>0</v>
          </cell>
          <cell r="BK88">
            <v>0</v>
          </cell>
          <cell r="BL88">
            <v>358521.6</v>
          </cell>
          <cell r="BM88">
            <v>48000</v>
          </cell>
        </row>
        <row r="89">
          <cell r="B89" t="str">
            <v>S413101</v>
          </cell>
          <cell r="C89" t="str">
            <v>黄骅市海生五金模具厂</v>
          </cell>
          <cell r="D89" t="e">
            <v>#N/A</v>
          </cell>
          <cell r="E89" t="str">
            <v>老账</v>
          </cell>
          <cell r="F89">
            <v>0</v>
          </cell>
          <cell r="G89" t="str">
            <v>否</v>
          </cell>
        </row>
        <row r="89"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89">
          <cell r="AW89">
            <v>0</v>
          </cell>
          <cell r="AX89">
            <v>48042.77</v>
          </cell>
          <cell r="AY89">
            <v>48042.77</v>
          </cell>
          <cell r="AZ89">
            <v>5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89">
          <cell r="BI89">
            <v>48042.77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>
            <v>210</v>
          </cell>
          <cell r="E90" t="str">
            <v>大宗物料</v>
          </cell>
          <cell r="F90">
            <v>30</v>
          </cell>
          <cell r="G90" t="str">
            <v>否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0"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3625.92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0">
          <cell r="AW90">
            <v>0</v>
          </cell>
          <cell r="AX90">
            <v>3625.92</v>
          </cell>
          <cell r="AY90">
            <v>3625.92</v>
          </cell>
          <cell r="AZ90">
            <v>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</row>
        <row r="90">
          <cell r="BI90">
            <v>3625.91999999969</v>
          </cell>
          <cell r="BJ90">
            <v>-3.10137693304569e-10</v>
          </cell>
          <cell r="BK90">
            <v>-34374.08</v>
          </cell>
          <cell r="BL90">
            <v>0</v>
          </cell>
          <cell r="BM90">
            <v>0</v>
          </cell>
          <cell r="BN90">
            <v>0</v>
          </cell>
        </row>
        <row r="90">
          <cell r="BP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e">
            <v>#N/A</v>
          </cell>
          <cell r="E91" t="str">
            <v>老账</v>
          </cell>
          <cell r="F91">
            <v>60</v>
          </cell>
          <cell r="G91" t="str">
            <v>否</v>
          </cell>
        </row>
        <row r="91"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1"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1">
          <cell r="AW91">
            <v>0</v>
          </cell>
          <cell r="AX91">
            <v>246020.38</v>
          </cell>
          <cell r="AY91">
            <v>246020.38</v>
          </cell>
          <cell r="AZ91">
            <v>5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1">
          <cell r="BI91">
            <v>246020.38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e">
            <v>#N/A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2">
          <cell r="AI92">
            <v>0</v>
          </cell>
          <cell r="AJ92">
            <v>0</v>
          </cell>
          <cell r="AK92">
            <v>0</v>
          </cell>
        </row>
        <row r="92">
          <cell r="AM92">
            <v>0</v>
          </cell>
          <cell r="AN92">
            <v>0</v>
          </cell>
          <cell r="AO92">
            <v>0</v>
          </cell>
        </row>
        <row r="92">
          <cell r="AQ92">
            <v>80545.01</v>
          </cell>
          <cell r="AR92">
            <v>0</v>
          </cell>
          <cell r="AS92">
            <v>312232.9</v>
          </cell>
          <cell r="AT92">
            <v>0</v>
          </cell>
          <cell r="AU92">
            <v>212326.06</v>
          </cell>
          <cell r="AV92">
            <v>130768.59</v>
          </cell>
          <cell r="AW92">
            <v>85509.77</v>
          </cell>
          <cell r="AX92">
            <v>821382.33</v>
          </cell>
          <cell r="AY92">
            <v>906892.1</v>
          </cell>
          <cell r="AZ92">
            <v>6</v>
          </cell>
          <cell r="BA92">
            <v>130768.59</v>
          </cell>
          <cell r="BB92">
            <v>212326.06</v>
          </cell>
          <cell r="BC92">
            <v>0</v>
          </cell>
          <cell r="BD92">
            <v>312232.9</v>
          </cell>
          <cell r="BE92">
            <v>0</v>
          </cell>
          <cell r="BF92">
            <v>740837.32</v>
          </cell>
          <cell r="BG92">
            <v>-85509.77</v>
          </cell>
        </row>
        <row r="92">
          <cell r="BI92">
            <v>821382.33</v>
          </cell>
          <cell r="BJ92">
            <v>0</v>
          </cell>
          <cell r="BK92">
            <v>-180000</v>
          </cell>
          <cell r="BL92">
            <v>740837.32</v>
          </cell>
          <cell r="BM92">
            <v>99000</v>
          </cell>
        </row>
        <row r="93">
          <cell r="B93" t="str">
            <v>S551001</v>
          </cell>
          <cell r="C93" t="str">
            <v>四川共享物流有限公司</v>
          </cell>
          <cell r="D93">
            <v>210</v>
          </cell>
          <cell r="E93" t="str">
            <v>老账</v>
          </cell>
          <cell r="F93">
            <v>90</v>
          </cell>
          <cell r="G93" t="str">
            <v>是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52140.57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3">
          <cell r="AW93">
            <v>0</v>
          </cell>
          <cell r="AX93">
            <v>54540.57</v>
          </cell>
          <cell r="AY93">
            <v>54540.57</v>
          </cell>
          <cell r="AZ93">
            <v>5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</row>
        <row r="93">
          <cell r="BI93">
            <v>54540.5700000001</v>
          </cell>
          <cell r="BJ93">
            <v>1.01863406598568e-10</v>
          </cell>
          <cell r="BK93">
            <v>6.54836185276508e-11</v>
          </cell>
          <cell r="BL93">
            <v>0</v>
          </cell>
          <cell r="BM93">
            <v>0</v>
          </cell>
          <cell r="BN93">
            <v>0</v>
          </cell>
          <cell r="BO93">
            <v>20000</v>
          </cell>
          <cell r="BP93">
            <v>20000</v>
          </cell>
        </row>
        <row r="94">
          <cell r="B94" t="str">
            <v>S537029</v>
          </cell>
          <cell r="C94" t="str">
            <v>青岛华瑞利工贸有限公司</v>
          </cell>
          <cell r="D94" t="e">
            <v>#N/A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</row>
        <row r="94"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139448.35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4">
          <cell r="AW94">
            <v>0</v>
          </cell>
          <cell r="AX94">
            <v>139448.35</v>
          </cell>
          <cell r="AY94">
            <v>139448.35</v>
          </cell>
          <cell r="AZ94">
            <v>5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</row>
        <row r="94">
          <cell r="BI94">
            <v>139448.35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>
            <v>210</v>
          </cell>
          <cell r="E95" t="str">
            <v>老账</v>
          </cell>
          <cell r="F95">
            <v>60</v>
          </cell>
          <cell r="G95" t="str">
            <v>是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5"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5">
          <cell r="AB95">
            <v>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11919.23</v>
          </cell>
          <cell r="AW95">
            <v>7656.65</v>
          </cell>
          <cell r="AX95">
            <v>217682.26</v>
          </cell>
          <cell r="AY95">
            <v>198116.24</v>
          </cell>
          <cell r="AZ95">
            <v>6</v>
          </cell>
          <cell r="BA95">
            <v>7247.58</v>
          </cell>
          <cell r="BB95">
            <v>12318.44</v>
          </cell>
          <cell r="BC95">
            <v>1683.48</v>
          </cell>
          <cell r="BD95">
            <v>4386.99</v>
          </cell>
          <cell r="BE95">
            <v>6275.12</v>
          </cell>
          <cell r="BF95">
            <v>45212.37</v>
          </cell>
          <cell r="BG95">
            <v>19566.02</v>
          </cell>
        </row>
        <row r="95">
          <cell r="BI95">
            <v>217682.26</v>
          </cell>
          <cell r="BJ95">
            <v>0</v>
          </cell>
          <cell r="BK95">
            <v>0</v>
          </cell>
          <cell r="BL95">
            <v>45212.37</v>
          </cell>
          <cell r="BM95">
            <v>6000</v>
          </cell>
          <cell r="BN95">
            <v>6000</v>
          </cell>
          <cell r="BO95">
            <v>14000</v>
          </cell>
          <cell r="BP95">
            <v>20000</v>
          </cell>
        </row>
        <row r="96">
          <cell r="B96" t="str">
            <v>S513066</v>
          </cell>
          <cell r="C96" t="str">
            <v>荣昌一次性供应商</v>
          </cell>
          <cell r="D96" t="e">
            <v>#N/A</v>
          </cell>
          <cell r="E96" t="str">
            <v>老账</v>
          </cell>
          <cell r="F96">
            <v>0</v>
          </cell>
          <cell r="G96" t="str">
            <v>否</v>
          </cell>
        </row>
        <row r="96"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6"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6">
          <cell r="AW96">
            <v>0</v>
          </cell>
          <cell r="AX96">
            <v>215008.44</v>
          </cell>
          <cell r="AY96">
            <v>215008.44</v>
          </cell>
          <cell r="AZ96">
            <v>5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6">
          <cell r="BI96">
            <v>215008.44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e">
            <v>#N/A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7"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41534.02</v>
          </cell>
          <cell r="AK97">
            <v>0</v>
          </cell>
          <cell r="AL97">
            <v>61593.82</v>
          </cell>
          <cell r="AM97">
            <v>134237.7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0</v>
          </cell>
          <cell r="AV97">
            <v>49291.4</v>
          </cell>
          <cell r="AW97">
            <v>0</v>
          </cell>
          <cell r="AX97">
            <v>696441.1</v>
          </cell>
          <cell r="AY97">
            <v>647149.7</v>
          </cell>
          <cell r="AZ97">
            <v>6</v>
          </cell>
          <cell r="BA97">
            <v>39472.26</v>
          </cell>
          <cell r="BB97">
            <v>0</v>
          </cell>
          <cell r="BC97">
            <v>109636.93</v>
          </cell>
          <cell r="BD97">
            <v>144574.97</v>
          </cell>
          <cell r="BE97">
            <v>0</v>
          </cell>
          <cell r="BF97">
            <v>198400.59</v>
          </cell>
          <cell r="BG97">
            <v>49291.4</v>
          </cell>
        </row>
        <row r="97">
          <cell r="BI97">
            <v>696441.1</v>
          </cell>
          <cell r="BJ97">
            <v>0</v>
          </cell>
          <cell r="BK97">
            <v>0</v>
          </cell>
          <cell r="BL97">
            <v>198400.59</v>
          </cell>
          <cell r="BM97">
            <v>26000</v>
          </cell>
        </row>
        <row r="98">
          <cell r="B98" t="str">
            <v>S413040</v>
          </cell>
          <cell r="C98" t="str">
            <v>河北辰丰制管有限公司</v>
          </cell>
          <cell r="D98" t="e">
            <v>#N/A</v>
          </cell>
          <cell r="E98" t="str">
            <v>老账</v>
          </cell>
          <cell r="F98">
            <v>0</v>
          </cell>
          <cell r="G98" t="str">
            <v>否</v>
          </cell>
        </row>
        <row r="98">
          <cell r="I98">
            <v>6192.39999999999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8"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8">
          <cell r="AW98">
            <v>0</v>
          </cell>
          <cell r="AX98">
            <v>212083.65</v>
          </cell>
          <cell r="AY98">
            <v>212083.65</v>
          </cell>
          <cell r="AZ98">
            <v>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8">
          <cell r="BI98">
            <v>212083.65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e">
            <v>#N/A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99"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99">
          <cell r="AV99">
            <v>73320.96</v>
          </cell>
          <cell r="AW99">
            <v>86185.44</v>
          </cell>
          <cell r="AX99">
            <v>159506.4</v>
          </cell>
          <cell r="AY99">
            <v>159506.4</v>
          </cell>
          <cell r="AZ99">
            <v>4</v>
          </cell>
          <cell r="BA99">
            <v>86185.44</v>
          </cell>
          <cell r="BB99">
            <v>73320.96</v>
          </cell>
          <cell r="BC99">
            <v>0</v>
          </cell>
          <cell r="BD99">
            <v>0</v>
          </cell>
          <cell r="BE99">
            <v>0</v>
          </cell>
          <cell r="BF99">
            <v>159506.4</v>
          </cell>
          <cell r="BG99">
            <v>0</v>
          </cell>
        </row>
        <row r="99">
          <cell r="BI99">
            <v>159506.400000001</v>
          </cell>
          <cell r="BJ99">
            <v>9.89530235528946e-10</v>
          </cell>
          <cell r="BK99">
            <v>-170782.889999999</v>
          </cell>
          <cell r="BL99">
            <v>159506.4</v>
          </cell>
          <cell r="BM99">
            <v>21000</v>
          </cell>
        </row>
        <row r="100">
          <cell r="B100" t="str">
            <v>S413069</v>
          </cell>
          <cell r="C100" t="str">
            <v>黄骅市峰霞科技有限公司</v>
          </cell>
          <cell r="D100" t="e">
            <v>#N/A</v>
          </cell>
          <cell r="E100" t="str">
            <v>老账</v>
          </cell>
          <cell r="F100">
            <v>90</v>
          </cell>
          <cell r="G100" t="str">
            <v>否</v>
          </cell>
        </row>
        <row r="100"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0"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0">
          <cell r="AW100">
            <v>0</v>
          </cell>
          <cell r="AX100">
            <v>-21480</v>
          </cell>
          <cell r="AY100">
            <v>-21480</v>
          </cell>
          <cell r="AZ100">
            <v>5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0">
          <cell r="BI100">
            <v>-21480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>
            <v>210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1"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1">
          <cell r="AW101">
            <v>0</v>
          </cell>
          <cell r="AX101">
            <v>0</v>
          </cell>
          <cell r="AY101">
            <v>0</v>
          </cell>
          <cell r="AZ101">
            <v>5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1">
          <cell r="BI101">
            <v>0</v>
          </cell>
          <cell r="BJ101">
            <v>0</v>
          </cell>
          <cell r="BK101">
            <v>-88500</v>
          </cell>
          <cell r="BL101">
            <v>0</v>
          </cell>
          <cell r="BM101">
            <v>0</v>
          </cell>
          <cell r="BN101">
            <v>0</v>
          </cell>
        </row>
        <row r="101">
          <cell r="BP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>
            <v>210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2"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42122.16</v>
          </cell>
          <cell r="AW102">
            <v>41211.49</v>
          </cell>
          <cell r="AX102">
            <v>431478.5</v>
          </cell>
          <cell r="AY102">
            <v>347596.8</v>
          </cell>
          <cell r="AZ102">
            <v>6</v>
          </cell>
          <cell r="BA102">
            <v>0</v>
          </cell>
          <cell r="BB102">
            <v>83881.7</v>
          </cell>
          <cell r="BC102">
            <v>65665.3</v>
          </cell>
          <cell r="BD102">
            <v>52461.19</v>
          </cell>
          <cell r="BE102">
            <v>47477.26</v>
          </cell>
          <cell r="BF102">
            <v>285341.84</v>
          </cell>
          <cell r="BG102">
            <v>83881.7</v>
          </cell>
        </row>
        <row r="102">
          <cell r="BI102">
            <v>431478.5</v>
          </cell>
          <cell r="BJ102">
            <v>0</v>
          </cell>
          <cell r="BK102">
            <v>0</v>
          </cell>
          <cell r="BL102">
            <v>285341.84</v>
          </cell>
          <cell r="BM102">
            <v>38000</v>
          </cell>
          <cell r="BN102">
            <v>38000</v>
          </cell>
          <cell r="BO102">
            <v>12000</v>
          </cell>
          <cell r="BP102">
            <v>50000</v>
          </cell>
        </row>
        <row r="103">
          <cell r="B103" t="str">
            <v>S437033</v>
          </cell>
          <cell r="C103" t="str">
            <v>日照联成工程机械有限公司</v>
          </cell>
          <cell r="D103" t="e">
            <v>#N/A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</row>
        <row r="103"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3">
          <cell r="AT103">
            <v>0</v>
          </cell>
          <cell r="AU103">
            <v>0</v>
          </cell>
        </row>
        <row r="103">
          <cell r="AW103">
            <v>0</v>
          </cell>
          <cell r="AX103">
            <v>0</v>
          </cell>
          <cell r="AY103">
            <v>0</v>
          </cell>
          <cell r="AZ103">
            <v>3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</row>
        <row r="103"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e">
            <v>#N/A</v>
          </cell>
          <cell r="E104" t="str">
            <v>老账</v>
          </cell>
          <cell r="F104">
            <v>90</v>
          </cell>
          <cell r="G104" t="str">
            <v>是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4">
          <cell r="Y104">
            <v>0</v>
          </cell>
          <cell r="Z104">
            <v>0</v>
          </cell>
          <cell r="AA104">
            <v>0</v>
          </cell>
        </row>
        <row r="104"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57595.72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</v>
          </cell>
          <cell r="AU104">
            <v>15820</v>
          </cell>
          <cell r="AV104">
            <v>53633.81</v>
          </cell>
          <cell r="AW104">
            <v>0</v>
          </cell>
          <cell r="AX104">
            <v>344341.93</v>
          </cell>
          <cell r="AY104">
            <v>274888.12</v>
          </cell>
          <cell r="AZ104">
            <v>6</v>
          </cell>
          <cell r="BA104">
            <v>80414.82</v>
          </cell>
          <cell r="BB104">
            <v>0</v>
          </cell>
          <cell r="BC104">
            <v>16842.77</v>
          </cell>
          <cell r="BD104">
            <v>75334.81</v>
          </cell>
          <cell r="BE104">
            <v>0</v>
          </cell>
          <cell r="BF104">
            <v>166711.4</v>
          </cell>
          <cell r="BG104">
            <v>69453.81</v>
          </cell>
        </row>
        <row r="104">
          <cell r="BI104">
            <v>344341.93</v>
          </cell>
          <cell r="BJ104">
            <v>0</v>
          </cell>
          <cell r="BK104">
            <v>-23870.75</v>
          </cell>
          <cell r="BL104">
            <v>166711.4</v>
          </cell>
          <cell r="BM104">
            <v>22000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e">
            <v>#N/A</v>
          </cell>
          <cell r="E105" t="str">
            <v>老账</v>
          </cell>
          <cell r="F105">
            <v>90</v>
          </cell>
          <cell r="G105" t="str">
            <v>否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4106.57999999999</v>
          </cell>
          <cell r="N105">
            <v>62299.61</v>
          </cell>
          <cell r="O105">
            <v>69887.93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5">
          <cell r="AW105">
            <v>0</v>
          </cell>
          <cell r="AX105">
            <v>176704.41</v>
          </cell>
          <cell r="AY105">
            <v>176704.41</v>
          </cell>
          <cell r="AZ105">
            <v>5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</row>
        <row r="105">
          <cell r="BI105">
            <v>176704.41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e">
            <v>#N/A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6"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  <row r="106">
          <cell r="AS106">
            <v>24786.94</v>
          </cell>
          <cell r="AT106">
            <v>25285.18</v>
          </cell>
          <cell r="AU106">
            <v>10815.62</v>
          </cell>
          <cell r="AV106">
            <v>49240.03</v>
          </cell>
          <cell r="AW106">
            <v>61620.18</v>
          </cell>
          <cell r="AX106">
            <v>171747.95</v>
          </cell>
          <cell r="AY106">
            <v>50072.12</v>
          </cell>
          <cell r="AZ106">
            <v>5</v>
          </cell>
          <cell r="BA106">
            <v>25285.18</v>
          </cell>
          <cell r="BB106">
            <v>24786.94</v>
          </cell>
          <cell r="BC106">
            <v>0</v>
          </cell>
          <cell r="BD106">
            <v>0</v>
          </cell>
          <cell r="BE106">
            <v>0</v>
          </cell>
          <cell r="BF106">
            <v>171747.95</v>
          </cell>
          <cell r="BG106">
            <v>121675.83</v>
          </cell>
        </row>
        <row r="106">
          <cell r="BI106">
            <v>171747.95</v>
          </cell>
          <cell r="BJ106">
            <v>0</v>
          </cell>
          <cell r="BK106">
            <v>0</v>
          </cell>
          <cell r="BL106">
            <v>171747.95</v>
          </cell>
          <cell r="BM106">
            <v>23000</v>
          </cell>
        </row>
        <row r="107">
          <cell r="B107" t="str">
            <v>S513016</v>
          </cell>
          <cell r="C107" t="str">
            <v>黄骅市辉煌建筑队</v>
          </cell>
          <cell r="D107" t="e">
            <v>#N/A</v>
          </cell>
          <cell r="E107" t="str">
            <v>基建维修-老账</v>
          </cell>
          <cell r="F107">
            <v>0</v>
          </cell>
          <cell r="G107" t="str">
            <v>是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16761.4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7"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0</v>
          </cell>
          <cell r="AV107">
            <v>5400</v>
          </cell>
          <cell r="AW107">
            <v>0</v>
          </cell>
          <cell r="AX107">
            <v>236650.3</v>
          </cell>
          <cell r="AY107">
            <v>236650.3</v>
          </cell>
          <cell r="AZ107">
            <v>6</v>
          </cell>
          <cell r="BA107">
            <v>0</v>
          </cell>
          <cell r="BB107">
            <v>5400</v>
          </cell>
          <cell r="BC107">
            <v>0</v>
          </cell>
          <cell r="BD107">
            <v>0</v>
          </cell>
          <cell r="BE107">
            <v>1411</v>
          </cell>
          <cell r="BF107">
            <v>38893</v>
          </cell>
          <cell r="BG107">
            <v>0</v>
          </cell>
        </row>
        <row r="107">
          <cell r="BI107">
            <v>236650.3</v>
          </cell>
          <cell r="BJ107">
            <v>0</v>
          </cell>
          <cell r="BK107">
            <v>0</v>
          </cell>
          <cell r="BL107">
            <v>38893</v>
          </cell>
          <cell r="BM107">
            <v>5000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e">
            <v>#N/A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8"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8">
          <cell r="AW108">
            <v>0</v>
          </cell>
          <cell r="AX108">
            <v>160732.6</v>
          </cell>
          <cell r="AY108">
            <v>160732.6</v>
          </cell>
          <cell r="AZ108">
            <v>5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</row>
        <row r="108">
          <cell r="BI108">
            <v>160732.6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>
            <v>210</v>
          </cell>
          <cell r="E109" t="str">
            <v>老账</v>
          </cell>
          <cell r="F109">
            <v>60</v>
          </cell>
          <cell r="G109" t="str">
            <v>是</v>
          </cell>
          <cell r="H109">
            <v>90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09">
          <cell r="AC109">
            <v>0</v>
          </cell>
          <cell r="AD109">
            <v>0</v>
          </cell>
          <cell r="AE109">
            <v>0</v>
          </cell>
          <cell r="AF109">
            <v>48762.06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42334.32</v>
          </cell>
          <cell r="AW109">
            <v>0</v>
          </cell>
          <cell r="AX109">
            <v>170876.64</v>
          </cell>
          <cell r="AY109">
            <v>138034.32</v>
          </cell>
          <cell r="AZ109">
            <v>6</v>
          </cell>
          <cell r="BA109">
            <v>32842.32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75176.64</v>
          </cell>
          <cell r="BG109">
            <v>32842.32</v>
          </cell>
        </row>
        <row r="109">
          <cell r="BI109">
            <v>170876.64</v>
          </cell>
          <cell r="BJ109">
            <v>0</v>
          </cell>
          <cell r="BK109">
            <v>-17806.26</v>
          </cell>
          <cell r="BL109">
            <v>75176.64</v>
          </cell>
          <cell r="BM109">
            <v>10000</v>
          </cell>
          <cell r="BN109">
            <v>10000</v>
          </cell>
          <cell r="BO109">
            <v>20000</v>
          </cell>
          <cell r="BP109">
            <v>30000</v>
          </cell>
        </row>
        <row r="110">
          <cell r="B110" t="str">
            <v>S413073</v>
          </cell>
          <cell r="C110" t="str">
            <v>黄骅市兴岳金属制品有限公司</v>
          </cell>
          <cell r="D110" t="e">
            <v>#N/A</v>
          </cell>
          <cell r="E110" t="str">
            <v>正常供货</v>
          </cell>
          <cell r="F110">
            <v>60</v>
          </cell>
          <cell r="G110" t="str">
            <v>否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0"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0">
          <cell r="AK110">
            <v>0</v>
          </cell>
          <cell r="AL110">
            <v>0</v>
          </cell>
        </row>
        <row r="110">
          <cell r="AO110">
            <v>4887.77</v>
          </cell>
          <cell r="AP110">
            <v>109100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74387.99</v>
          </cell>
          <cell r="AV110">
            <v>91730.83</v>
          </cell>
          <cell r="AW110">
            <v>94427.35</v>
          </cell>
          <cell r="AX110">
            <v>831124.4</v>
          </cell>
          <cell r="AY110">
            <v>656758.92</v>
          </cell>
          <cell r="AZ110">
            <v>6</v>
          </cell>
          <cell r="BA110">
            <v>74387.99</v>
          </cell>
          <cell r="BB110">
            <v>99977.49</v>
          </cell>
          <cell r="BC110">
            <v>135618.25</v>
          </cell>
          <cell r="BD110">
            <v>82142.48</v>
          </cell>
          <cell r="BE110">
            <v>138852.24</v>
          </cell>
          <cell r="BF110">
            <v>578284.39</v>
          </cell>
          <cell r="BG110">
            <v>174365.48</v>
          </cell>
        </row>
        <row r="110">
          <cell r="BI110">
            <v>831124.4</v>
          </cell>
          <cell r="BJ110">
            <v>0</v>
          </cell>
          <cell r="BK110">
            <v>-19999.9999999999</v>
          </cell>
          <cell r="BL110">
            <v>578284.39</v>
          </cell>
          <cell r="BM110">
            <v>77000</v>
          </cell>
        </row>
        <row r="111">
          <cell r="B111" t="str">
            <v>S413075</v>
          </cell>
          <cell r="C111" t="str">
            <v>沃尔瓦格涂料（廊坊）有限公司</v>
          </cell>
          <cell r="D111">
            <v>210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1"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1">
          <cell r="AW111">
            <v>0</v>
          </cell>
          <cell r="AX111">
            <v>0</v>
          </cell>
          <cell r="AY111">
            <v>0</v>
          </cell>
          <cell r="AZ111">
            <v>5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1">
          <cell r="BI111">
            <v>1.74622982740402e-10</v>
          </cell>
          <cell r="BJ111">
            <v>1.74622982740402e-10</v>
          </cell>
          <cell r="BK111">
            <v>-46757.1899999998</v>
          </cell>
          <cell r="BL111">
            <v>0</v>
          </cell>
          <cell r="BM111">
            <v>0</v>
          </cell>
          <cell r="BN111">
            <v>0</v>
          </cell>
        </row>
        <row r="111">
          <cell r="BP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e">
            <v>#N/A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2">
          <cell r="AE112">
            <v>0</v>
          </cell>
          <cell r="AF112">
            <v>357.64</v>
          </cell>
          <cell r="AG112">
            <v>0</v>
          </cell>
          <cell r="AH112">
            <v>54923.41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2">
          <cell r="AW112">
            <v>0</v>
          </cell>
          <cell r="AX112">
            <v>226103.89</v>
          </cell>
          <cell r="AY112">
            <v>226103.89</v>
          </cell>
          <cell r="AZ112">
            <v>5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2">
          <cell r="BI112">
            <v>226103.89</v>
          </cell>
          <cell r="BJ112">
            <v>0</v>
          </cell>
          <cell r="BK112">
            <v>-10000</v>
          </cell>
          <cell r="BL112">
            <v>0</v>
          </cell>
          <cell r="BM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>
            <v>210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</row>
        <row r="113"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50547.3</v>
          </cell>
          <cell r="AS113">
            <v>0</v>
          </cell>
          <cell r="AT113">
            <v>0</v>
          </cell>
          <cell r="AU113">
            <v>0</v>
          </cell>
        </row>
        <row r="113">
          <cell r="AW113">
            <v>0</v>
          </cell>
          <cell r="AX113">
            <v>50547.3</v>
          </cell>
          <cell r="AY113">
            <v>50547.3</v>
          </cell>
          <cell r="AZ113">
            <v>5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50547.3</v>
          </cell>
          <cell r="BG113">
            <v>0</v>
          </cell>
        </row>
        <row r="113">
          <cell r="BI113">
            <v>50547.3</v>
          </cell>
          <cell r="BJ113">
            <v>0</v>
          </cell>
          <cell r="BK113">
            <v>0</v>
          </cell>
          <cell r="BL113">
            <v>50547.3</v>
          </cell>
          <cell r="BM113">
            <v>7000</v>
          </cell>
          <cell r="BN113">
            <v>7000</v>
          </cell>
          <cell r="BO113">
            <v>13000</v>
          </cell>
          <cell r="BP113">
            <v>20000</v>
          </cell>
        </row>
        <row r="114">
          <cell r="B114" t="str">
            <v>S421003</v>
          </cell>
          <cell r="C114" t="str">
            <v>辽宁德威纤维制品有限公司</v>
          </cell>
          <cell r="D114" t="e">
            <v>#N/A</v>
          </cell>
          <cell r="E114" t="str">
            <v>老账</v>
          </cell>
          <cell r="F114">
            <v>0</v>
          </cell>
          <cell r="G114" t="str">
            <v>是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</row>
        <row r="114"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4">
          <cell r="AW114">
            <v>0</v>
          </cell>
          <cell r="AX114">
            <v>65562.5</v>
          </cell>
          <cell r="AY114">
            <v>65562.5</v>
          </cell>
          <cell r="AZ114">
            <v>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4">
          <cell r="BI114">
            <v>65562.5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>
            <v>210</v>
          </cell>
          <cell r="E115" t="str">
            <v>正常供货</v>
          </cell>
          <cell r="F115">
            <v>60</v>
          </cell>
          <cell r="G115" t="str">
            <v>否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5">
          <cell r="AH115">
            <v>0</v>
          </cell>
          <cell r="AI115">
            <v>0</v>
          </cell>
          <cell r="AJ115">
            <v>0</v>
          </cell>
          <cell r="AK115">
            <v>0</v>
          </cell>
        </row>
        <row r="115">
          <cell r="AN115">
            <v>0</v>
          </cell>
          <cell r="AO115">
            <v>6822.34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7861.64</v>
          </cell>
          <cell r="AU115">
            <v>7861.64</v>
          </cell>
          <cell r="AV115">
            <v>16006.29</v>
          </cell>
          <cell r="AW115">
            <v>64030.98</v>
          </cell>
          <cell r="AX115">
            <v>102582.89</v>
          </cell>
          <cell r="AY115">
            <v>86859.61</v>
          </cell>
          <cell r="AZ115">
            <v>6</v>
          </cell>
          <cell r="BA115">
            <v>7861.64</v>
          </cell>
          <cell r="BB115">
            <v>7861.64</v>
          </cell>
          <cell r="BC115">
            <v>0</v>
          </cell>
          <cell r="BD115">
            <v>0</v>
          </cell>
          <cell r="BE115">
            <v>0</v>
          </cell>
          <cell r="BF115">
            <v>95760.55</v>
          </cell>
          <cell r="BG115">
            <v>15723.28</v>
          </cell>
        </row>
        <row r="115">
          <cell r="BI115">
            <v>102582.89</v>
          </cell>
          <cell r="BJ115">
            <v>0</v>
          </cell>
          <cell r="BK115">
            <v>0</v>
          </cell>
          <cell r="BL115">
            <v>95760.55</v>
          </cell>
          <cell r="BM115">
            <v>13000</v>
          </cell>
          <cell r="BN115">
            <v>13000</v>
          </cell>
        </row>
        <row r="115">
          <cell r="BP115">
            <v>13000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e">
            <v>#N/A</v>
          </cell>
          <cell r="E116" t="str">
            <v>老账</v>
          </cell>
          <cell r="F116">
            <v>60</v>
          </cell>
          <cell r="G116" t="str">
            <v>否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6">
          <cell r="AW116">
            <v>0</v>
          </cell>
          <cell r="AX116">
            <v>116683.93</v>
          </cell>
          <cell r="AY116">
            <v>116683.93</v>
          </cell>
          <cell r="AZ116">
            <v>5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6">
          <cell r="BI116">
            <v>116683.93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>
            <v>210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7"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3076.02</v>
          </cell>
          <cell r="AG117">
            <v>0</v>
          </cell>
          <cell r="AH117">
            <v>17251.65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9721.05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28653.91</v>
          </cell>
          <cell r="AV117">
            <v>18879.89</v>
          </cell>
          <cell r="AW117">
            <v>26177.51</v>
          </cell>
          <cell r="AX117">
            <v>269809.66</v>
          </cell>
          <cell r="AY117">
            <v>241155.75</v>
          </cell>
          <cell r="AZ117">
            <v>6</v>
          </cell>
          <cell r="BA117">
            <v>28653.91</v>
          </cell>
          <cell r="BB117">
            <v>0</v>
          </cell>
          <cell r="BC117">
            <v>16023.13</v>
          </cell>
          <cell r="BD117">
            <v>33869.4</v>
          </cell>
          <cell r="BE117">
            <v>0</v>
          </cell>
          <cell r="BF117">
            <v>123603.84</v>
          </cell>
          <cell r="BG117">
            <v>28653.91</v>
          </cell>
        </row>
        <row r="117">
          <cell r="BI117">
            <v>269809.66</v>
          </cell>
          <cell r="BJ117">
            <v>0</v>
          </cell>
          <cell r="BK117">
            <v>0</v>
          </cell>
          <cell r="BL117">
            <v>123603.84</v>
          </cell>
          <cell r="BM117">
            <v>16000</v>
          </cell>
          <cell r="BN117">
            <v>16000</v>
          </cell>
          <cell r="BO117">
            <v>4000</v>
          </cell>
          <cell r="BP117">
            <v>20000</v>
          </cell>
        </row>
        <row r="118">
          <cell r="B118" t="str">
            <v>S432036</v>
          </cell>
          <cell r="C118" t="str">
            <v>常州立天汽车零部件有限公司</v>
          </cell>
          <cell r="D118" t="e">
            <v>#N/A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8">
          <cell r="AL118">
            <v>0</v>
          </cell>
          <cell r="AM118">
            <v>0</v>
          </cell>
        </row>
        <row r="118">
          <cell r="AP118">
            <v>0</v>
          </cell>
        </row>
        <row r="118">
          <cell r="AS118">
            <v>134947.43</v>
          </cell>
          <cell r="AT118">
            <v>0</v>
          </cell>
          <cell r="AU118">
            <v>157960.44</v>
          </cell>
          <cell r="AV118">
            <v>136345.8</v>
          </cell>
          <cell r="AW118">
            <v>68172.9</v>
          </cell>
          <cell r="AX118">
            <v>497426.57</v>
          </cell>
          <cell r="AY118">
            <v>339466.13</v>
          </cell>
          <cell r="AZ118">
            <v>5</v>
          </cell>
          <cell r="BA118">
            <v>157960.44</v>
          </cell>
          <cell r="BB118">
            <v>0</v>
          </cell>
          <cell r="BC118">
            <v>134947.43</v>
          </cell>
          <cell r="BD118">
            <v>0</v>
          </cell>
          <cell r="BE118">
            <v>0</v>
          </cell>
          <cell r="BF118">
            <v>497426.57</v>
          </cell>
          <cell r="BG118">
            <v>157960.44</v>
          </cell>
        </row>
        <row r="118">
          <cell r="BI118">
            <v>497426.57</v>
          </cell>
          <cell r="BJ118">
            <v>0</v>
          </cell>
          <cell r="BK118">
            <v>0</v>
          </cell>
          <cell r="BL118">
            <v>497426.57</v>
          </cell>
          <cell r="BM118">
            <v>66000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e">
            <v>#N/A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19">
          <cell r="AE119">
            <v>0</v>
          </cell>
        </row>
        <row r="119">
          <cell r="AI119">
            <v>0</v>
          </cell>
          <cell r="AJ119">
            <v>0</v>
          </cell>
        </row>
        <row r="119">
          <cell r="AL119">
            <v>1250.09</v>
          </cell>
          <cell r="AM119">
            <v>17035.88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0</v>
          </cell>
          <cell r="AV119">
            <v>34923.56</v>
          </cell>
          <cell r="AW119">
            <v>33228.42</v>
          </cell>
          <cell r="AX119">
            <v>205271.17</v>
          </cell>
          <cell r="AY119">
            <v>137119.19</v>
          </cell>
          <cell r="AZ119">
            <v>6</v>
          </cell>
          <cell r="BA119">
            <v>25553.82</v>
          </cell>
          <cell r="BB119">
            <v>18739.46</v>
          </cell>
          <cell r="BC119">
            <v>17887.68</v>
          </cell>
          <cell r="BD119">
            <v>33219.96</v>
          </cell>
          <cell r="BE119">
            <v>0</v>
          </cell>
          <cell r="BF119">
            <v>130332.94</v>
          </cell>
          <cell r="BG119">
            <v>68151.98</v>
          </cell>
        </row>
        <row r="119">
          <cell r="BI119">
            <v>205271.17</v>
          </cell>
          <cell r="BJ119">
            <v>0</v>
          </cell>
          <cell r="BK119">
            <v>0</v>
          </cell>
          <cell r="BL119">
            <v>130332.94</v>
          </cell>
          <cell r="BM119">
            <v>17000</v>
          </cell>
        </row>
        <row r="120">
          <cell r="B120" t="str">
            <v>S412022</v>
          </cell>
          <cell r="C120" t="str">
            <v>天津市宝坻区维华五金厂</v>
          </cell>
          <cell r="D120" t="e">
            <v>#N/A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0">
          <cell r="S120">
            <v>0</v>
          </cell>
        </row>
        <row r="120"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</row>
        <row r="120">
          <cell r="AC120">
            <v>0</v>
          </cell>
          <cell r="AD120">
            <v>12422.37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28801.44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</v>
          </cell>
          <cell r="AS120">
            <v>6915.6</v>
          </cell>
          <cell r="AT120">
            <v>24204.6</v>
          </cell>
          <cell r="AU120">
            <v>27662.4</v>
          </cell>
          <cell r="AV120">
            <v>34578</v>
          </cell>
          <cell r="AW120">
            <v>0</v>
          </cell>
          <cell r="AX120">
            <v>228188.19</v>
          </cell>
          <cell r="AY120">
            <v>176321.19</v>
          </cell>
          <cell r="AZ120">
            <v>6</v>
          </cell>
          <cell r="BA120">
            <v>27662.4</v>
          </cell>
          <cell r="BB120">
            <v>24204.6</v>
          </cell>
          <cell r="BC120">
            <v>6915.6</v>
          </cell>
          <cell r="BD120">
            <v>18000.9</v>
          </cell>
          <cell r="BE120">
            <v>10800.54</v>
          </cell>
          <cell r="BF120">
            <v>111361.5</v>
          </cell>
          <cell r="BG120">
            <v>51867</v>
          </cell>
        </row>
        <row r="120">
          <cell r="BI120">
            <v>228188.19</v>
          </cell>
          <cell r="BJ120">
            <v>0</v>
          </cell>
          <cell r="BK120">
            <v>-10000</v>
          </cell>
          <cell r="BL120">
            <v>111361.5</v>
          </cell>
          <cell r="BM120">
            <v>15000</v>
          </cell>
        </row>
        <row r="121">
          <cell r="B121" t="str">
            <v>S413038</v>
          </cell>
          <cell r="C121" t="str">
            <v>黄骅市万昌五金制品有限公司</v>
          </cell>
          <cell r="D121" t="e">
            <v>#N/A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1"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1">
          <cell r="AW121">
            <v>0</v>
          </cell>
          <cell r="AX121">
            <v>0</v>
          </cell>
          <cell r="AY121">
            <v>0</v>
          </cell>
          <cell r="AZ121">
            <v>5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1">
          <cell r="BI121">
            <v>-4.65661287307739e-10</v>
          </cell>
          <cell r="BJ121">
            <v>-4.65661287307739e-10</v>
          </cell>
          <cell r="BK121">
            <v>-4.65661287307739e-10</v>
          </cell>
          <cell r="BL121">
            <v>0</v>
          </cell>
          <cell r="BM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>
            <v>210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2"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20621.81</v>
          </cell>
          <cell r="AW122">
            <v>14443.71</v>
          </cell>
          <cell r="AX122">
            <v>154600.61</v>
          </cell>
          <cell r="AY122">
            <v>136207.75</v>
          </cell>
          <cell r="AZ122">
            <v>6</v>
          </cell>
          <cell r="BA122">
            <v>18392.86</v>
          </cell>
          <cell r="BB122">
            <v>0</v>
          </cell>
          <cell r="BC122">
            <v>0</v>
          </cell>
          <cell r="BD122">
            <v>23019.55</v>
          </cell>
          <cell r="BE122">
            <v>14241.9</v>
          </cell>
          <cell r="BF122">
            <v>76477.93</v>
          </cell>
          <cell r="BG122">
            <v>18392.86</v>
          </cell>
        </row>
        <row r="122">
          <cell r="BI122">
            <v>154600.61</v>
          </cell>
          <cell r="BJ122">
            <v>0</v>
          </cell>
          <cell r="BK122">
            <v>0</v>
          </cell>
          <cell r="BL122">
            <v>76477.93</v>
          </cell>
          <cell r="BM122">
            <v>10000</v>
          </cell>
          <cell r="BN122">
            <v>10000</v>
          </cell>
          <cell r="BO122">
            <v>40000</v>
          </cell>
          <cell r="BP122">
            <v>50000</v>
          </cell>
        </row>
        <row r="123">
          <cell r="B123" t="str">
            <v>S413054</v>
          </cell>
          <cell r="C123" t="str">
            <v>黄骅市保俊成复合彩印厂</v>
          </cell>
          <cell r="D123">
            <v>210</v>
          </cell>
          <cell r="E123" t="str">
            <v>正常供货</v>
          </cell>
          <cell r="F123">
            <v>60</v>
          </cell>
          <cell r="G123" t="str">
            <v>否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AE123">
            <v>0</v>
          </cell>
          <cell r="AF123">
            <v>0</v>
          </cell>
          <cell r="AG123">
            <v>0</v>
          </cell>
        </row>
        <row r="123">
          <cell r="AJ123">
            <v>0</v>
          </cell>
        </row>
        <row r="123">
          <cell r="AO123">
            <v>4048.48</v>
          </cell>
          <cell r="AP123">
            <v>14900</v>
          </cell>
          <cell r="AQ123">
            <v>20461.33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6938.45</v>
          </cell>
          <cell r="AV123">
            <v>28009.35</v>
          </cell>
          <cell r="AW123">
            <v>0</v>
          </cell>
          <cell r="AX123">
            <v>142389.5</v>
          </cell>
          <cell r="AY123">
            <v>110166.32</v>
          </cell>
          <cell r="AZ123">
            <v>6</v>
          </cell>
          <cell r="BA123">
            <v>6938.45</v>
          </cell>
          <cell r="BB123">
            <v>25284.73</v>
          </cell>
          <cell r="BC123">
            <v>22250.82</v>
          </cell>
          <cell r="BD123">
            <v>20496.34</v>
          </cell>
          <cell r="BE123">
            <v>20461.33</v>
          </cell>
          <cell r="BF123">
            <v>102979.69</v>
          </cell>
          <cell r="BG123">
            <v>32223.18</v>
          </cell>
        </row>
        <row r="123">
          <cell r="BI123">
            <v>142389.5</v>
          </cell>
          <cell r="BJ123">
            <v>0</v>
          </cell>
          <cell r="BK123">
            <v>0</v>
          </cell>
          <cell r="BL123">
            <v>102979.69</v>
          </cell>
          <cell r="BM123">
            <v>14000</v>
          </cell>
          <cell r="BN123">
            <v>14000</v>
          </cell>
          <cell r="BO123">
            <v>6000</v>
          </cell>
          <cell r="BP123">
            <v>20000</v>
          </cell>
        </row>
        <row r="124">
          <cell r="B124" t="str">
            <v>S513036</v>
          </cell>
          <cell r="C124" t="str">
            <v>沧州昊大燃化工程有限公司</v>
          </cell>
          <cell r="D124" t="e">
            <v>#N/A</v>
          </cell>
          <cell r="E124" t="str">
            <v>老账</v>
          </cell>
          <cell r="F124">
            <v>0</v>
          </cell>
          <cell r="G124" t="str">
            <v>否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40800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4"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4">
          <cell r="AW124">
            <v>0</v>
          </cell>
          <cell r="AX124">
            <v>40800</v>
          </cell>
          <cell r="AY124">
            <v>40800</v>
          </cell>
          <cell r="AZ124">
            <v>5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4">
          <cell r="BI124">
            <v>40800</v>
          </cell>
          <cell r="BJ124">
            <v>0</v>
          </cell>
          <cell r="BK124">
            <v>-20000</v>
          </cell>
          <cell r="BL124">
            <v>0</v>
          </cell>
          <cell r="BM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e">
            <v>#N/A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5"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0</v>
          </cell>
        </row>
        <row r="125">
          <cell r="AW125">
            <v>0</v>
          </cell>
          <cell r="AX125">
            <v>5856.78</v>
          </cell>
          <cell r="AY125">
            <v>5856.78</v>
          </cell>
          <cell r="AZ125">
            <v>5</v>
          </cell>
          <cell r="BA125">
            <v>0</v>
          </cell>
          <cell r="BB125">
            <v>0</v>
          </cell>
          <cell r="BC125">
            <v>0</v>
          </cell>
          <cell r="BD125">
            <v>5856.75</v>
          </cell>
          <cell r="BE125">
            <v>0.03</v>
          </cell>
          <cell r="BF125">
            <v>5856.75</v>
          </cell>
          <cell r="BG125">
            <v>0</v>
          </cell>
        </row>
        <row r="125">
          <cell r="BI125">
            <v>5856.78</v>
          </cell>
          <cell r="BJ125">
            <v>0</v>
          </cell>
          <cell r="BK125">
            <v>0</v>
          </cell>
          <cell r="BL125">
            <v>5856.75</v>
          </cell>
          <cell r="BM125">
            <v>1000</v>
          </cell>
        </row>
        <row r="126">
          <cell r="B126" t="str">
            <v>S431017</v>
          </cell>
          <cell r="C126" t="str">
            <v>上海典亚模具有限公司</v>
          </cell>
          <cell r="D126" t="e">
            <v>#N/A</v>
          </cell>
          <cell r="E126" t="str">
            <v>老账</v>
          </cell>
          <cell r="F126" t="str">
            <v>预付</v>
          </cell>
          <cell r="G126" t="str">
            <v>否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6"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0</v>
          </cell>
        </row>
        <row r="126">
          <cell r="AW126">
            <v>0</v>
          </cell>
          <cell r="AX126">
            <v>44000</v>
          </cell>
          <cell r="AY126">
            <v>44000</v>
          </cell>
          <cell r="AZ126">
            <v>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44000</v>
          </cell>
          <cell r="BF126">
            <v>44000</v>
          </cell>
          <cell r="BG126">
            <v>0</v>
          </cell>
        </row>
        <row r="126">
          <cell r="BI126">
            <v>44000</v>
          </cell>
          <cell r="BJ126">
            <v>0</v>
          </cell>
          <cell r="BK126">
            <v>0</v>
          </cell>
          <cell r="BL126">
            <v>44000</v>
          </cell>
          <cell r="BM126">
            <v>6000</v>
          </cell>
        </row>
        <row r="127">
          <cell r="B127" t="str">
            <v>S431009</v>
          </cell>
          <cell r="C127" t="str">
            <v>上海奔德汽车零部件有限公司</v>
          </cell>
          <cell r="D127" t="e">
            <v>#N/A</v>
          </cell>
          <cell r="E127" t="str">
            <v>老账-更名上海恒毅</v>
          </cell>
          <cell r="F127">
            <v>60</v>
          </cell>
          <cell r="G127" t="str">
            <v>否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7">
          <cell r="AW127">
            <v>0</v>
          </cell>
          <cell r="AX127">
            <v>0</v>
          </cell>
          <cell r="AY127">
            <v>0</v>
          </cell>
          <cell r="AZ127">
            <v>5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7"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e">
            <v>#N/A</v>
          </cell>
          <cell r="E128" t="str">
            <v>正常供货</v>
          </cell>
          <cell r="F128">
            <v>60</v>
          </cell>
          <cell r="G128" t="str">
            <v>是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8"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81623.06</v>
          </cell>
          <cell r="AO128">
            <v>0</v>
          </cell>
          <cell r="AP128">
            <v>679400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446772.98</v>
          </cell>
          <cell r="AV128">
            <v>241111.92</v>
          </cell>
          <cell r="AW128">
            <v>197100.75</v>
          </cell>
          <cell r="AX128">
            <v>3144712.71</v>
          </cell>
          <cell r="AY128">
            <v>2697939.73</v>
          </cell>
          <cell r="AZ128">
            <v>6</v>
          </cell>
          <cell r="BA128">
            <v>446772.98</v>
          </cell>
          <cell r="BB128">
            <v>0</v>
          </cell>
          <cell r="BC128">
            <v>382108.15</v>
          </cell>
          <cell r="BD128">
            <v>563602.74</v>
          </cell>
          <cell r="BE128">
            <v>552993.11</v>
          </cell>
          <cell r="BF128">
            <v>1830696.54</v>
          </cell>
          <cell r="BG128">
            <v>446772.98</v>
          </cell>
        </row>
        <row r="128">
          <cell r="BI128">
            <v>3144712.71</v>
          </cell>
          <cell r="BJ128">
            <v>0</v>
          </cell>
          <cell r="BK128">
            <v>0</v>
          </cell>
          <cell r="BL128">
            <v>1830696.54</v>
          </cell>
          <cell r="BM128">
            <v>244000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e">
            <v>#N/A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29">
          <cell r="AD129">
            <v>0</v>
          </cell>
          <cell r="AE129">
            <v>0</v>
          </cell>
          <cell r="AF129">
            <v>0</v>
          </cell>
        </row>
        <row r="129">
          <cell r="AI129">
            <v>0</v>
          </cell>
          <cell r="AJ129">
            <v>0</v>
          </cell>
          <cell r="AK129">
            <v>6876.86</v>
          </cell>
          <cell r="AL129">
            <v>8507.44</v>
          </cell>
          <cell r="AM129">
            <v>8180.91</v>
          </cell>
          <cell r="AN129">
            <v>9885.03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9200.71</v>
          </cell>
          <cell r="AU129">
            <v>7985.05</v>
          </cell>
        </row>
        <row r="129">
          <cell r="AW129">
            <v>25863.4</v>
          </cell>
          <cell r="AX129">
            <v>116636.48</v>
          </cell>
          <cell r="AY129">
            <v>99450.72</v>
          </cell>
          <cell r="AZ129">
            <v>5</v>
          </cell>
          <cell r="BA129">
            <v>7985.05</v>
          </cell>
          <cell r="BB129">
            <v>9200.71</v>
          </cell>
          <cell r="BC129">
            <v>4720.2</v>
          </cell>
          <cell r="BD129">
            <v>6659.9</v>
          </cell>
          <cell r="BE129">
            <v>9256.98</v>
          </cell>
          <cell r="BF129">
            <v>54429.26</v>
          </cell>
          <cell r="BG129">
            <v>17185.76</v>
          </cell>
        </row>
        <row r="129">
          <cell r="BI129">
            <v>116636.48</v>
          </cell>
          <cell r="BJ129">
            <v>0</v>
          </cell>
          <cell r="BK129">
            <v>0</v>
          </cell>
          <cell r="BL129">
            <v>54429.26</v>
          </cell>
          <cell r="BM129">
            <v>7000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 t="e">
            <v>#N/A</v>
          </cell>
          <cell r="E130" t="str">
            <v>零采</v>
          </cell>
          <cell r="F130">
            <v>0</v>
          </cell>
          <cell r="G130" t="str">
            <v>否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0">
          <cell r="AK130">
            <v>0</v>
          </cell>
          <cell r="AL130">
            <v>0</v>
          </cell>
          <cell r="AM130">
            <v>0</v>
          </cell>
        </row>
        <row r="130">
          <cell r="AO130">
            <v>0</v>
          </cell>
          <cell r="AP130">
            <v>0</v>
          </cell>
          <cell r="AQ130">
            <v>6890.57</v>
          </cell>
          <cell r="AR130">
            <v>0</v>
          </cell>
          <cell r="AS130">
            <v>33007.3</v>
          </cell>
          <cell r="AT130">
            <v>0</v>
          </cell>
          <cell r="AU130">
            <v>0</v>
          </cell>
        </row>
        <row r="130">
          <cell r="AW130">
            <v>69941.1</v>
          </cell>
          <cell r="AX130">
            <v>109838.97</v>
          </cell>
          <cell r="AY130">
            <v>109838.97</v>
          </cell>
          <cell r="AZ130">
            <v>5</v>
          </cell>
          <cell r="BA130">
            <v>69941.1</v>
          </cell>
          <cell r="BB130">
            <v>0</v>
          </cell>
          <cell r="BC130">
            <v>0</v>
          </cell>
          <cell r="BD130">
            <v>0</v>
          </cell>
          <cell r="BE130">
            <v>33007.3</v>
          </cell>
          <cell r="BF130">
            <v>102948.4</v>
          </cell>
          <cell r="BG130">
            <v>0</v>
          </cell>
        </row>
        <row r="130">
          <cell r="BI130">
            <v>109838.97</v>
          </cell>
          <cell r="BJ130">
            <v>0</v>
          </cell>
          <cell r="BK130">
            <v>0</v>
          </cell>
          <cell r="BL130">
            <v>102948.4</v>
          </cell>
          <cell r="BM130">
            <v>14000</v>
          </cell>
        </row>
        <row r="131">
          <cell r="B131" t="str">
            <v>S431007</v>
          </cell>
          <cell r="C131" t="str">
            <v>上海庆利机械设备有限公司</v>
          </cell>
          <cell r="D131" t="e">
            <v>#N/A</v>
          </cell>
          <cell r="E131" t="str">
            <v>固定资产-老账</v>
          </cell>
          <cell r="F131" t="str">
            <v>预付</v>
          </cell>
          <cell r="G131" t="str">
            <v>是</v>
          </cell>
        </row>
        <row r="131"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1">
          <cell r="AC131">
            <v>0</v>
          </cell>
          <cell r="AD131">
            <v>0</v>
          </cell>
          <cell r="AE131">
            <v>51500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35000</v>
          </cell>
          <cell r="AW131">
            <v>0</v>
          </cell>
          <cell r="AX131">
            <v>86500</v>
          </cell>
          <cell r="AY131">
            <v>86500</v>
          </cell>
          <cell r="AZ131">
            <v>6</v>
          </cell>
          <cell r="BA131">
            <v>0</v>
          </cell>
          <cell r="BB131">
            <v>35000</v>
          </cell>
          <cell r="BC131">
            <v>0</v>
          </cell>
          <cell r="BD131">
            <v>0</v>
          </cell>
          <cell r="BE131">
            <v>0</v>
          </cell>
          <cell r="BF131">
            <v>35000</v>
          </cell>
          <cell r="BG131">
            <v>0</v>
          </cell>
        </row>
        <row r="131">
          <cell r="BI131">
            <v>86500</v>
          </cell>
          <cell r="BJ131">
            <v>0</v>
          </cell>
          <cell r="BK131">
            <v>0</v>
          </cell>
          <cell r="BL131">
            <v>35000</v>
          </cell>
          <cell r="BM131">
            <v>5000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 t="e">
            <v>#N/A</v>
          </cell>
          <cell r="E132" t="str">
            <v>管理</v>
          </cell>
          <cell r="F132">
            <v>0</v>
          </cell>
          <cell r="G132" t="str">
            <v>否</v>
          </cell>
        </row>
        <row r="132">
          <cell r="I132">
            <v>50000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2"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</row>
        <row r="132">
          <cell r="AW132">
            <v>0</v>
          </cell>
          <cell r="AX132">
            <v>50000</v>
          </cell>
          <cell r="AY132">
            <v>50000</v>
          </cell>
          <cell r="AZ132">
            <v>5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2">
          <cell r="BI132">
            <v>50000</v>
          </cell>
          <cell r="BJ132">
            <v>0</v>
          </cell>
          <cell r="BK132">
            <v>-32800</v>
          </cell>
          <cell r="BL132">
            <v>0</v>
          </cell>
          <cell r="BM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 t="e">
            <v>#N/A</v>
          </cell>
          <cell r="E133" t="str">
            <v>零采</v>
          </cell>
          <cell r="F133">
            <v>0</v>
          </cell>
          <cell r="G133" t="str">
            <v>是</v>
          </cell>
        </row>
        <row r="133"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3">
          <cell r="AW133">
            <v>0</v>
          </cell>
          <cell r="AX133">
            <v>82192</v>
          </cell>
          <cell r="AY133">
            <v>82192</v>
          </cell>
          <cell r="AZ133">
            <v>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3">
          <cell r="BI133">
            <v>82192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e">
            <v>#N/A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4"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</row>
        <row r="134">
          <cell r="AQ134">
            <v>0</v>
          </cell>
          <cell r="AR134">
            <v>0</v>
          </cell>
          <cell r="AS134">
            <v>0</v>
          </cell>
          <cell r="AT134">
            <v>104706.31</v>
          </cell>
          <cell r="AU134">
            <v>137198.71</v>
          </cell>
          <cell r="AV134">
            <v>46846.94</v>
          </cell>
          <cell r="AW134">
            <v>92914.35</v>
          </cell>
          <cell r="AX134">
            <v>381666.31</v>
          </cell>
          <cell r="AY134">
            <v>474580.66</v>
          </cell>
          <cell r="AZ134">
            <v>6</v>
          </cell>
          <cell r="BA134">
            <v>46846.94</v>
          </cell>
          <cell r="BB134">
            <v>137198.71</v>
          </cell>
          <cell r="BC134">
            <v>104706.31</v>
          </cell>
          <cell r="BD134">
            <v>0</v>
          </cell>
          <cell r="BE134">
            <v>0</v>
          </cell>
          <cell r="BF134">
            <v>381666.31</v>
          </cell>
          <cell r="BG134">
            <v>-92914.35</v>
          </cell>
        </row>
        <row r="134">
          <cell r="BI134">
            <v>381666.31</v>
          </cell>
          <cell r="BJ134">
            <v>0</v>
          </cell>
          <cell r="BK134">
            <v>-85629.98</v>
          </cell>
          <cell r="BL134">
            <v>381666.31</v>
          </cell>
          <cell r="BM134">
            <v>51000</v>
          </cell>
        </row>
        <row r="135">
          <cell r="B135" t="str">
            <v>S437043</v>
          </cell>
          <cell r="C135" t="str">
            <v>烟台美龙汽车部件有限公司</v>
          </cell>
          <cell r="D135">
            <v>210</v>
          </cell>
          <cell r="E135" t="str">
            <v>老账</v>
          </cell>
          <cell r="F135">
            <v>90</v>
          </cell>
          <cell r="G135" t="str">
            <v>是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5"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5">
          <cell r="AW135">
            <v>0</v>
          </cell>
          <cell r="AX135">
            <v>25340.19</v>
          </cell>
          <cell r="AY135">
            <v>25340.19</v>
          </cell>
          <cell r="AZ135">
            <v>5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5">
          <cell r="BI135">
            <v>25340.19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</row>
        <row r="135">
          <cell r="BP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 t="e">
            <v>#N/A</v>
          </cell>
          <cell r="E136" t="str">
            <v>零采</v>
          </cell>
          <cell r="F136">
            <v>0</v>
          </cell>
          <cell r="G136" t="str">
            <v>是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6"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</row>
        <row r="136">
          <cell r="AW136">
            <v>0</v>
          </cell>
          <cell r="AX136">
            <v>44064.5</v>
          </cell>
          <cell r="AY136">
            <v>44064.5</v>
          </cell>
          <cell r="AZ136">
            <v>5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18166</v>
          </cell>
          <cell r="BG136">
            <v>0</v>
          </cell>
        </row>
        <row r="136">
          <cell r="BI136">
            <v>44064.5</v>
          </cell>
          <cell r="BJ136">
            <v>0</v>
          </cell>
          <cell r="BK136">
            <v>0</v>
          </cell>
          <cell r="BL136">
            <v>18166</v>
          </cell>
          <cell r="BM136">
            <v>2000</v>
          </cell>
        </row>
        <row r="137">
          <cell r="B137" t="str">
            <v>S413092</v>
          </cell>
          <cell r="C137" t="str">
            <v>黄骅市荣丰塑料模具有限公司</v>
          </cell>
          <cell r="D137" t="e">
            <v>#N/A</v>
          </cell>
          <cell r="E137" t="str">
            <v>老账</v>
          </cell>
          <cell r="F137">
            <v>0</v>
          </cell>
          <cell r="G137" t="str">
            <v>否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</row>
        <row r="137"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7">
          <cell r="AW137">
            <v>0</v>
          </cell>
          <cell r="AX137">
            <v>75884.62</v>
          </cell>
          <cell r="AY137">
            <v>75884.62</v>
          </cell>
          <cell r="AZ137">
            <v>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7">
          <cell r="BI137">
            <v>75884.62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e">
            <v>#N/A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8"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8635.74</v>
          </cell>
          <cell r="AM138">
            <v>14918.84</v>
          </cell>
          <cell r="AN138">
            <v>17900.4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2964.38</v>
          </cell>
          <cell r="AV138">
            <v>22857.48</v>
          </cell>
          <cell r="AW138">
            <v>0</v>
          </cell>
          <cell r="AX138">
            <v>161169.54</v>
          </cell>
          <cell r="AY138">
            <v>127284.69</v>
          </cell>
          <cell r="AZ138">
            <v>6</v>
          </cell>
          <cell r="BA138">
            <v>2964.38</v>
          </cell>
          <cell r="BB138">
            <v>30920.47</v>
          </cell>
          <cell r="BC138">
            <v>12222.53</v>
          </cell>
          <cell r="BD138">
            <v>0</v>
          </cell>
          <cell r="BE138">
            <v>18949.7</v>
          </cell>
          <cell r="BF138">
            <v>68964.86</v>
          </cell>
          <cell r="BG138">
            <v>33884.85</v>
          </cell>
        </row>
        <row r="138">
          <cell r="BI138">
            <v>161169.54</v>
          </cell>
          <cell r="BJ138">
            <v>0</v>
          </cell>
          <cell r="BK138">
            <v>0</v>
          </cell>
          <cell r="BL138">
            <v>68964.86</v>
          </cell>
          <cell r="BM138">
            <v>9000</v>
          </cell>
        </row>
        <row r="139">
          <cell r="B139" t="str">
            <v>S413023</v>
          </cell>
          <cell r="C139" t="str">
            <v>南皮县利辉五金接插件厂</v>
          </cell>
          <cell r="D139" t="e">
            <v>#N/A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39"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38128.73</v>
          </cell>
          <cell r="AS139">
            <v>2205.76</v>
          </cell>
          <cell r="AT139">
            <v>13786</v>
          </cell>
          <cell r="AU139">
            <v>20679</v>
          </cell>
          <cell r="AV139">
            <v>41146.69</v>
          </cell>
          <cell r="AW139">
            <v>0</v>
          </cell>
          <cell r="AX139">
            <v>115946.18</v>
          </cell>
          <cell r="AY139">
            <v>54120.49</v>
          </cell>
          <cell r="AZ139">
            <v>6</v>
          </cell>
          <cell r="BA139">
            <v>13786</v>
          </cell>
          <cell r="BB139">
            <v>2205.76</v>
          </cell>
          <cell r="BC139">
            <v>38128.73</v>
          </cell>
          <cell r="BD139">
            <v>0</v>
          </cell>
          <cell r="BE139">
            <v>0</v>
          </cell>
          <cell r="BF139">
            <v>115946.18</v>
          </cell>
          <cell r="BG139">
            <v>61825.69</v>
          </cell>
        </row>
        <row r="139">
          <cell r="BI139">
            <v>115946.18</v>
          </cell>
          <cell r="BJ139">
            <v>0</v>
          </cell>
          <cell r="BK139">
            <v>0</v>
          </cell>
          <cell r="BL139">
            <v>115946.18</v>
          </cell>
          <cell r="BM139">
            <v>15000</v>
          </cell>
        </row>
        <row r="140">
          <cell r="B140" t="str">
            <v>S413131</v>
          </cell>
          <cell r="C140" t="str">
            <v>北京赛诺高科净化设备有限公司</v>
          </cell>
          <cell r="D140">
            <v>210</v>
          </cell>
          <cell r="E140" t="str">
            <v>固定资产-喷涂环保设备</v>
          </cell>
          <cell r="F140">
            <v>30</v>
          </cell>
          <cell r="G140" t="str">
            <v>是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0"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0">
          <cell r="AW140">
            <v>0</v>
          </cell>
          <cell r="AX140">
            <v>89130</v>
          </cell>
          <cell r="AY140">
            <v>89130</v>
          </cell>
          <cell r="AZ140">
            <v>5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0">
          <cell r="BI140">
            <v>89130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20000</v>
          </cell>
          <cell r="BP140">
            <v>20000</v>
          </cell>
        </row>
        <row r="141">
          <cell r="B141" t="str">
            <v>S413014</v>
          </cell>
          <cell r="C141" t="str">
            <v>沧州市奥睿机械设备有限公司</v>
          </cell>
          <cell r="D141" t="e">
            <v>#N/A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1"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1"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17136</v>
          </cell>
          <cell r="AW141">
            <v>41136</v>
          </cell>
          <cell r="AX141">
            <v>58272</v>
          </cell>
          <cell r="AY141">
            <v>58272</v>
          </cell>
          <cell r="AZ141">
            <v>6</v>
          </cell>
          <cell r="BA141">
            <v>41136</v>
          </cell>
          <cell r="BB141">
            <v>17136</v>
          </cell>
          <cell r="BC141">
            <v>0</v>
          </cell>
          <cell r="BD141">
            <v>0</v>
          </cell>
          <cell r="BE141">
            <v>0</v>
          </cell>
          <cell r="BF141">
            <v>58272</v>
          </cell>
          <cell r="BG141">
            <v>0</v>
          </cell>
        </row>
        <row r="141">
          <cell r="BI141">
            <v>58272</v>
          </cell>
          <cell r="BJ141">
            <v>0</v>
          </cell>
          <cell r="BK141">
            <v>-42068</v>
          </cell>
          <cell r="BL141">
            <v>58272</v>
          </cell>
          <cell r="BM141">
            <v>8000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e">
            <v>#N/A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2">
          <cell r="AK142">
            <v>0</v>
          </cell>
          <cell r="AL142">
            <v>0</v>
          </cell>
          <cell r="AM142">
            <v>0</v>
          </cell>
          <cell r="AN142">
            <v>4399.94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54340.73</v>
          </cell>
          <cell r="AW142">
            <v>41309.26</v>
          </cell>
          <cell r="AX142">
            <v>158199.8</v>
          </cell>
          <cell r="AY142">
            <v>158199.8</v>
          </cell>
          <cell r="AZ142">
            <v>6</v>
          </cell>
          <cell r="BA142">
            <v>41309.26</v>
          </cell>
          <cell r="BB142">
            <v>54340.73</v>
          </cell>
          <cell r="BC142">
            <v>0</v>
          </cell>
          <cell r="BD142">
            <v>0</v>
          </cell>
          <cell r="BE142">
            <v>0</v>
          </cell>
          <cell r="BF142">
            <v>95649.99</v>
          </cell>
          <cell r="BG142">
            <v>0</v>
          </cell>
        </row>
        <row r="142">
          <cell r="BI142">
            <v>158199.8</v>
          </cell>
          <cell r="BJ142">
            <v>0</v>
          </cell>
          <cell r="BK142">
            <v>-32022.0000000001</v>
          </cell>
          <cell r="BL142">
            <v>95649.99</v>
          </cell>
          <cell r="BM142">
            <v>13000</v>
          </cell>
        </row>
        <row r="143">
          <cell r="B143" t="str">
            <v>S413025</v>
          </cell>
          <cell r="C143" t="str">
            <v>沧州宇诺五金制造有限公司</v>
          </cell>
          <cell r="D143" t="e">
            <v>#N/A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3"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149499.67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147379.11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50311.82</v>
          </cell>
          <cell r="AV143">
            <v>268000.54</v>
          </cell>
          <cell r="AW143">
            <v>199166.89</v>
          </cell>
          <cell r="AX143">
            <v>1719896.03</v>
          </cell>
          <cell r="AY143">
            <v>1514151.22</v>
          </cell>
          <cell r="AZ143">
            <v>6</v>
          </cell>
          <cell r="BA143">
            <v>50311.82</v>
          </cell>
          <cell r="BB143">
            <v>155432.99</v>
          </cell>
          <cell r="BC143">
            <v>193970.62</v>
          </cell>
          <cell r="BD143">
            <v>171391.02</v>
          </cell>
          <cell r="BE143">
            <v>147379.11</v>
          </cell>
          <cell r="BF143">
            <v>1038273.88</v>
          </cell>
          <cell r="BG143">
            <v>205744.81</v>
          </cell>
        </row>
        <row r="143">
          <cell r="BI143">
            <v>1719896.03</v>
          </cell>
          <cell r="BJ143">
            <v>0</v>
          </cell>
          <cell r="BK143">
            <v>0</v>
          </cell>
          <cell r="BL143">
            <v>1038273.88</v>
          </cell>
          <cell r="BM143">
            <v>138000</v>
          </cell>
        </row>
        <row r="144">
          <cell r="B144" t="str">
            <v>S432011</v>
          </cell>
          <cell r="C144" t="str">
            <v>旷达汽车饰件系统有限公司</v>
          </cell>
          <cell r="D144" t="e">
            <v>#N/A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4">
          <cell r="AI144">
            <v>0</v>
          </cell>
          <cell r="AJ144">
            <v>0</v>
          </cell>
          <cell r="AK144">
            <v>0</v>
          </cell>
          <cell r="AL144">
            <v>0</v>
          </cell>
        </row>
        <row r="144">
          <cell r="AN144">
            <v>0</v>
          </cell>
          <cell r="AO144">
            <v>0</v>
          </cell>
          <cell r="AP144">
            <v>1812.87</v>
          </cell>
          <cell r="AQ144">
            <v>234424.34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100329.43</v>
          </cell>
          <cell r="AV144">
            <v>191335.1</v>
          </cell>
          <cell r="AW144">
            <v>0</v>
          </cell>
          <cell r="AX144">
            <v>863148.63</v>
          </cell>
          <cell r="AY144">
            <v>586248.55</v>
          </cell>
          <cell r="AZ144">
            <v>6</v>
          </cell>
          <cell r="BA144">
            <v>100329.43</v>
          </cell>
          <cell r="BB144">
            <v>176570.65</v>
          </cell>
          <cell r="BC144">
            <v>42905.08</v>
          </cell>
          <cell r="BD144">
            <v>115771.16</v>
          </cell>
          <cell r="BE144">
            <v>234424.34</v>
          </cell>
          <cell r="BF144">
            <v>626911.42</v>
          </cell>
          <cell r="BG144">
            <v>276900.08</v>
          </cell>
        </row>
        <row r="144">
          <cell r="BI144">
            <v>863148.63</v>
          </cell>
          <cell r="BJ144">
            <v>0</v>
          </cell>
          <cell r="BK144">
            <v>-100000</v>
          </cell>
          <cell r="BL144">
            <v>626911.42</v>
          </cell>
          <cell r="BM144">
            <v>84000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210</v>
          </cell>
          <cell r="E145" t="str">
            <v>老账</v>
          </cell>
          <cell r="F145">
            <v>0</v>
          </cell>
          <cell r="G145" t="str">
            <v>否</v>
          </cell>
        </row>
        <row r="145"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448416.98</v>
          </cell>
          <cell r="AS145">
            <v>0</v>
          </cell>
          <cell r="AT145">
            <v>548873.91</v>
          </cell>
          <cell r="AU145">
            <v>770414.99</v>
          </cell>
          <cell r="AV145">
            <v>43529.17</v>
          </cell>
          <cell r="AW145">
            <v>33798.26</v>
          </cell>
          <cell r="AX145">
            <v>1845033.31</v>
          </cell>
          <cell r="AY145">
            <v>1845033.31</v>
          </cell>
          <cell r="AZ145">
            <v>6</v>
          </cell>
          <cell r="BA145">
            <v>33798.26</v>
          </cell>
          <cell r="BB145">
            <v>43529.17</v>
          </cell>
          <cell r="BC145">
            <v>770414.99</v>
          </cell>
          <cell r="BD145">
            <v>548873.91</v>
          </cell>
          <cell r="BE145">
            <v>0</v>
          </cell>
          <cell r="BF145">
            <v>1845033.31</v>
          </cell>
          <cell r="BG145">
            <v>0</v>
          </cell>
        </row>
        <row r="145">
          <cell r="BI145">
            <v>1845033.31</v>
          </cell>
          <cell r="BJ145">
            <v>0</v>
          </cell>
          <cell r="BK145">
            <v>0</v>
          </cell>
          <cell r="BL145">
            <v>1845033.31</v>
          </cell>
          <cell r="BM145">
            <v>246000</v>
          </cell>
          <cell r="BN145">
            <v>246000</v>
          </cell>
          <cell r="BO145">
            <v>254000</v>
          </cell>
          <cell r="BP145">
            <v>500000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e">
            <v>#N/A</v>
          </cell>
          <cell r="E146" t="str">
            <v>正常供货</v>
          </cell>
          <cell r="F146">
            <v>60</v>
          </cell>
          <cell r="G146" t="str">
            <v>是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6">
          <cell r="AK146">
            <v>0</v>
          </cell>
          <cell r="AL146">
            <v>0</v>
          </cell>
          <cell r="AM146">
            <v>0</v>
          </cell>
          <cell r="AN146">
            <v>124923.02</v>
          </cell>
          <cell r="AO146">
            <v>115500</v>
          </cell>
          <cell r="AP146">
            <v>200300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191333.54</v>
          </cell>
          <cell r="AV146">
            <v>178344.26</v>
          </cell>
          <cell r="AW146">
            <v>121727.74</v>
          </cell>
          <cell r="AX146">
            <v>1820599.2</v>
          </cell>
          <cell r="AY146">
            <v>1156501.46</v>
          </cell>
          <cell r="AZ146">
            <v>6</v>
          </cell>
          <cell r="BA146">
            <v>191333.54</v>
          </cell>
          <cell r="BB146">
            <v>472764.2</v>
          </cell>
          <cell r="BC146">
            <v>0</v>
          </cell>
          <cell r="BD146">
            <v>199642.43</v>
          </cell>
          <cell r="BE146">
            <v>216064.01</v>
          </cell>
          <cell r="BF146">
            <v>1163812.17</v>
          </cell>
          <cell r="BG146">
            <v>664097.74</v>
          </cell>
        </row>
        <row r="146">
          <cell r="BI146">
            <v>1820599.2</v>
          </cell>
          <cell r="BJ146">
            <v>0</v>
          </cell>
          <cell r="BK146">
            <v>0</v>
          </cell>
          <cell r="BL146">
            <v>1163812.17</v>
          </cell>
          <cell r="BM146">
            <v>155000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e">
            <v>#N/A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7"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33225.14</v>
          </cell>
          <cell r="AP147">
            <v>101800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0</v>
          </cell>
        </row>
        <row r="147">
          <cell r="AW147">
            <v>0</v>
          </cell>
          <cell r="AX147">
            <v>508630.26</v>
          </cell>
          <cell r="AY147">
            <v>508630.26</v>
          </cell>
          <cell r="AZ147">
            <v>5</v>
          </cell>
          <cell r="BA147">
            <v>0</v>
          </cell>
          <cell r="BB147">
            <v>0</v>
          </cell>
          <cell r="BC147">
            <v>101826.56</v>
          </cell>
          <cell r="BD147">
            <v>169952</v>
          </cell>
          <cell r="BE147">
            <v>101826.56</v>
          </cell>
          <cell r="BF147">
            <v>271778.56</v>
          </cell>
          <cell r="BG147">
            <v>0</v>
          </cell>
        </row>
        <row r="147">
          <cell r="BI147">
            <v>508630.26</v>
          </cell>
          <cell r="BJ147">
            <v>0</v>
          </cell>
          <cell r="BK147">
            <v>0</v>
          </cell>
          <cell r="BL147">
            <v>271778.56</v>
          </cell>
          <cell r="BM147">
            <v>36000</v>
          </cell>
        </row>
        <row r="148">
          <cell r="B148" t="str">
            <v>S437022</v>
          </cell>
          <cell r="C148" t="str">
            <v>德州志鹏海绵制品有限公司</v>
          </cell>
          <cell r="D148" t="e">
            <v>#N/A</v>
          </cell>
          <cell r="E148" t="str">
            <v>老账</v>
          </cell>
          <cell r="F148">
            <v>60</v>
          </cell>
          <cell r="G148" t="str">
            <v>否</v>
          </cell>
        </row>
        <row r="148"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8"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8">
          <cell r="AW148">
            <v>0</v>
          </cell>
          <cell r="AX148">
            <v>62319</v>
          </cell>
          <cell r="AY148">
            <v>62319</v>
          </cell>
          <cell r="AZ148">
            <v>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8">
          <cell r="BI148">
            <v>62319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e">
            <v>#N/A</v>
          </cell>
          <cell r="E149" t="str">
            <v>叉车租赁</v>
          </cell>
          <cell r="F149">
            <v>0</v>
          </cell>
          <cell r="G149" t="str">
            <v>是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49"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3300</v>
          </cell>
          <cell r="AL149">
            <v>3000</v>
          </cell>
          <cell r="AM149">
            <v>3000</v>
          </cell>
          <cell r="AN149">
            <v>7800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0</v>
          </cell>
          <cell r="AV149">
            <v>4200</v>
          </cell>
          <cell r="AW149">
            <v>4200</v>
          </cell>
          <cell r="AX149">
            <v>50700</v>
          </cell>
          <cell r="AY149">
            <v>50700</v>
          </cell>
          <cell r="AZ149">
            <v>6</v>
          </cell>
          <cell r="BA149">
            <v>4200</v>
          </cell>
          <cell r="BB149">
            <v>4200</v>
          </cell>
          <cell r="BC149">
            <v>0</v>
          </cell>
          <cell r="BD149">
            <v>4200</v>
          </cell>
          <cell r="BE149">
            <v>4200</v>
          </cell>
          <cell r="BF149">
            <v>21000</v>
          </cell>
          <cell r="BG149">
            <v>0</v>
          </cell>
        </row>
        <row r="149">
          <cell r="BI149">
            <v>50700</v>
          </cell>
          <cell r="BJ149">
            <v>0</v>
          </cell>
          <cell r="BK149">
            <v>0</v>
          </cell>
          <cell r="BL149">
            <v>21000</v>
          </cell>
          <cell r="BM149">
            <v>3000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210</v>
          </cell>
          <cell r="E150" t="str">
            <v>老账</v>
          </cell>
          <cell r="F150">
            <v>0</v>
          </cell>
          <cell r="G150" t="str">
            <v>否</v>
          </cell>
        </row>
        <row r="150"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0"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0">
          <cell r="AW150">
            <v>0</v>
          </cell>
          <cell r="AX150">
            <v>40450</v>
          </cell>
          <cell r="AY150">
            <v>40450</v>
          </cell>
          <cell r="AZ150">
            <v>5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</row>
        <row r="150">
          <cell r="BI150">
            <v>40450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20000</v>
          </cell>
          <cell r="BP150">
            <v>20000</v>
          </cell>
        </row>
        <row r="151">
          <cell r="B151" t="str">
            <v>S431004</v>
          </cell>
          <cell r="C151" t="str">
            <v>新梦顶（上海）贸易有限公司</v>
          </cell>
          <cell r="D151" t="e">
            <v>#N/A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1">
          <cell r="AF151">
            <v>0</v>
          </cell>
          <cell r="AG151">
            <v>0</v>
          </cell>
          <cell r="AH151">
            <v>0</v>
          </cell>
        </row>
        <row r="151">
          <cell r="AL151">
            <v>3616.35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26868.01</v>
          </cell>
          <cell r="AV151">
            <v>4714.17</v>
          </cell>
          <cell r="AW151">
            <v>17989.6</v>
          </cell>
          <cell r="AX151">
            <v>143823.81</v>
          </cell>
          <cell r="AY151">
            <v>94252.03</v>
          </cell>
          <cell r="AZ151">
            <v>6</v>
          </cell>
          <cell r="BA151">
            <v>0</v>
          </cell>
          <cell r="BB151">
            <v>23647.08</v>
          </cell>
          <cell r="BC151">
            <v>16699.75</v>
          </cell>
          <cell r="BD151">
            <v>15417.79</v>
          </cell>
          <cell r="BE151">
            <v>9000</v>
          </cell>
          <cell r="BF151">
            <v>89918.61</v>
          </cell>
          <cell r="BG151">
            <v>49571.78</v>
          </cell>
        </row>
        <row r="151">
          <cell r="BI151">
            <v>143823.81</v>
          </cell>
          <cell r="BJ151">
            <v>0</v>
          </cell>
          <cell r="BK151">
            <v>0</v>
          </cell>
          <cell r="BL151">
            <v>89918.61</v>
          </cell>
          <cell r="BM151">
            <v>12000</v>
          </cell>
        </row>
        <row r="152">
          <cell r="B152" t="str">
            <v>S411024</v>
          </cell>
          <cell r="C152" t="str">
            <v>北京德实汽车饰件有限公司</v>
          </cell>
          <cell r="D152" t="e">
            <v>#N/A</v>
          </cell>
          <cell r="E152" t="str">
            <v>老账</v>
          </cell>
          <cell r="F152">
            <v>60</v>
          </cell>
          <cell r="G152" t="str">
            <v>否</v>
          </cell>
        </row>
        <row r="152"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2"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2">
          <cell r="AW152">
            <v>0</v>
          </cell>
          <cell r="AX152">
            <v>58519.74</v>
          </cell>
          <cell r="AY152">
            <v>58519.74</v>
          </cell>
          <cell r="AZ152">
            <v>5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2">
          <cell r="BI152">
            <v>58519.74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 t="e">
            <v>#N/A</v>
          </cell>
          <cell r="E153" t="str">
            <v>固定资产</v>
          </cell>
          <cell r="F153">
            <v>0</v>
          </cell>
          <cell r="G153" t="str">
            <v>否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3"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  <cell r="AY153">
            <v>0</v>
          </cell>
          <cell r="AZ153">
            <v>5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e">
            <v>#N/A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0</v>
          </cell>
        </row>
        <row r="154">
          <cell r="AW154">
            <v>14355.52</v>
          </cell>
          <cell r="AX154">
            <v>182685.16</v>
          </cell>
          <cell r="AY154">
            <v>182685.16</v>
          </cell>
          <cell r="AZ154">
            <v>5</v>
          </cell>
          <cell r="BA154">
            <v>0</v>
          </cell>
          <cell r="BB154">
            <v>0</v>
          </cell>
          <cell r="BC154">
            <v>35333.97</v>
          </cell>
          <cell r="BD154">
            <v>59747.21</v>
          </cell>
          <cell r="BE154">
            <v>0</v>
          </cell>
          <cell r="BF154">
            <v>109436.7</v>
          </cell>
          <cell r="BG154">
            <v>0</v>
          </cell>
        </row>
        <row r="154">
          <cell r="BI154">
            <v>182685.16</v>
          </cell>
          <cell r="BJ154">
            <v>0</v>
          </cell>
          <cell r="BK154">
            <v>0</v>
          </cell>
          <cell r="BL154">
            <v>109436.7</v>
          </cell>
          <cell r="BM154">
            <v>15000</v>
          </cell>
        </row>
        <row r="155">
          <cell r="B155" t="str">
            <v>S437024</v>
          </cell>
          <cell r="C155" t="str">
            <v>佳化化学（滨州）有限公司</v>
          </cell>
          <cell r="D155" t="e">
            <v>#N/A</v>
          </cell>
          <cell r="E155" t="str">
            <v>大宗物料-不合作</v>
          </cell>
          <cell r="F155">
            <v>0</v>
          </cell>
          <cell r="G155" t="str">
            <v>否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5">
          <cell r="AB155">
            <v>0</v>
          </cell>
          <cell r="AC155">
            <v>0</v>
          </cell>
          <cell r="AD155">
            <v>0</v>
          </cell>
        </row>
        <row r="155"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  <cell r="AY155">
            <v>0</v>
          </cell>
          <cell r="AZ155">
            <v>5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e">
            <v>#N/A</v>
          </cell>
          <cell r="E156" t="str">
            <v>正常供货</v>
          </cell>
          <cell r="F156">
            <v>60</v>
          </cell>
          <cell r="G156" t="str">
            <v>否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6">
          <cell r="AI156">
            <v>0</v>
          </cell>
          <cell r="AJ156">
            <v>0</v>
          </cell>
        </row>
        <row r="156">
          <cell r="AM156">
            <v>0</v>
          </cell>
          <cell r="AN156">
            <v>0</v>
          </cell>
          <cell r="AO156">
            <v>0</v>
          </cell>
          <cell r="AP156">
            <v>51876.35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108143.16</v>
          </cell>
          <cell r="AV156">
            <v>197045.51</v>
          </cell>
          <cell r="AW156">
            <v>88769.74</v>
          </cell>
          <cell r="AX156">
            <v>950125.77</v>
          </cell>
          <cell r="AY156">
            <v>710214.55</v>
          </cell>
          <cell r="AZ156">
            <v>6</v>
          </cell>
          <cell r="BA156">
            <v>108143.16</v>
          </cell>
          <cell r="BB156">
            <v>131768.06</v>
          </cell>
          <cell r="BC156">
            <v>105829.2</v>
          </cell>
          <cell r="BD156">
            <v>134744.84</v>
          </cell>
          <cell r="BE156">
            <v>131948.91</v>
          </cell>
          <cell r="BF156">
            <v>766300.51</v>
          </cell>
          <cell r="BG156">
            <v>239911.22</v>
          </cell>
        </row>
        <row r="156">
          <cell r="BI156">
            <v>950125.77</v>
          </cell>
          <cell r="BJ156">
            <v>0</v>
          </cell>
          <cell r="BK156">
            <v>-219923.65</v>
          </cell>
          <cell r="BL156">
            <v>766300.51</v>
          </cell>
          <cell r="BM156">
            <v>102000</v>
          </cell>
        </row>
        <row r="157">
          <cell r="B157" t="str">
            <v>S512012</v>
          </cell>
          <cell r="C157" t="str">
            <v>天津市科特迪科技发展有限公司</v>
          </cell>
          <cell r="D157" t="e">
            <v>#N/A</v>
          </cell>
          <cell r="E157" t="str">
            <v>固定资产</v>
          </cell>
          <cell r="F157">
            <v>0</v>
          </cell>
          <cell r="G157" t="str">
            <v>否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7"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0</v>
          </cell>
        </row>
        <row r="157">
          <cell r="AW157">
            <v>0</v>
          </cell>
          <cell r="AX157">
            <v>9000</v>
          </cell>
          <cell r="AY157">
            <v>9000</v>
          </cell>
          <cell r="AZ157">
            <v>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9000</v>
          </cell>
          <cell r="BG157">
            <v>0</v>
          </cell>
        </row>
        <row r="157">
          <cell r="BI157">
            <v>9000</v>
          </cell>
          <cell r="BJ157">
            <v>0</v>
          </cell>
          <cell r="BK157">
            <v>0</v>
          </cell>
          <cell r="BL157">
            <v>9000</v>
          </cell>
          <cell r="BM157">
            <v>1000</v>
          </cell>
        </row>
        <row r="158">
          <cell r="B158" t="str">
            <v>S513150</v>
          </cell>
          <cell r="C158" t="str">
            <v>沧州森德奥机械制造有限公司</v>
          </cell>
          <cell r="D158" t="e">
            <v>#N/A</v>
          </cell>
          <cell r="E158" t="str">
            <v>固定资产</v>
          </cell>
          <cell r="F158">
            <v>0</v>
          </cell>
          <cell r="G158" t="str">
            <v>否</v>
          </cell>
        </row>
        <row r="158"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13740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8">
          <cell r="AW158">
            <v>0</v>
          </cell>
          <cell r="AX158">
            <v>13740</v>
          </cell>
          <cell r="AY158">
            <v>13740</v>
          </cell>
          <cell r="AZ158">
            <v>5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</row>
        <row r="158">
          <cell r="BI158">
            <v>13740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>
            <v>210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</row>
        <row r="159">
          <cell r="AH159">
            <v>0</v>
          </cell>
        </row>
        <row r="159">
          <cell r="AJ159">
            <v>161330.89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59">
          <cell r="AW159">
            <v>0</v>
          </cell>
          <cell r="AX159">
            <v>161330.89</v>
          </cell>
          <cell r="AY159">
            <v>161330.89</v>
          </cell>
          <cell r="AZ159">
            <v>5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59">
          <cell r="BI159">
            <v>161330.89</v>
          </cell>
          <cell r="BJ159">
            <v>0</v>
          </cell>
          <cell r="BK159">
            <v>-10000</v>
          </cell>
          <cell r="BL159">
            <v>0</v>
          </cell>
          <cell r="BM159">
            <v>0</v>
          </cell>
          <cell r="BN159">
            <v>0</v>
          </cell>
          <cell r="BO159">
            <v>50000</v>
          </cell>
          <cell r="BP159">
            <v>50000</v>
          </cell>
        </row>
        <row r="160">
          <cell r="B160" t="str">
            <v>S413086</v>
          </cell>
          <cell r="C160" t="str">
            <v>黄骅市渤海庆丰车辆灯镜厂</v>
          </cell>
          <cell r="D160" t="e">
            <v>#N/A</v>
          </cell>
          <cell r="E160" t="str">
            <v>老账</v>
          </cell>
          <cell r="F160">
            <v>60</v>
          </cell>
          <cell r="G160" t="str">
            <v>否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0"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  <cell r="AY160">
            <v>0</v>
          </cell>
          <cell r="AZ160">
            <v>5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e">
            <v>#N/A</v>
          </cell>
        </row>
        <row r="161">
          <cell r="F161">
            <v>0</v>
          </cell>
          <cell r="G161" t="str">
            <v>否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1"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1"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1176.66</v>
          </cell>
          <cell r="AW161">
            <v>0</v>
          </cell>
          <cell r="AX161">
            <v>1176.66</v>
          </cell>
          <cell r="AY161">
            <v>1176.66</v>
          </cell>
          <cell r="AZ161">
            <v>6</v>
          </cell>
          <cell r="BA161">
            <v>0</v>
          </cell>
          <cell r="BB161">
            <v>1176.66</v>
          </cell>
          <cell r="BC161">
            <v>0</v>
          </cell>
          <cell r="BD161">
            <v>0</v>
          </cell>
          <cell r="BE161">
            <v>0</v>
          </cell>
          <cell r="BF161">
            <v>1176.66</v>
          </cell>
          <cell r="BG161">
            <v>0</v>
          </cell>
        </row>
        <row r="161">
          <cell r="BI161">
            <v>1176.66000000003</v>
          </cell>
          <cell r="BJ161">
            <v>3.00133251585066e-11</v>
          </cell>
          <cell r="BK161">
            <v>-40000</v>
          </cell>
          <cell r="BL161">
            <v>1176.66</v>
          </cell>
          <cell r="BM161">
            <v>0</v>
          </cell>
        </row>
        <row r="162">
          <cell r="B162" t="str">
            <v>S413027</v>
          </cell>
          <cell r="C162" t="str">
            <v>沧州裕金达汽车部件有限公司</v>
          </cell>
          <cell r="D162" t="e">
            <v>#N/A</v>
          </cell>
          <cell r="E162" t="str">
            <v>老账</v>
          </cell>
          <cell r="F162">
            <v>60</v>
          </cell>
          <cell r="G162" t="str">
            <v>否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2"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2">
          <cell r="AW162">
            <v>0</v>
          </cell>
          <cell r="AX162">
            <v>51725.38</v>
          </cell>
          <cell r="AY162">
            <v>51725.38</v>
          </cell>
          <cell r="AZ162">
            <v>5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2">
          <cell r="BI162">
            <v>51725.38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e">
            <v>#N/A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3"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</row>
        <row r="163">
          <cell r="AM163">
            <v>2535.55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0</v>
          </cell>
          <cell r="AV163">
            <v>9303.97</v>
          </cell>
          <cell r="AW163">
            <v>17492.4</v>
          </cell>
          <cell r="AX163">
            <v>48572.96</v>
          </cell>
          <cell r="AY163">
            <v>46823.72</v>
          </cell>
          <cell r="AZ163">
            <v>6</v>
          </cell>
          <cell r="BA163">
            <v>0</v>
          </cell>
          <cell r="BB163">
            <v>1749.24</v>
          </cell>
          <cell r="BC163">
            <v>3572.95</v>
          </cell>
          <cell r="BD163">
            <v>3498.48</v>
          </cell>
          <cell r="BE163">
            <v>3572.95</v>
          </cell>
          <cell r="BF163">
            <v>35617.04</v>
          </cell>
          <cell r="BG163">
            <v>1749.24</v>
          </cell>
        </row>
        <row r="163">
          <cell r="BI163">
            <v>48572.96</v>
          </cell>
          <cell r="BJ163">
            <v>0</v>
          </cell>
          <cell r="BK163">
            <v>0</v>
          </cell>
          <cell r="BL163">
            <v>35617.04</v>
          </cell>
          <cell r="BM163">
            <v>5000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 t="e">
            <v>#N/A</v>
          </cell>
          <cell r="E164" t="str">
            <v>固定资产</v>
          </cell>
          <cell r="F164">
            <v>0</v>
          </cell>
          <cell r="G164" t="str">
            <v>否</v>
          </cell>
        </row>
        <row r="164"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4"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4">
          <cell r="AW164">
            <v>0</v>
          </cell>
          <cell r="AX164">
            <v>48800</v>
          </cell>
          <cell r="AY164">
            <v>48800</v>
          </cell>
          <cell r="AZ164">
            <v>5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4">
          <cell r="BI164">
            <v>48800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e">
            <v>#N/A</v>
          </cell>
          <cell r="E165" t="str">
            <v>正常供货</v>
          </cell>
          <cell r="F165">
            <v>60</v>
          </cell>
          <cell r="G165" t="str">
            <v>否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5">
          <cell r="AD165">
            <v>0</v>
          </cell>
        </row>
        <row r="165">
          <cell r="AF165">
            <v>0</v>
          </cell>
        </row>
        <row r="165">
          <cell r="AI165">
            <v>0</v>
          </cell>
        </row>
        <row r="165">
          <cell r="AM165">
            <v>0</v>
          </cell>
        </row>
        <row r="165">
          <cell r="AP165">
            <v>74077.41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63921.61</v>
          </cell>
          <cell r="AV165">
            <v>197842.34</v>
          </cell>
          <cell r="AW165">
            <v>10272</v>
          </cell>
          <cell r="AX165">
            <v>559480.99</v>
          </cell>
          <cell r="AY165">
            <v>437792.28</v>
          </cell>
          <cell r="AZ165">
            <v>6</v>
          </cell>
          <cell r="BA165">
            <v>63921.61</v>
          </cell>
          <cell r="BB165">
            <v>57767.1</v>
          </cell>
          <cell r="BC165">
            <v>32842.53</v>
          </cell>
          <cell r="BD165">
            <v>42312.73</v>
          </cell>
          <cell r="BE165">
            <v>80445.27</v>
          </cell>
          <cell r="BF165">
            <v>404958.31</v>
          </cell>
          <cell r="BG165">
            <v>121688.71</v>
          </cell>
        </row>
        <row r="165">
          <cell r="BI165">
            <v>559480.99</v>
          </cell>
          <cell r="BJ165">
            <v>0</v>
          </cell>
          <cell r="BK165">
            <v>0</v>
          </cell>
          <cell r="BL165">
            <v>404958.31</v>
          </cell>
          <cell r="BM165">
            <v>54000</v>
          </cell>
        </row>
        <row r="166">
          <cell r="B166" t="str">
            <v>S437016</v>
          </cell>
          <cell r="C166" t="str">
            <v>曲阜陆航座椅辅料有限公司</v>
          </cell>
          <cell r="D166" t="e">
            <v>#N/A</v>
          </cell>
          <cell r="E166" t="str">
            <v>正常供货</v>
          </cell>
          <cell r="F166">
            <v>0</v>
          </cell>
          <cell r="G166" t="str">
            <v>是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6">
          <cell r="AL166">
            <v>7034.19</v>
          </cell>
          <cell r="AM166">
            <v>0</v>
          </cell>
          <cell r="AN166">
            <v>0</v>
          </cell>
          <cell r="AO166">
            <v>23700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18000</v>
          </cell>
          <cell r="AV166">
            <v>18000</v>
          </cell>
          <cell r="AW166">
            <v>4576.5</v>
          </cell>
          <cell r="AX166">
            <v>140095.57</v>
          </cell>
          <cell r="AY166">
            <v>140095.57</v>
          </cell>
          <cell r="AZ166">
            <v>6</v>
          </cell>
          <cell r="BA166">
            <v>4576.5</v>
          </cell>
          <cell r="BB166">
            <v>18000</v>
          </cell>
          <cell r="BC166">
            <v>18000</v>
          </cell>
          <cell r="BD166">
            <v>1819.3</v>
          </cell>
          <cell r="BE166">
            <v>17999.88</v>
          </cell>
          <cell r="BF166">
            <v>78755.68</v>
          </cell>
          <cell r="BG166">
            <v>0</v>
          </cell>
        </row>
        <row r="166">
          <cell r="BI166">
            <v>140095.57</v>
          </cell>
          <cell r="BJ166">
            <v>0</v>
          </cell>
          <cell r="BK166">
            <v>0</v>
          </cell>
          <cell r="BL166">
            <v>78755.68</v>
          </cell>
          <cell r="BM166">
            <v>11000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e">
            <v>#N/A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7">
          <cell r="N167">
            <v>9858.82</v>
          </cell>
          <cell r="O167">
            <v>8207.37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7"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7">
          <cell r="AW167">
            <v>0</v>
          </cell>
          <cell r="AX167">
            <v>18066.19</v>
          </cell>
          <cell r="AY167">
            <v>18066.19</v>
          </cell>
          <cell r="AZ167">
            <v>5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7">
          <cell r="BI167">
            <v>18066.19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e">
            <v>#N/A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8">
          <cell r="AF168">
            <v>0</v>
          </cell>
        </row>
        <row r="168"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8">
          <cell r="AW168">
            <v>0</v>
          </cell>
          <cell r="AX168">
            <v>0</v>
          </cell>
          <cell r="AY168">
            <v>0</v>
          </cell>
          <cell r="AZ168">
            <v>5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8">
          <cell r="BI168">
            <v>-11980.16</v>
          </cell>
          <cell r="BJ168">
            <v>-11980.16</v>
          </cell>
          <cell r="BK168">
            <v>-11980.16</v>
          </cell>
          <cell r="BL168">
            <v>0</v>
          </cell>
          <cell r="BM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>
            <v>210</v>
          </cell>
          <cell r="E169" t="str">
            <v>老账</v>
          </cell>
          <cell r="F169">
            <v>60</v>
          </cell>
          <cell r="G169" t="str">
            <v>否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69"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69">
          <cell r="AW169">
            <v>0</v>
          </cell>
          <cell r="AX169">
            <v>46895.05</v>
          </cell>
          <cell r="AY169">
            <v>46895.05</v>
          </cell>
          <cell r="AZ169">
            <v>5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69">
          <cell r="BI169">
            <v>46895.05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</row>
        <row r="169">
          <cell r="BP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e">
            <v>#N/A</v>
          </cell>
          <cell r="E170" t="str">
            <v>零采</v>
          </cell>
          <cell r="F170">
            <v>0</v>
          </cell>
          <cell r="G170" t="str">
            <v>否</v>
          </cell>
        </row>
        <row r="170">
          <cell r="AG170">
            <v>0</v>
          </cell>
        </row>
        <row r="170"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0"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8891.88</v>
          </cell>
          <cell r="AX170">
            <v>8891.88</v>
          </cell>
          <cell r="AY170">
            <v>8891.88</v>
          </cell>
          <cell r="AZ170">
            <v>6</v>
          </cell>
          <cell r="BA170">
            <v>8891.88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8891.88</v>
          </cell>
          <cell r="BG170">
            <v>0</v>
          </cell>
        </row>
        <row r="170">
          <cell r="BI170">
            <v>8891.88</v>
          </cell>
          <cell r="BJ170">
            <v>0</v>
          </cell>
          <cell r="BK170">
            <v>-22224.16</v>
          </cell>
          <cell r="BL170">
            <v>8891.88</v>
          </cell>
          <cell r="BM170">
            <v>1000</v>
          </cell>
        </row>
        <row r="171">
          <cell r="B171" t="str">
            <v>S513005</v>
          </cell>
          <cell r="C171" t="str">
            <v>黄骅市通乐贸易有限公司</v>
          </cell>
          <cell r="D171" t="e">
            <v>#N/A</v>
          </cell>
          <cell r="E171" t="str">
            <v>零采</v>
          </cell>
          <cell r="F171">
            <v>30</v>
          </cell>
          <cell r="G171" t="str">
            <v>是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1">
          <cell r="AF171">
            <v>0</v>
          </cell>
        </row>
        <row r="171">
          <cell r="AH171">
            <v>0</v>
          </cell>
        </row>
        <row r="171">
          <cell r="AJ171">
            <v>23314.3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0</v>
          </cell>
          <cell r="AV171">
            <v>52729</v>
          </cell>
          <cell r="AW171">
            <v>6418</v>
          </cell>
          <cell r="AX171">
            <v>165027.4</v>
          </cell>
          <cell r="AY171">
            <v>171445.4</v>
          </cell>
          <cell r="AZ171">
            <v>6</v>
          </cell>
          <cell r="BA171">
            <v>52729</v>
          </cell>
          <cell r="BB171">
            <v>0</v>
          </cell>
          <cell r="BC171">
            <v>0</v>
          </cell>
          <cell r="BD171">
            <v>0</v>
          </cell>
          <cell r="BE171">
            <v>6871.9</v>
          </cell>
          <cell r="BF171">
            <v>66018.9</v>
          </cell>
          <cell r="BG171">
            <v>-6418</v>
          </cell>
        </row>
        <row r="171">
          <cell r="BI171">
            <v>165027.4</v>
          </cell>
          <cell r="BJ171">
            <v>0</v>
          </cell>
          <cell r="BK171">
            <v>-8388.7</v>
          </cell>
          <cell r="BL171">
            <v>66018.9</v>
          </cell>
          <cell r="BM171">
            <v>9000</v>
          </cell>
        </row>
        <row r="172">
          <cell r="B172" t="str">
            <v>S412029</v>
          </cell>
          <cell r="C172" t="str">
            <v>天津金庄新材料科技有限公司</v>
          </cell>
          <cell r="D172" t="e">
            <v>#N/A</v>
          </cell>
          <cell r="E172" t="str">
            <v>老账</v>
          </cell>
          <cell r="F172">
            <v>30</v>
          </cell>
          <cell r="G172" t="str">
            <v>否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2"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2">
          <cell r="AW172">
            <v>0</v>
          </cell>
          <cell r="AX172">
            <v>0</v>
          </cell>
          <cell r="AY172">
            <v>0</v>
          </cell>
          <cell r="AZ172">
            <v>5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2"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>
            <v>210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3">
          <cell r="AG173">
            <v>0</v>
          </cell>
          <cell r="AH173">
            <v>0</v>
          </cell>
          <cell r="AI173">
            <v>0</v>
          </cell>
          <cell r="AJ173">
            <v>11953.86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1058.6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</row>
        <row r="173">
          <cell r="AW173">
            <v>1058.6</v>
          </cell>
          <cell r="AX173">
            <v>55595.36</v>
          </cell>
          <cell r="AY173">
            <v>52719.16</v>
          </cell>
          <cell r="AZ173">
            <v>5</v>
          </cell>
          <cell r="BA173">
            <v>2876.2</v>
          </cell>
          <cell r="BB173">
            <v>0</v>
          </cell>
          <cell r="BC173">
            <v>0</v>
          </cell>
          <cell r="BD173">
            <v>2130.41</v>
          </cell>
          <cell r="BE173">
            <v>0</v>
          </cell>
          <cell r="BF173">
            <v>6065.21</v>
          </cell>
          <cell r="BG173">
            <v>2876.2</v>
          </cell>
        </row>
        <row r="173">
          <cell r="BI173">
            <v>55595.36</v>
          </cell>
          <cell r="BJ173">
            <v>0</v>
          </cell>
          <cell r="BK173">
            <v>0</v>
          </cell>
          <cell r="BL173">
            <v>6065.21</v>
          </cell>
          <cell r="BM173">
            <v>1000</v>
          </cell>
          <cell r="BN173">
            <v>1000</v>
          </cell>
          <cell r="BO173">
            <v>19000</v>
          </cell>
          <cell r="BP173">
            <v>20000</v>
          </cell>
        </row>
        <row r="174">
          <cell r="B174" t="str">
            <v>S532001</v>
          </cell>
          <cell r="C174" t="str">
            <v>昆山维尔利环保科技有限公司</v>
          </cell>
          <cell r="D174">
            <v>210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4"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0</v>
          </cell>
        </row>
        <row r="174">
          <cell r="AW174">
            <v>0</v>
          </cell>
          <cell r="AX174">
            <v>15771.76</v>
          </cell>
          <cell r="AY174">
            <v>15771.76</v>
          </cell>
          <cell r="AZ174">
            <v>5</v>
          </cell>
          <cell r="BA174">
            <v>0</v>
          </cell>
          <cell r="BB174">
            <v>0</v>
          </cell>
          <cell r="BC174">
            <v>5230</v>
          </cell>
          <cell r="BD174">
            <v>10541.76</v>
          </cell>
          <cell r="BE174">
            <v>0</v>
          </cell>
          <cell r="BF174">
            <v>15771.76</v>
          </cell>
          <cell r="BG174">
            <v>0</v>
          </cell>
        </row>
        <row r="174">
          <cell r="BI174">
            <v>15771.76</v>
          </cell>
          <cell r="BJ174">
            <v>0</v>
          </cell>
          <cell r="BK174">
            <v>0</v>
          </cell>
          <cell r="BL174">
            <v>15771.76</v>
          </cell>
          <cell r="BM174">
            <v>2000</v>
          </cell>
          <cell r="BN174">
            <v>2000</v>
          </cell>
          <cell r="BO174">
            <v>13771.76</v>
          </cell>
          <cell r="BP174">
            <v>15771.76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 t="e">
            <v>#N/A</v>
          </cell>
          <cell r="E175" t="str">
            <v>老账</v>
          </cell>
          <cell r="F175">
            <v>0</v>
          </cell>
          <cell r="G175" t="str">
            <v>否</v>
          </cell>
        </row>
        <row r="175"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5"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5">
          <cell r="AW175">
            <v>0</v>
          </cell>
          <cell r="AX175">
            <v>26000</v>
          </cell>
          <cell r="AY175">
            <v>26000</v>
          </cell>
          <cell r="AZ175">
            <v>5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5">
          <cell r="BI175">
            <v>26000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210</v>
          </cell>
          <cell r="E176" t="str">
            <v>老账</v>
          </cell>
          <cell r="F176">
            <v>0</v>
          </cell>
          <cell r="G176" t="str">
            <v>是</v>
          </cell>
        </row>
        <row r="176"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6">
          <cell r="AW176">
            <v>0</v>
          </cell>
          <cell r="AX176">
            <v>32000</v>
          </cell>
          <cell r="AY176">
            <v>32000</v>
          </cell>
          <cell r="AZ176">
            <v>5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6">
          <cell r="BI176">
            <v>32000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</row>
        <row r="176">
          <cell r="BP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 t="e">
            <v>#N/A</v>
          </cell>
          <cell r="E177" t="str">
            <v>固定资产</v>
          </cell>
          <cell r="F177">
            <v>0</v>
          </cell>
          <cell r="G177" t="str">
            <v>是</v>
          </cell>
        </row>
        <row r="177"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7">
          <cell r="AW177">
            <v>0</v>
          </cell>
          <cell r="AX177">
            <v>41630</v>
          </cell>
          <cell r="AY177">
            <v>41630</v>
          </cell>
          <cell r="AZ177">
            <v>5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7">
          <cell r="BI177">
            <v>41630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>
            <v>210</v>
          </cell>
          <cell r="E178" t="str">
            <v>老账</v>
          </cell>
          <cell r="F178">
            <v>90</v>
          </cell>
          <cell r="G178" t="str">
            <v>否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8"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8">
          <cell r="AW178">
            <v>0</v>
          </cell>
          <cell r="AX178">
            <v>0</v>
          </cell>
          <cell r="AY178">
            <v>0</v>
          </cell>
          <cell r="AZ178">
            <v>5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8"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</row>
        <row r="178">
          <cell r="BP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>
            <v>210</v>
          </cell>
          <cell r="E179" t="str">
            <v>大宗物料-诉讼</v>
          </cell>
          <cell r="F179">
            <v>60</v>
          </cell>
          <cell r="G179" t="str">
            <v>否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79">
          <cell r="AC179">
            <v>0</v>
          </cell>
          <cell r="AD179">
            <v>0</v>
          </cell>
        </row>
        <row r="179"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79">
          <cell r="AW179">
            <v>0</v>
          </cell>
          <cell r="AX179">
            <v>0</v>
          </cell>
          <cell r="AY179">
            <v>0</v>
          </cell>
          <cell r="AZ179">
            <v>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79"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</row>
        <row r="179">
          <cell r="BP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 t="e">
            <v>#N/A</v>
          </cell>
        </row>
        <row r="180">
          <cell r="F180">
            <v>0</v>
          </cell>
          <cell r="G180" t="str">
            <v>否</v>
          </cell>
        </row>
        <row r="180"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0">
          <cell r="AW180">
            <v>0</v>
          </cell>
          <cell r="AX180">
            <v>0</v>
          </cell>
          <cell r="AY180">
            <v>0</v>
          </cell>
          <cell r="AZ180">
            <v>5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0"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>
            <v>210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1">
          <cell r="AI181">
            <v>0</v>
          </cell>
          <cell r="AJ181">
            <v>27242.89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</row>
        <row r="181">
          <cell r="AW181">
            <v>0</v>
          </cell>
          <cell r="AX181">
            <v>186943.17</v>
          </cell>
          <cell r="AY181">
            <v>155058.05</v>
          </cell>
          <cell r="AZ181">
            <v>5</v>
          </cell>
          <cell r="BA181">
            <v>7856.19</v>
          </cell>
          <cell r="BB181">
            <v>24028.93</v>
          </cell>
          <cell r="BC181">
            <v>0</v>
          </cell>
          <cell r="BD181">
            <v>11897.61</v>
          </cell>
          <cell r="BE181">
            <v>17731.3</v>
          </cell>
          <cell r="BF181">
            <v>43782.73</v>
          </cell>
          <cell r="BG181">
            <v>31885.12</v>
          </cell>
        </row>
        <row r="181">
          <cell r="BI181">
            <v>186943.17</v>
          </cell>
          <cell r="BJ181">
            <v>0</v>
          </cell>
          <cell r="BK181">
            <v>0</v>
          </cell>
          <cell r="BL181">
            <v>43782.73</v>
          </cell>
          <cell r="BM181">
            <v>6000</v>
          </cell>
          <cell r="BN181">
            <v>6000</v>
          </cell>
          <cell r="BO181">
            <v>14000</v>
          </cell>
          <cell r="BP181">
            <v>20000</v>
          </cell>
        </row>
        <row r="182">
          <cell r="B182" t="str">
            <v>S413005</v>
          </cell>
          <cell r="C182" t="str">
            <v>保定市京苑汽车装饰配件厂</v>
          </cell>
          <cell r="D182" t="e">
            <v>#N/A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2"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2">
          <cell r="AW182">
            <v>0</v>
          </cell>
          <cell r="AX182">
            <v>35451.04</v>
          </cell>
          <cell r="AY182">
            <v>35451.04</v>
          </cell>
          <cell r="AZ182">
            <v>5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2">
          <cell r="BI182">
            <v>35451.04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e">
            <v>#N/A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</row>
        <row r="183"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3">
          <cell r="AW183">
            <v>0</v>
          </cell>
          <cell r="AX183">
            <v>55300.45</v>
          </cell>
          <cell r="AY183">
            <v>55300.45</v>
          </cell>
          <cell r="AZ183">
            <v>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10380</v>
          </cell>
          <cell r="BF183">
            <v>0</v>
          </cell>
          <cell r="BG183">
            <v>0</v>
          </cell>
        </row>
        <row r="183">
          <cell r="BI183">
            <v>55300.45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e">
            <v>#N/A</v>
          </cell>
        </row>
        <row r="184">
          <cell r="F184">
            <v>90</v>
          </cell>
          <cell r="G184" t="str">
            <v>否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4"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4">
          <cell r="AW184">
            <v>0</v>
          </cell>
          <cell r="AX184">
            <v>0</v>
          </cell>
          <cell r="AY184">
            <v>0</v>
          </cell>
          <cell r="AZ184">
            <v>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4"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e">
            <v>#N/A</v>
          </cell>
          <cell r="E185" t="str">
            <v>正常供货</v>
          </cell>
          <cell r="F185">
            <v>90</v>
          </cell>
          <cell r="G185" t="str">
            <v>否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5"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120966.5</v>
          </cell>
          <cell r="AW185">
            <v>0</v>
          </cell>
          <cell r="AX185">
            <v>120966.5</v>
          </cell>
          <cell r="AY185">
            <v>0</v>
          </cell>
          <cell r="AZ185">
            <v>6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120966.5</v>
          </cell>
          <cell r="BG185">
            <v>120966.5</v>
          </cell>
        </row>
        <row r="185">
          <cell r="BI185">
            <v>120966.5</v>
          </cell>
          <cell r="BJ185">
            <v>0</v>
          </cell>
          <cell r="BK185">
            <v>0</v>
          </cell>
          <cell r="BL185">
            <v>120966.5</v>
          </cell>
          <cell r="BM185">
            <v>16000</v>
          </cell>
        </row>
        <row r="186">
          <cell r="B186" t="str">
            <v>S513184</v>
          </cell>
          <cell r="C186" t="str">
            <v>黄骅市源特市政工程有限公司</v>
          </cell>
          <cell r="D186" t="e">
            <v>#N/A</v>
          </cell>
          <cell r="E186" t="str">
            <v>老账</v>
          </cell>
          <cell r="F186">
            <v>0</v>
          </cell>
          <cell r="G186" t="str">
            <v>否</v>
          </cell>
        </row>
        <row r="186"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6">
          <cell r="AW186">
            <v>0</v>
          </cell>
          <cell r="AX186">
            <v>0</v>
          </cell>
          <cell r="AY186">
            <v>0</v>
          </cell>
          <cell r="AZ186">
            <v>5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6"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>
            <v>210</v>
          </cell>
          <cell r="E187" t="str">
            <v>正常供货</v>
          </cell>
          <cell r="F187">
            <v>60</v>
          </cell>
          <cell r="G187" t="str">
            <v>否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7"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</row>
        <row r="187">
          <cell r="AP187">
            <v>0</v>
          </cell>
        </row>
        <row r="187">
          <cell r="AR187">
            <v>14581.59</v>
          </cell>
          <cell r="AS187">
            <v>21653.44</v>
          </cell>
          <cell r="AT187">
            <v>92474.9</v>
          </cell>
          <cell r="AU187">
            <v>43491.71</v>
          </cell>
          <cell r="AV187">
            <v>103898.96</v>
          </cell>
          <cell r="AW187">
            <v>110107.83</v>
          </cell>
          <cell r="AX187">
            <v>386208.43</v>
          </cell>
          <cell r="AY187">
            <v>250241.82</v>
          </cell>
          <cell r="AZ187">
            <v>6</v>
          </cell>
          <cell r="BA187">
            <v>43491.71</v>
          </cell>
          <cell r="BB187">
            <v>92474.9</v>
          </cell>
          <cell r="BC187">
            <v>21653.44</v>
          </cell>
          <cell r="BD187">
            <v>14581.59</v>
          </cell>
          <cell r="BE187">
            <v>0</v>
          </cell>
          <cell r="BF187">
            <v>386208.43</v>
          </cell>
          <cell r="BG187">
            <v>135966.61</v>
          </cell>
        </row>
        <row r="187">
          <cell r="BI187">
            <v>386208.43</v>
          </cell>
          <cell r="BJ187">
            <v>0</v>
          </cell>
          <cell r="BK187">
            <v>-4247.37</v>
          </cell>
          <cell r="BL187">
            <v>386208.43</v>
          </cell>
          <cell r="BM187">
            <v>51000</v>
          </cell>
          <cell r="BN187">
            <v>51000</v>
          </cell>
        </row>
        <row r="187">
          <cell r="BP187">
            <v>51000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e">
            <v>#N/A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8">
          <cell r="Z188">
            <v>0</v>
          </cell>
        </row>
        <row r="188"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2510.1</v>
          </cell>
          <cell r="AS188">
            <v>61092.66</v>
          </cell>
          <cell r="AT188">
            <v>0</v>
          </cell>
          <cell r="AU188">
            <v>95995.6</v>
          </cell>
          <cell r="AV188">
            <v>159590.59</v>
          </cell>
          <cell r="AW188">
            <v>131061.38</v>
          </cell>
          <cell r="AX188">
            <v>450250.33</v>
          </cell>
          <cell r="AY188">
            <v>63602.76</v>
          </cell>
          <cell r="AZ188">
            <v>6</v>
          </cell>
          <cell r="BA188">
            <v>0</v>
          </cell>
          <cell r="BB188">
            <v>61092.66</v>
          </cell>
          <cell r="BC188">
            <v>2510.1</v>
          </cell>
          <cell r="BD188">
            <v>0</v>
          </cell>
          <cell r="BE188">
            <v>0</v>
          </cell>
          <cell r="BF188">
            <v>450250.33</v>
          </cell>
          <cell r="BG188">
            <v>386647.57</v>
          </cell>
        </row>
        <row r="188">
          <cell r="BI188">
            <v>450250.33</v>
          </cell>
          <cell r="BJ188">
            <v>0</v>
          </cell>
          <cell r="BK188">
            <v>0</v>
          </cell>
          <cell r="BL188">
            <v>450250.33</v>
          </cell>
          <cell r="BM188">
            <v>60000</v>
          </cell>
        </row>
        <row r="189">
          <cell r="B189" t="str">
            <v>S413028</v>
          </cell>
          <cell r="C189" t="str">
            <v>泊头市鑫洪金属制品有限公司</v>
          </cell>
          <cell r="D189">
            <v>210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89">
          <cell r="AC189">
            <v>8235.62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0</v>
          </cell>
        </row>
        <row r="189">
          <cell r="AW189">
            <v>0</v>
          </cell>
          <cell r="AX189">
            <v>43699.8</v>
          </cell>
          <cell r="AY189">
            <v>43699.8</v>
          </cell>
          <cell r="AZ189">
            <v>5</v>
          </cell>
          <cell r="BA189">
            <v>0</v>
          </cell>
          <cell r="BB189">
            <v>0</v>
          </cell>
          <cell r="BC189">
            <v>16726.91</v>
          </cell>
          <cell r="BD189">
            <v>0</v>
          </cell>
          <cell r="BE189">
            <v>0</v>
          </cell>
          <cell r="BF189">
            <v>16726.91</v>
          </cell>
          <cell r="BG189">
            <v>0</v>
          </cell>
        </row>
        <row r="189">
          <cell r="BI189">
            <v>43699.8</v>
          </cell>
          <cell r="BJ189">
            <v>0</v>
          </cell>
          <cell r="BK189">
            <v>0</v>
          </cell>
          <cell r="BL189">
            <v>16726.91</v>
          </cell>
          <cell r="BM189">
            <v>2000</v>
          </cell>
          <cell r="BN189">
            <v>2000</v>
          </cell>
          <cell r="BO189">
            <v>18000</v>
          </cell>
          <cell r="BP189">
            <v>20000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e">
            <v>#N/A</v>
          </cell>
          <cell r="E190" t="str">
            <v>销售（已支付）</v>
          </cell>
          <cell r="F190">
            <v>0</v>
          </cell>
          <cell r="G190" t="str">
            <v>否</v>
          </cell>
        </row>
        <row r="190"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0">
          <cell r="AW190">
            <v>0</v>
          </cell>
          <cell r="AX190">
            <v>0</v>
          </cell>
          <cell r="AY190">
            <v>0</v>
          </cell>
          <cell r="AZ190">
            <v>5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0"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e">
            <v>#N/A</v>
          </cell>
          <cell r="E191" t="str">
            <v>正常供货</v>
          </cell>
          <cell r="F191">
            <v>60</v>
          </cell>
          <cell r="G191" t="str">
            <v>是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1">
          <cell r="AG191">
            <v>0</v>
          </cell>
          <cell r="AH191">
            <v>0</v>
          </cell>
          <cell r="AI191">
            <v>0</v>
          </cell>
          <cell r="AJ191">
            <v>0</v>
          </cell>
        </row>
        <row r="191">
          <cell r="AN191">
            <v>1264.88</v>
          </cell>
          <cell r="AO191">
            <v>104000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70373.43</v>
          </cell>
          <cell r="AV191">
            <v>110744.22</v>
          </cell>
          <cell r="AW191">
            <v>25437.68</v>
          </cell>
          <cell r="AX191">
            <v>859282.12</v>
          </cell>
          <cell r="AY191">
            <v>657070.78</v>
          </cell>
          <cell r="AZ191">
            <v>6</v>
          </cell>
          <cell r="BA191">
            <v>70373.43</v>
          </cell>
          <cell r="BB191">
            <v>131837.91</v>
          </cell>
          <cell r="BC191">
            <v>93732.32</v>
          </cell>
          <cell r="BD191">
            <v>101240.17</v>
          </cell>
          <cell r="BE191">
            <v>103451.51</v>
          </cell>
          <cell r="BF191">
            <v>533365.73</v>
          </cell>
          <cell r="BG191">
            <v>202211.34</v>
          </cell>
        </row>
        <row r="191">
          <cell r="BI191">
            <v>859282.12</v>
          </cell>
          <cell r="BJ191">
            <v>0</v>
          </cell>
          <cell r="BK191">
            <v>0</v>
          </cell>
          <cell r="BL191">
            <v>533365.73</v>
          </cell>
          <cell r="BM191">
            <v>71000</v>
          </cell>
        </row>
        <row r="192">
          <cell r="B192" t="str">
            <v>S433014</v>
          </cell>
          <cell r="C192" t="str">
            <v>象山天星汽配有限责任公司</v>
          </cell>
          <cell r="D192" t="e">
            <v>#N/A</v>
          </cell>
          <cell r="E192" t="str">
            <v>老账</v>
          </cell>
          <cell r="F192">
            <v>60</v>
          </cell>
          <cell r="G192" t="str">
            <v>否</v>
          </cell>
        </row>
        <row r="192"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2"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2">
          <cell r="AW192">
            <v>0</v>
          </cell>
          <cell r="AX192">
            <v>29924.39</v>
          </cell>
          <cell r="AY192">
            <v>29924.39</v>
          </cell>
          <cell r="AZ192">
            <v>5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2">
          <cell r="BI192">
            <v>29924.39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e">
            <v>#N/A</v>
          </cell>
          <cell r="E193" t="str">
            <v>老账</v>
          </cell>
          <cell r="F193">
            <v>0</v>
          </cell>
          <cell r="G193" t="str">
            <v>否</v>
          </cell>
        </row>
        <row r="193"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3">
          <cell r="AW193">
            <v>0</v>
          </cell>
          <cell r="AX193">
            <v>28888.81</v>
          </cell>
          <cell r="AY193">
            <v>28888.81</v>
          </cell>
          <cell r="AZ193">
            <v>5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3">
          <cell r="BI193">
            <v>28888.81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e">
            <v>#N/A</v>
          </cell>
          <cell r="E194" t="str">
            <v>零采</v>
          </cell>
          <cell r="F194">
            <v>0</v>
          </cell>
          <cell r="G194" t="str">
            <v>否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4"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13590</v>
          </cell>
          <cell r="AR194">
            <v>16384.95</v>
          </cell>
          <cell r="AS194">
            <v>0</v>
          </cell>
          <cell r="AT194">
            <v>0</v>
          </cell>
          <cell r="AU194">
            <v>0</v>
          </cell>
        </row>
        <row r="194">
          <cell r="AW194">
            <v>15785</v>
          </cell>
          <cell r="AX194">
            <v>45759.95</v>
          </cell>
          <cell r="AY194">
            <v>45759.95</v>
          </cell>
          <cell r="AZ194">
            <v>5</v>
          </cell>
          <cell r="BA194">
            <v>15785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32169.95</v>
          </cell>
          <cell r="BG194">
            <v>0</v>
          </cell>
        </row>
        <row r="194">
          <cell r="BI194">
            <v>45759.95</v>
          </cell>
          <cell r="BJ194">
            <v>0</v>
          </cell>
          <cell r="BK194">
            <v>0</v>
          </cell>
          <cell r="BL194">
            <v>32169.95</v>
          </cell>
          <cell r="BM194">
            <v>4000</v>
          </cell>
        </row>
        <row r="195">
          <cell r="B195" t="str">
            <v>S513149</v>
          </cell>
          <cell r="C195" t="str">
            <v>黄骅市旭鑫模具制造有限公司</v>
          </cell>
          <cell r="D195" t="e">
            <v>#N/A</v>
          </cell>
          <cell r="E195" t="str">
            <v>固定资产</v>
          </cell>
          <cell r="F195">
            <v>0</v>
          </cell>
          <cell r="G195" t="str">
            <v>否</v>
          </cell>
        </row>
        <row r="195"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</row>
        <row r="195"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0</v>
          </cell>
        </row>
        <row r="195">
          <cell r="AW195">
            <v>0</v>
          </cell>
          <cell r="AX195">
            <v>82560</v>
          </cell>
          <cell r="AY195">
            <v>82560</v>
          </cell>
          <cell r="AZ195">
            <v>5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82560</v>
          </cell>
          <cell r="BF195">
            <v>82560</v>
          </cell>
          <cell r="BG195">
            <v>0</v>
          </cell>
        </row>
        <row r="195">
          <cell r="BI195">
            <v>82560</v>
          </cell>
          <cell r="BJ195">
            <v>0</v>
          </cell>
          <cell r="BK195">
            <v>0</v>
          </cell>
          <cell r="BL195">
            <v>82560</v>
          </cell>
          <cell r="BM195">
            <v>11000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e">
            <v>#N/A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5550.86</v>
          </cell>
          <cell r="AO196">
            <v>243300</v>
          </cell>
          <cell r="AP196">
            <v>78100</v>
          </cell>
          <cell r="AQ196">
            <v>39195.44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54528.87</v>
          </cell>
          <cell r="AV196">
            <v>138913.28</v>
          </cell>
          <cell r="AW196">
            <v>36594.51</v>
          </cell>
          <cell r="AX196">
            <v>705915.92</v>
          </cell>
          <cell r="AY196">
            <v>475879.26</v>
          </cell>
          <cell r="AZ196">
            <v>6</v>
          </cell>
          <cell r="BA196">
            <v>46289.2</v>
          </cell>
          <cell r="BB196">
            <v>39148.76</v>
          </cell>
          <cell r="BC196">
            <v>24295</v>
          </cell>
          <cell r="BD196">
            <v>39195.44</v>
          </cell>
          <cell r="BE196">
            <v>78100</v>
          </cell>
          <cell r="BF196">
            <v>339769.62</v>
          </cell>
          <cell r="BG196">
            <v>230036.66</v>
          </cell>
        </row>
        <row r="196">
          <cell r="BI196">
            <v>705915.92</v>
          </cell>
          <cell r="BJ196">
            <v>0</v>
          </cell>
          <cell r="BK196">
            <v>0</v>
          </cell>
          <cell r="BL196">
            <v>339769.62</v>
          </cell>
          <cell r="BM196">
            <v>45000</v>
          </cell>
        </row>
        <row r="197">
          <cell r="B197" t="str">
            <v>S511016</v>
          </cell>
          <cell r="C197" t="str">
            <v>建研盈科（北京）科技有限公司</v>
          </cell>
          <cell r="D197" t="e">
            <v>#N/A</v>
          </cell>
          <cell r="E197" t="str">
            <v>老账</v>
          </cell>
          <cell r="F197">
            <v>0</v>
          </cell>
          <cell r="G197" t="str">
            <v>否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</row>
        <row r="197"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5184</v>
          </cell>
          <cell r="AW197">
            <v>0</v>
          </cell>
          <cell r="AX197">
            <v>5184</v>
          </cell>
          <cell r="AY197">
            <v>5184</v>
          </cell>
          <cell r="AZ197">
            <v>6</v>
          </cell>
          <cell r="BA197">
            <v>0</v>
          </cell>
          <cell r="BB197">
            <v>5184</v>
          </cell>
          <cell r="BC197">
            <v>0</v>
          </cell>
          <cell r="BD197">
            <v>0</v>
          </cell>
          <cell r="BE197">
            <v>0</v>
          </cell>
          <cell r="BF197">
            <v>5184</v>
          </cell>
          <cell r="BG197">
            <v>0</v>
          </cell>
        </row>
        <row r="197">
          <cell r="BI197">
            <v>5184</v>
          </cell>
          <cell r="BJ197">
            <v>0</v>
          </cell>
          <cell r="BK197">
            <v>0</v>
          </cell>
          <cell r="BL197">
            <v>5184</v>
          </cell>
          <cell r="BM197">
            <v>1000</v>
          </cell>
        </row>
        <row r="198">
          <cell r="B198" t="str">
            <v>S411013</v>
          </cell>
          <cell r="C198" t="str">
            <v>北京瑞隆祥模具有限公司</v>
          </cell>
          <cell r="D198" t="e">
            <v>#N/A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8">
          <cell r="AG198">
            <v>148520.96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</v>
          </cell>
          <cell r="AL198">
            <v>9328.87</v>
          </cell>
          <cell r="AM198">
            <v>10302.21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0</v>
          </cell>
        </row>
        <row r="198">
          <cell r="AW198">
            <v>0</v>
          </cell>
          <cell r="AX198">
            <v>1219055.76</v>
          </cell>
          <cell r="AY198">
            <v>1219055.76</v>
          </cell>
          <cell r="AZ198">
            <v>5</v>
          </cell>
          <cell r="BA198">
            <v>0</v>
          </cell>
          <cell r="BB198">
            <v>0</v>
          </cell>
          <cell r="BC198">
            <v>0</v>
          </cell>
          <cell r="BD198">
            <v>64801.71</v>
          </cell>
          <cell r="BE198">
            <v>111328.73</v>
          </cell>
          <cell r="BF198">
            <v>64801.71</v>
          </cell>
          <cell r="BG198">
            <v>0</v>
          </cell>
        </row>
        <row r="198">
          <cell r="BI198">
            <v>1219055.76</v>
          </cell>
          <cell r="BJ198">
            <v>0</v>
          </cell>
          <cell r="BK198">
            <v>0</v>
          </cell>
          <cell r="BL198">
            <v>64801.71</v>
          </cell>
          <cell r="BM198">
            <v>9000</v>
          </cell>
        </row>
        <row r="199">
          <cell r="B199" t="str">
            <v>S413136</v>
          </cell>
          <cell r="C199" t="str">
            <v>黄骅市鼎祥五金制品有限公司</v>
          </cell>
          <cell r="D199" t="e">
            <v>#N/A</v>
          </cell>
          <cell r="E199" t="str">
            <v>固定资产-老账</v>
          </cell>
          <cell r="F199" t="str">
            <v>预付</v>
          </cell>
          <cell r="G199" t="str">
            <v>否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199">
          <cell r="AW199">
            <v>0</v>
          </cell>
          <cell r="AX199">
            <v>0</v>
          </cell>
          <cell r="AY199">
            <v>0</v>
          </cell>
          <cell r="AZ199">
            <v>5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199"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e">
            <v>#N/A</v>
          </cell>
        </row>
        <row r="200">
          <cell r="F200">
            <v>90</v>
          </cell>
          <cell r="G200" t="str">
            <v>否</v>
          </cell>
        </row>
        <row r="200">
          <cell r="I200">
            <v>0</v>
          </cell>
          <cell r="J200">
            <v>0</v>
          </cell>
          <cell r="K200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0">
          <cell r="AC200">
            <v>0</v>
          </cell>
          <cell r="AD200">
            <v>0</v>
          </cell>
        </row>
        <row r="200"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0">
          <cell r="AW200">
            <v>0</v>
          </cell>
          <cell r="AX200">
            <v>0</v>
          </cell>
          <cell r="AY200">
            <v>0</v>
          </cell>
          <cell r="AZ200">
            <v>5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0"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</row>
        <row r="201">
          <cell r="B201" t="str">
            <v>S413016</v>
          </cell>
          <cell r="C201" t="str">
            <v>河北聚福家用电器有限公司 </v>
          </cell>
          <cell r="D201" t="e">
            <v>#N/A</v>
          </cell>
        </row>
        <row r="201">
          <cell r="F201">
            <v>30</v>
          </cell>
          <cell r="G201" t="str">
            <v>否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23937.6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1">
          <cell r="AW201">
            <v>0</v>
          </cell>
          <cell r="AX201">
            <v>23937.6</v>
          </cell>
          <cell r="AY201">
            <v>23937.6</v>
          </cell>
          <cell r="AZ201">
            <v>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1">
          <cell r="BI201">
            <v>23937.6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 t="e">
            <v>#N/A</v>
          </cell>
          <cell r="E202" t="str">
            <v>老账</v>
          </cell>
          <cell r="F202">
            <v>0</v>
          </cell>
          <cell r="G202" t="str">
            <v>否</v>
          </cell>
        </row>
        <row r="202"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</row>
        <row r="202"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2">
          <cell r="AW202">
            <v>0</v>
          </cell>
          <cell r="AX202">
            <v>21800</v>
          </cell>
          <cell r="AY202">
            <v>21800</v>
          </cell>
          <cell r="AZ202">
            <v>5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2">
          <cell r="BI202">
            <v>21800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e">
            <v>#N/A</v>
          </cell>
        </row>
        <row r="203"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3">
          <cell r="AW203">
            <v>0</v>
          </cell>
          <cell r="AX203">
            <v>0</v>
          </cell>
          <cell r="AY203">
            <v>0</v>
          </cell>
          <cell r="AZ203">
            <v>5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3"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 t="e">
            <v>#N/A</v>
          </cell>
          <cell r="E204" t="str">
            <v>老账</v>
          </cell>
          <cell r="F204">
            <v>0</v>
          </cell>
          <cell r="G204" t="str">
            <v>否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4"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4">
          <cell r="AW204">
            <v>0</v>
          </cell>
          <cell r="AX204">
            <v>22760</v>
          </cell>
          <cell r="AY204">
            <v>22760</v>
          </cell>
          <cell r="AZ204">
            <v>5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</row>
        <row r="204">
          <cell r="BI204">
            <v>22760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 t="e">
            <v>#N/A</v>
          </cell>
        </row>
        <row r="205">
          <cell r="F205">
            <v>0</v>
          </cell>
          <cell r="G205" t="str">
            <v>否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5"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5"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1420</v>
          </cell>
          <cell r="AW205">
            <v>0</v>
          </cell>
          <cell r="AX205">
            <v>1420</v>
          </cell>
          <cell r="AY205">
            <v>1420</v>
          </cell>
          <cell r="AZ205">
            <v>6</v>
          </cell>
          <cell r="BA205">
            <v>0</v>
          </cell>
          <cell r="BB205">
            <v>1420</v>
          </cell>
          <cell r="BC205">
            <v>0</v>
          </cell>
          <cell r="BD205">
            <v>0</v>
          </cell>
          <cell r="BE205">
            <v>0</v>
          </cell>
          <cell r="BF205">
            <v>1420</v>
          </cell>
          <cell r="BG205">
            <v>0</v>
          </cell>
        </row>
        <row r="205">
          <cell r="BI205">
            <v>1420</v>
          </cell>
          <cell r="BJ205">
            <v>0</v>
          </cell>
          <cell r="BK205">
            <v>0</v>
          </cell>
          <cell r="BL205">
            <v>1420</v>
          </cell>
          <cell r="BM205">
            <v>0</v>
          </cell>
        </row>
        <row r="206">
          <cell r="B206" t="str">
            <v>S531003</v>
          </cell>
          <cell r="C206" t="str">
            <v>上海名华悬挂输送机有限公司</v>
          </cell>
          <cell r="D206" t="e">
            <v>#N/A</v>
          </cell>
          <cell r="E206" t="str">
            <v>固定资产-老账</v>
          </cell>
          <cell r="F206">
            <v>0</v>
          </cell>
          <cell r="G206" t="str">
            <v>否</v>
          </cell>
        </row>
        <row r="206"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6">
          <cell r="AW206">
            <v>0</v>
          </cell>
          <cell r="AX206">
            <v>19500</v>
          </cell>
          <cell r="AY206">
            <v>19500</v>
          </cell>
          <cell r="AZ206">
            <v>5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6">
          <cell r="BI206">
            <v>19500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 t="e">
            <v>#N/A</v>
          </cell>
          <cell r="E207" t="str">
            <v>发泡机器人保养费用-老账</v>
          </cell>
          <cell r="F207">
            <v>0</v>
          </cell>
          <cell r="G207" t="str">
            <v>否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7"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7">
          <cell r="AW207">
            <v>0</v>
          </cell>
          <cell r="AX207">
            <v>0</v>
          </cell>
          <cell r="AY207">
            <v>0</v>
          </cell>
          <cell r="AZ207">
            <v>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7"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 t="e">
            <v>#N/A</v>
          </cell>
          <cell r="E208" t="str">
            <v>老账</v>
          </cell>
          <cell r="F208">
            <v>0</v>
          </cell>
          <cell r="G208" t="str">
            <v>否</v>
          </cell>
        </row>
        <row r="208"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8"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8">
          <cell r="AW208">
            <v>0</v>
          </cell>
          <cell r="AX208">
            <v>19045</v>
          </cell>
          <cell r="AY208">
            <v>19045</v>
          </cell>
          <cell r="AZ208">
            <v>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8">
          <cell r="BI208">
            <v>19045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 t="e">
            <v>#N/A</v>
          </cell>
          <cell r="E209" t="str">
            <v>老账</v>
          </cell>
          <cell r="F209">
            <v>0</v>
          </cell>
          <cell r="G209" t="str">
            <v>是</v>
          </cell>
        </row>
        <row r="209"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09">
          <cell r="AW209">
            <v>0</v>
          </cell>
          <cell r="AX209">
            <v>19000</v>
          </cell>
          <cell r="AY209">
            <v>19000</v>
          </cell>
          <cell r="AZ209">
            <v>5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09">
          <cell r="BI209">
            <v>19000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e">
            <v>#N/A</v>
          </cell>
          <cell r="E210" t="str">
            <v>老账</v>
          </cell>
          <cell r="F210">
            <v>60</v>
          </cell>
          <cell r="G210" t="str">
            <v>否</v>
          </cell>
        </row>
        <row r="210"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0"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0">
          <cell r="AW210">
            <v>0</v>
          </cell>
          <cell r="AX210">
            <v>18714.75</v>
          </cell>
          <cell r="AY210">
            <v>18714.75</v>
          </cell>
          <cell r="AZ210">
            <v>5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0">
          <cell r="BI210">
            <v>18714.75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e">
            <v>#N/A</v>
          </cell>
          <cell r="E211" t="str">
            <v>销售（三方库）</v>
          </cell>
          <cell r="F211">
            <v>0</v>
          </cell>
          <cell r="G211" t="str">
            <v>否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</row>
        <row r="211"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1">
          <cell r="AW211">
            <v>0</v>
          </cell>
          <cell r="AX211">
            <v>18488.18</v>
          </cell>
          <cell r="AY211">
            <v>18488.18</v>
          </cell>
          <cell r="AZ211">
            <v>5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1">
          <cell r="BI211">
            <v>18488.18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e">
            <v>#N/A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</row>
        <row r="212"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151605.35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2">
          <cell r="AW212">
            <v>0</v>
          </cell>
          <cell r="AX212">
            <v>151605.35</v>
          </cell>
          <cell r="AY212">
            <v>151605.35</v>
          </cell>
          <cell r="AZ212">
            <v>5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151605.35</v>
          </cell>
          <cell r="BF212">
            <v>0</v>
          </cell>
          <cell r="BG212">
            <v>0</v>
          </cell>
        </row>
        <row r="212">
          <cell r="BI212">
            <v>151605.35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e">
            <v>#N/A</v>
          </cell>
          <cell r="E213" t="str">
            <v>老账</v>
          </cell>
          <cell r="F213">
            <v>60</v>
          </cell>
          <cell r="G213" t="str">
            <v>否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3"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</row>
        <row r="213">
          <cell r="AW213">
            <v>0</v>
          </cell>
          <cell r="AX213">
            <v>0</v>
          </cell>
          <cell r="AY213">
            <v>0</v>
          </cell>
          <cell r="AZ213">
            <v>5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3"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e">
            <v>#N/A</v>
          </cell>
          <cell r="E214" t="str">
            <v>老账</v>
          </cell>
          <cell r="F214">
            <v>30</v>
          </cell>
          <cell r="G214" t="str">
            <v>否</v>
          </cell>
        </row>
        <row r="214"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4"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4">
          <cell r="AW214">
            <v>0</v>
          </cell>
          <cell r="AX214">
            <v>17456.5</v>
          </cell>
          <cell r="AY214">
            <v>17456.5</v>
          </cell>
          <cell r="AZ214">
            <v>5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4">
          <cell r="BI214">
            <v>17456.5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 t="e">
            <v>#N/A</v>
          </cell>
          <cell r="E215" t="str">
            <v>零采</v>
          </cell>
          <cell r="F215">
            <v>0</v>
          </cell>
          <cell r="G215" t="str">
            <v>否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5"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5">
          <cell r="AW215">
            <v>0</v>
          </cell>
          <cell r="AX215">
            <v>0</v>
          </cell>
          <cell r="AY215">
            <v>0</v>
          </cell>
          <cell r="AZ215">
            <v>5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5"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>
            <v>210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6">
          <cell r="AW216">
            <v>0</v>
          </cell>
          <cell r="AX216">
            <v>6531</v>
          </cell>
          <cell r="AY216">
            <v>6531</v>
          </cell>
          <cell r="AZ216">
            <v>5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6">
          <cell r="BI216">
            <v>6531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</row>
        <row r="216">
          <cell r="BP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e">
            <v>#N/A</v>
          </cell>
          <cell r="E217" t="str">
            <v>老账</v>
          </cell>
          <cell r="F217">
            <v>0</v>
          </cell>
          <cell r="G217" t="str">
            <v>否</v>
          </cell>
        </row>
        <row r="217">
          <cell r="I217">
            <v>17243.92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7"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7">
          <cell r="AW217">
            <v>0</v>
          </cell>
          <cell r="AX217">
            <v>17243.92</v>
          </cell>
          <cell r="AY217">
            <v>17243.92</v>
          </cell>
          <cell r="AZ217">
            <v>5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7">
          <cell r="BI217">
            <v>17243.92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 t="e">
            <v>#N/A</v>
          </cell>
          <cell r="E218" t="str">
            <v>零采</v>
          </cell>
          <cell r="F218">
            <v>0</v>
          </cell>
          <cell r="G218" t="str">
            <v>否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8"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8">
          <cell r="AW218">
            <v>0</v>
          </cell>
          <cell r="AX218">
            <v>0</v>
          </cell>
          <cell r="AY218">
            <v>0</v>
          </cell>
          <cell r="AZ218">
            <v>5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8"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e">
            <v>#N/A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19"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10230.41</v>
          </cell>
          <cell r="AT219">
            <v>0</v>
          </cell>
          <cell r="AU219">
            <v>10294.76</v>
          </cell>
          <cell r="AV219">
            <v>10294.76</v>
          </cell>
          <cell r="AW219">
            <v>10294.75</v>
          </cell>
          <cell r="AX219">
            <v>41114.68</v>
          </cell>
          <cell r="AY219">
            <v>30819.92</v>
          </cell>
          <cell r="AZ219">
            <v>6</v>
          </cell>
          <cell r="BA219">
            <v>10294.76</v>
          </cell>
          <cell r="BB219">
            <v>0</v>
          </cell>
          <cell r="BC219">
            <v>10230.41</v>
          </cell>
          <cell r="BD219">
            <v>0</v>
          </cell>
          <cell r="BE219">
            <v>0</v>
          </cell>
          <cell r="BF219">
            <v>41114.68</v>
          </cell>
          <cell r="BG219">
            <v>10294.76</v>
          </cell>
        </row>
        <row r="219">
          <cell r="BI219">
            <v>41114.68</v>
          </cell>
          <cell r="BJ219">
            <v>0</v>
          </cell>
          <cell r="BK219">
            <v>0</v>
          </cell>
          <cell r="BL219">
            <v>41114.68</v>
          </cell>
          <cell r="BM219">
            <v>5000</v>
          </cell>
        </row>
        <row r="220">
          <cell r="B220" t="str">
            <v>S413140</v>
          </cell>
          <cell r="C220" t="str">
            <v>河北益清环保工程有限公司</v>
          </cell>
          <cell r="D220" t="e">
            <v>#N/A</v>
          </cell>
          <cell r="E220" t="str">
            <v>老账</v>
          </cell>
          <cell r="F220">
            <v>0</v>
          </cell>
          <cell r="G220" t="str">
            <v>否</v>
          </cell>
        </row>
        <row r="220"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0"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0">
          <cell r="AW220">
            <v>0</v>
          </cell>
          <cell r="AX220">
            <v>0</v>
          </cell>
          <cell r="AY220">
            <v>0</v>
          </cell>
          <cell r="AZ220">
            <v>5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0"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 t="e">
            <v>#N/A</v>
          </cell>
          <cell r="E221" t="str">
            <v>零采</v>
          </cell>
          <cell r="F221">
            <v>0</v>
          </cell>
          <cell r="G221" t="str">
            <v>否</v>
          </cell>
        </row>
        <row r="221"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1"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1">
          <cell r="AW221">
            <v>0</v>
          </cell>
          <cell r="AX221">
            <v>16470.66</v>
          </cell>
          <cell r="AY221">
            <v>16470.66</v>
          </cell>
          <cell r="AZ221">
            <v>5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1">
          <cell r="BI221">
            <v>16470.66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e">
            <v>#N/A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2">
          <cell r="AD222">
            <v>0</v>
          </cell>
          <cell r="AE222">
            <v>0</v>
          </cell>
        </row>
        <row r="222"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2">
          <cell r="AW222">
            <v>0</v>
          </cell>
          <cell r="AX222">
            <v>0</v>
          </cell>
          <cell r="AY222">
            <v>0</v>
          </cell>
          <cell r="AZ222">
            <v>5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2"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 t="e">
            <v>#N/A</v>
          </cell>
          <cell r="E223" t="str">
            <v>固定资产-老账</v>
          </cell>
          <cell r="F223">
            <v>0</v>
          </cell>
          <cell r="G223" t="str">
            <v>否</v>
          </cell>
        </row>
        <row r="223"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3"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3">
          <cell r="AW223">
            <v>0</v>
          </cell>
          <cell r="AX223">
            <v>14336</v>
          </cell>
          <cell r="AY223">
            <v>14336</v>
          </cell>
          <cell r="AZ223">
            <v>5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3">
          <cell r="BI223">
            <v>14336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>
            <v>210</v>
          </cell>
          <cell r="E224" t="str">
            <v>零采</v>
          </cell>
          <cell r="F224">
            <v>0</v>
          </cell>
          <cell r="G224" t="str">
            <v>否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4"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4">
          <cell r="AW224">
            <v>0</v>
          </cell>
          <cell r="AX224">
            <v>0</v>
          </cell>
          <cell r="AY224">
            <v>0</v>
          </cell>
          <cell r="AZ224">
            <v>5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4"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</row>
        <row r="224">
          <cell r="BP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>
            <v>210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18797.81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5">
          <cell r="AW225">
            <v>0</v>
          </cell>
          <cell r="AX225">
            <v>99687.68</v>
          </cell>
          <cell r="AY225">
            <v>99687.68</v>
          </cell>
          <cell r="AZ225">
            <v>5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5">
          <cell r="BI225">
            <v>99687.68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</row>
        <row r="225">
          <cell r="BP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>
            <v>210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6"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3100</v>
          </cell>
          <cell r="AU226">
            <v>339</v>
          </cell>
          <cell r="AV226">
            <v>4340</v>
          </cell>
          <cell r="AW226">
            <v>21922</v>
          </cell>
          <cell r="AX226">
            <v>29701</v>
          </cell>
          <cell r="AY226">
            <v>51623</v>
          </cell>
          <cell r="AZ226">
            <v>6</v>
          </cell>
          <cell r="BA226">
            <v>4340</v>
          </cell>
          <cell r="BB226">
            <v>339</v>
          </cell>
          <cell r="BC226">
            <v>3100</v>
          </cell>
          <cell r="BD226">
            <v>0</v>
          </cell>
          <cell r="BE226">
            <v>0</v>
          </cell>
          <cell r="BF226">
            <v>29701</v>
          </cell>
          <cell r="BG226">
            <v>-21922</v>
          </cell>
        </row>
        <row r="226">
          <cell r="BI226">
            <v>29701</v>
          </cell>
          <cell r="BJ226">
            <v>0</v>
          </cell>
          <cell r="BK226">
            <v>0</v>
          </cell>
          <cell r="BL226">
            <v>29701</v>
          </cell>
          <cell r="BM226">
            <v>4000</v>
          </cell>
          <cell r="BN226">
            <v>4000</v>
          </cell>
          <cell r="BO226">
            <v>340</v>
          </cell>
          <cell r="BP226">
            <v>4340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e">
            <v>#N/A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7"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0</v>
          </cell>
        </row>
        <row r="227">
          <cell r="AW227">
            <v>0</v>
          </cell>
          <cell r="AX227">
            <v>6975.89</v>
          </cell>
          <cell r="AY227">
            <v>6975.89</v>
          </cell>
          <cell r="AZ227">
            <v>5</v>
          </cell>
          <cell r="BA227">
            <v>4712.16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4712.16</v>
          </cell>
          <cell r="BG227">
            <v>0</v>
          </cell>
        </row>
        <row r="227">
          <cell r="BI227">
            <v>6975.89</v>
          </cell>
          <cell r="BJ227">
            <v>0</v>
          </cell>
          <cell r="BK227">
            <v>0</v>
          </cell>
          <cell r="BL227">
            <v>4712.16</v>
          </cell>
          <cell r="BM227">
            <v>1000</v>
          </cell>
        </row>
        <row r="228">
          <cell r="B228" t="str">
            <v>S413097</v>
          </cell>
          <cell r="C228" t="str">
            <v>威县永盛汽车配件制造有限公司</v>
          </cell>
          <cell r="D228" t="e">
            <v>#N/A</v>
          </cell>
          <cell r="E228" t="str">
            <v>老账</v>
          </cell>
          <cell r="F228">
            <v>0</v>
          </cell>
          <cell r="G228" t="str">
            <v>否</v>
          </cell>
        </row>
        <row r="228"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</row>
        <row r="228"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8">
          <cell r="AW228">
            <v>0</v>
          </cell>
          <cell r="AX228">
            <v>11220.07</v>
          </cell>
          <cell r="AY228">
            <v>11220.07</v>
          </cell>
          <cell r="AZ228">
            <v>5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8">
          <cell r="BI228">
            <v>11220.07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 t="e">
            <v>#N/A</v>
          </cell>
          <cell r="E229" t="str">
            <v>老账</v>
          </cell>
          <cell r="F229">
            <v>0</v>
          </cell>
          <cell r="G229" t="str">
            <v>否</v>
          </cell>
        </row>
        <row r="229"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</row>
        <row r="229">
          <cell r="AW229">
            <v>0</v>
          </cell>
          <cell r="AX229">
            <v>11050</v>
          </cell>
          <cell r="AY229">
            <v>11050</v>
          </cell>
          <cell r="AZ229">
            <v>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29">
          <cell r="BI229">
            <v>11050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 t="e">
            <v>#N/A</v>
          </cell>
          <cell r="E230" t="str">
            <v>零采</v>
          </cell>
          <cell r="F230">
            <v>0</v>
          </cell>
          <cell r="G230" t="str">
            <v>否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0"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13485.25</v>
          </cell>
          <cell r="AS230">
            <v>0</v>
          </cell>
          <cell r="AT230">
            <v>0</v>
          </cell>
          <cell r="AU230">
            <v>11965.95</v>
          </cell>
        </row>
        <row r="230">
          <cell r="AW230">
            <v>0</v>
          </cell>
          <cell r="AX230">
            <v>25451.2</v>
          </cell>
          <cell r="AY230">
            <v>25451.2</v>
          </cell>
          <cell r="AZ230">
            <v>5</v>
          </cell>
          <cell r="BA230">
            <v>0</v>
          </cell>
          <cell r="BB230">
            <v>0</v>
          </cell>
          <cell r="BC230">
            <v>11965.95</v>
          </cell>
          <cell r="BD230">
            <v>0</v>
          </cell>
          <cell r="BE230">
            <v>0</v>
          </cell>
          <cell r="BF230">
            <v>25451.2</v>
          </cell>
          <cell r="BG230">
            <v>0</v>
          </cell>
        </row>
        <row r="230">
          <cell r="BI230">
            <v>25451.2</v>
          </cell>
          <cell r="BJ230">
            <v>0</v>
          </cell>
          <cell r="BK230">
            <v>0</v>
          </cell>
          <cell r="BL230">
            <v>25451.2</v>
          </cell>
          <cell r="BM230">
            <v>3000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 t="e">
            <v>#N/A</v>
          </cell>
          <cell r="E231" t="str">
            <v>老账</v>
          </cell>
          <cell r="F231">
            <v>0</v>
          </cell>
          <cell r="G231" t="str">
            <v>否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1"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</row>
        <row r="231">
          <cell r="AW231">
            <v>0</v>
          </cell>
          <cell r="AX231">
            <v>10976</v>
          </cell>
          <cell r="AY231">
            <v>10976</v>
          </cell>
          <cell r="AZ231">
            <v>5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1">
          <cell r="BI231">
            <v>10976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 t="e">
            <v>#N/A</v>
          </cell>
          <cell r="E232" t="str">
            <v>老账</v>
          </cell>
          <cell r="F232">
            <v>0</v>
          </cell>
          <cell r="G232" t="str">
            <v>否</v>
          </cell>
        </row>
        <row r="232"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2"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2">
          <cell r="AW232">
            <v>0</v>
          </cell>
          <cell r="AX232">
            <v>9435.25</v>
          </cell>
          <cell r="AY232">
            <v>9435.25</v>
          </cell>
          <cell r="AZ232">
            <v>5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2">
          <cell r="BI232">
            <v>9435.25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 t="e">
            <v>#N/A</v>
          </cell>
          <cell r="E233" t="str">
            <v>老账</v>
          </cell>
          <cell r="F233">
            <v>0</v>
          </cell>
          <cell r="G233" t="str">
            <v>否</v>
          </cell>
        </row>
        <row r="233"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3"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</row>
        <row r="233">
          <cell r="AW233">
            <v>0</v>
          </cell>
          <cell r="AX233">
            <v>9178.84</v>
          </cell>
          <cell r="AY233">
            <v>9178.84</v>
          </cell>
          <cell r="AZ233">
            <v>5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3">
          <cell r="BI233">
            <v>9178.84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210</v>
          </cell>
          <cell r="E234" t="str">
            <v>老账</v>
          </cell>
          <cell r="F234">
            <v>0</v>
          </cell>
          <cell r="G234" t="str">
            <v>是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4"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</row>
        <row r="234">
          <cell r="AW234">
            <v>0</v>
          </cell>
          <cell r="AX234">
            <v>24645</v>
          </cell>
          <cell r="AY234">
            <v>24645</v>
          </cell>
          <cell r="AZ234">
            <v>5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2500</v>
          </cell>
          <cell r="BF234">
            <v>2500</v>
          </cell>
          <cell r="BG234">
            <v>0</v>
          </cell>
        </row>
        <row r="234">
          <cell r="BI234">
            <v>24645</v>
          </cell>
          <cell r="BJ234">
            <v>0</v>
          </cell>
          <cell r="BK234">
            <v>0</v>
          </cell>
          <cell r="BL234">
            <v>2500</v>
          </cell>
          <cell r="BM234">
            <v>0</v>
          </cell>
          <cell r="BN234">
            <v>0</v>
          </cell>
        </row>
        <row r="234">
          <cell r="BP234">
            <v>0</v>
          </cell>
        </row>
        <row r="235">
          <cell r="B235" t="str">
            <v>S413093</v>
          </cell>
          <cell r="C235" t="str">
            <v>黄骅市兴田弹簧有限公司</v>
          </cell>
          <cell r="D235" t="e">
            <v>#N/A</v>
          </cell>
          <cell r="E235" t="str">
            <v>清户（顶酒）</v>
          </cell>
          <cell r="F235">
            <v>0</v>
          </cell>
          <cell r="G235" t="str">
            <v>否</v>
          </cell>
        </row>
        <row r="235"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5"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5">
          <cell r="AW235">
            <v>0</v>
          </cell>
          <cell r="AX235">
            <v>8536.41</v>
          </cell>
          <cell r="AY235">
            <v>8536.41</v>
          </cell>
          <cell r="AZ235">
            <v>5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5">
          <cell r="BI235">
            <v>8536.41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e">
            <v>#N/A</v>
          </cell>
          <cell r="E236" t="str">
            <v>正常供货</v>
          </cell>
          <cell r="F236">
            <v>0</v>
          </cell>
          <cell r="G236" t="str">
            <v>否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6"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16</v>
          </cell>
        </row>
        <row r="236">
          <cell r="AW236">
            <v>5942</v>
          </cell>
          <cell r="AX236">
            <v>5958</v>
          </cell>
          <cell r="AY236">
            <v>5958</v>
          </cell>
          <cell r="AZ236">
            <v>5</v>
          </cell>
          <cell r="BA236">
            <v>5942</v>
          </cell>
          <cell r="BB236">
            <v>0</v>
          </cell>
          <cell r="BC236">
            <v>16</v>
          </cell>
          <cell r="BD236">
            <v>0</v>
          </cell>
          <cell r="BE236">
            <v>0</v>
          </cell>
          <cell r="BF236">
            <v>5958</v>
          </cell>
          <cell r="BG236">
            <v>0</v>
          </cell>
        </row>
        <row r="236">
          <cell r="BI236">
            <v>5958</v>
          </cell>
          <cell r="BJ236">
            <v>0</v>
          </cell>
          <cell r="BK236">
            <v>0</v>
          </cell>
          <cell r="BL236">
            <v>5958</v>
          </cell>
          <cell r="BM236">
            <v>1000</v>
          </cell>
        </row>
        <row r="237">
          <cell r="B237" t="str">
            <v>S437008</v>
          </cell>
          <cell r="C237" t="str">
            <v>烟台青沪纸业有限公司</v>
          </cell>
          <cell r="D237" t="e">
            <v>#N/A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6426.73</v>
          </cell>
          <cell r="AS237">
            <v>7359.01</v>
          </cell>
          <cell r="AT237">
            <v>0</v>
          </cell>
          <cell r="AU237">
            <v>7335.33</v>
          </cell>
        </row>
        <row r="237">
          <cell r="AW237">
            <v>0</v>
          </cell>
          <cell r="AX237">
            <v>21121.07</v>
          </cell>
          <cell r="AY237">
            <v>21121.07</v>
          </cell>
          <cell r="AZ237">
            <v>5</v>
          </cell>
          <cell r="BA237">
            <v>0</v>
          </cell>
          <cell r="BB237">
            <v>0</v>
          </cell>
          <cell r="BC237">
            <v>7335.33</v>
          </cell>
          <cell r="BD237">
            <v>0</v>
          </cell>
          <cell r="BE237">
            <v>7359.01</v>
          </cell>
          <cell r="BF237">
            <v>21121.07</v>
          </cell>
          <cell r="BG237">
            <v>0</v>
          </cell>
        </row>
        <row r="237">
          <cell r="BI237">
            <v>21121.07</v>
          </cell>
          <cell r="BJ237">
            <v>0</v>
          </cell>
          <cell r="BK237">
            <v>0</v>
          </cell>
          <cell r="BL237">
            <v>21121.07</v>
          </cell>
          <cell r="BM237">
            <v>3000</v>
          </cell>
        </row>
        <row r="238">
          <cell r="B238" t="str">
            <v>S512013</v>
          </cell>
          <cell r="C238" t="str">
            <v>兴泽智能装备（天津）有限公司</v>
          </cell>
          <cell r="D238" t="e">
            <v>#N/A</v>
          </cell>
          <cell r="E238" t="str">
            <v>老账</v>
          </cell>
          <cell r="F238">
            <v>0</v>
          </cell>
          <cell r="G238" t="str">
            <v>否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8"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5100</v>
          </cell>
          <cell r="AS238">
            <v>0</v>
          </cell>
          <cell r="AT238">
            <v>0</v>
          </cell>
          <cell r="AU238">
            <v>0</v>
          </cell>
        </row>
        <row r="238">
          <cell r="AW238">
            <v>0</v>
          </cell>
          <cell r="AX238">
            <v>5100</v>
          </cell>
          <cell r="AY238">
            <v>5100</v>
          </cell>
          <cell r="AZ238">
            <v>5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5100</v>
          </cell>
          <cell r="BG238">
            <v>0</v>
          </cell>
        </row>
        <row r="238">
          <cell r="BI238">
            <v>5100</v>
          </cell>
          <cell r="BJ238">
            <v>0</v>
          </cell>
          <cell r="BK238">
            <v>0</v>
          </cell>
          <cell r="BL238">
            <v>5100</v>
          </cell>
          <cell r="BM238">
            <v>1000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e">
            <v>#N/A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0</v>
          </cell>
        </row>
        <row r="239">
          <cell r="AW239">
            <v>0</v>
          </cell>
          <cell r="AX239">
            <v>1525.47</v>
          </cell>
          <cell r="AY239">
            <v>1525.47</v>
          </cell>
          <cell r="AZ239">
            <v>5</v>
          </cell>
          <cell r="BA239">
            <v>0</v>
          </cell>
          <cell r="BB239">
            <v>0</v>
          </cell>
          <cell r="BC239">
            <v>22.66</v>
          </cell>
          <cell r="BD239">
            <v>0</v>
          </cell>
          <cell r="BE239">
            <v>723.14</v>
          </cell>
          <cell r="BF239">
            <v>22.66</v>
          </cell>
          <cell r="BG239">
            <v>0</v>
          </cell>
        </row>
        <row r="239">
          <cell r="BI239">
            <v>1525.47</v>
          </cell>
          <cell r="BJ239">
            <v>0</v>
          </cell>
          <cell r="BK239">
            <v>0</v>
          </cell>
          <cell r="BL239">
            <v>22.66</v>
          </cell>
          <cell r="BM239">
            <v>0</v>
          </cell>
        </row>
        <row r="240">
          <cell r="B240" t="str">
            <v>S431025</v>
          </cell>
          <cell r="C240" t="str">
            <v>上海坤达五金制品有限公司</v>
          </cell>
          <cell r="D240">
            <v>210</v>
          </cell>
          <cell r="E240" t="str">
            <v>老账</v>
          </cell>
          <cell r="F240">
            <v>60</v>
          </cell>
          <cell r="G240" t="str">
            <v>否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0"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</row>
        <row r="240">
          <cell r="AW240">
            <v>0</v>
          </cell>
          <cell r="AX240">
            <v>0</v>
          </cell>
          <cell r="AY240">
            <v>0</v>
          </cell>
          <cell r="AZ240">
            <v>5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</row>
        <row r="240">
          <cell r="BI240">
            <v>-4894</v>
          </cell>
          <cell r="BJ240">
            <v>-4894</v>
          </cell>
          <cell r="BK240">
            <v>-5894</v>
          </cell>
          <cell r="BL240">
            <v>0</v>
          </cell>
          <cell r="BM240">
            <v>0</v>
          </cell>
          <cell r="BN240">
            <v>0</v>
          </cell>
        </row>
        <row r="240">
          <cell r="BP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e">
            <v>#N/A</v>
          </cell>
        </row>
        <row r="241">
          <cell r="F241">
            <v>0</v>
          </cell>
          <cell r="G241" t="str">
            <v>否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</row>
        <row r="241">
          <cell r="AK241">
            <v>0</v>
          </cell>
        </row>
        <row r="241"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</row>
        <row r="241">
          <cell r="AW241">
            <v>0</v>
          </cell>
          <cell r="AX241">
            <v>0</v>
          </cell>
          <cell r="AY241">
            <v>0</v>
          </cell>
          <cell r="AZ241">
            <v>5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</row>
        <row r="241"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 t="e">
            <v>#N/A</v>
          </cell>
          <cell r="E242" t="str">
            <v>老账</v>
          </cell>
          <cell r="F242">
            <v>0</v>
          </cell>
          <cell r="G242" t="str">
            <v>否</v>
          </cell>
        </row>
        <row r="242"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2"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2">
          <cell r="AW242">
            <v>0</v>
          </cell>
          <cell r="AX242">
            <v>6350</v>
          </cell>
          <cell r="AY242">
            <v>6350</v>
          </cell>
          <cell r="AZ242">
            <v>5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</row>
        <row r="242">
          <cell r="BI242">
            <v>6350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 t="e">
            <v>#N/A</v>
          </cell>
          <cell r="E243" t="str">
            <v>老账</v>
          </cell>
          <cell r="F243">
            <v>0</v>
          </cell>
          <cell r="G243" t="str">
            <v>是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3"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</row>
        <row r="243">
          <cell r="AW243">
            <v>0</v>
          </cell>
          <cell r="AX243">
            <v>6048.4</v>
          </cell>
          <cell r="AY243">
            <v>6048.4</v>
          </cell>
          <cell r="AZ243">
            <v>5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</row>
        <row r="243">
          <cell r="BI243">
            <v>6048.4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 t="e">
            <v>#N/A</v>
          </cell>
          <cell r="E244" t="str">
            <v>老账</v>
          </cell>
          <cell r="F244">
            <v>0</v>
          </cell>
          <cell r="G244" t="str">
            <v>否</v>
          </cell>
        </row>
        <row r="244"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4"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</row>
        <row r="244">
          <cell r="AW244">
            <v>0</v>
          </cell>
          <cell r="AX244">
            <v>5600</v>
          </cell>
          <cell r="AY244">
            <v>5600</v>
          </cell>
          <cell r="AZ244">
            <v>5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</row>
        <row r="244">
          <cell r="BI244">
            <v>5600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e">
            <v>#N/A</v>
          </cell>
          <cell r="E245" t="str">
            <v>老账</v>
          </cell>
          <cell r="F245">
            <v>0</v>
          </cell>
          <cell r="G245" t="str">
            <v>否</v>
          </cell>
        </row>
        <row r="245"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5"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5">
          <cell r="AW245">
            <v>0</v>
          </cell>
          <cell r="AX245">
            <v>5579.03</v>
          </cell>
          <cell r="AY245">
            <v>5579.03</v>
          </cell>
          <cell r="AZ245">
            <v>5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</row>
        <row r="245">
          <cell r="BI245">
            <v>5579.03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e">
            <v>#N/A</v>
          </cell>
          <cell r="E246" t="str">
            <v>一单一议（委外加工）</v>
          </cell>
          <cell r="F246">
            <v>0</v>
          </cell>
          <cell r="G246" t="str">
            <v>否</v>
          </cell>
        </row>
        <row r="246"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3952.36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6503.77</v>
          </cell>
          <cell r="AW246">
            <v>0</v>
          </cell>
          <cell r="AX246">
            <v>10456.13</v>
          </cell>
          <cell r="AY246">
            <v>10456.13</v>
          </cell>
          <cell r="AZ246">
            <v>6</v>
          </cell>
          <cell r="BA246">
            <v>0</v>
          </cell>
          <cell r="BB246">
            <v>6503.77</v>
          </cell>
          <cell r="BC246">
            <v>0</v>
          </cell>
          <cell r="BD246">
            <v>0</v>
          </cell>
          <cell r="BE246">
            <v>0</v>
          </cell>
          <cell r="BF246">
            <v>6503.77</v>
          </cell>
          <cell r="BG246">
            <v>0</v>
          </cell>
        </row>
        <row r="246">
          <cell r="BI246">
            <v>10456.13</v>
          </cell>
          <cell r="BJ246">
            <v>0</v>
          </cell>
          <cell r="BK246">
            <v>0</v>
          </cell>
          <cell r="BL246">
            <v>6503.77</v>
          </cell>
          <cell r="BM246">
            <v>1000</v>
          </cell>
        </row>
        <row r="247">
          <cell r="B247" t="str">
            <v>S537004</v>
          </cell>
          <cell r="C247" t="str">
            <v>诸城市仁德物流有限公司</v>
          </cell>
          <cell r="D247" t="e">
            <v>#N/A</v>
          </cell>
          <cell r="E247" t="str">
            <v>销售（三方库）</v>
          </cell>
          <cell r="F247">
            <v>90</v>
          </cell>
          <cell r="G247" t="str">
            <v>是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7"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</row>
        <row r="247">
          <cell r="AW247">
            <v>0</v>
          </cell>
          <cell r="AX247">
            <v>5134</v>
          </cell>
          <cell r="AY247">
            <v>5134</v>
          </cell>
          <cell r="AZ247">
            <v>5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</row>
        <row r="247">
          <cell r="BI247">
            <v>5134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e">
            <v>#N/A</v>
          </cell>
          <cell r="E248" t="str">
            <v>固定资产-老账</v>
          </cell>
          <cell r="F248">
            <v>30</v>
          </cell>
          <cell r="G248" t="str">
            <v>是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0</v>
          </cell>
        </row>
        <row r="248">
          <cell r="AW248">
            <v>0</v>
          </cell>
          <cell r="AX248">
            <v>233149.1</v>
          </cell>
          <cell r="AY248">
            <v>233149.1</v>
          </cell>
          <cell r="AZ248">
            <v>5</v>
          </cell>
          <cell r="BA248">
            <v>0</v>
          </cell>
          <cell r="BB248">
            <v>0</v>
          </cell>
          <cell r="BC248">
            <v>740</v>
          </cell>
          <cell r="BD248">
            <v>0</v>
          </cell>
          <cell r="BE248">
            <v>0</v>
          </cell>
          <cell r="BF248">
            <v>740</v>
          </cell>
          <cell r="BG248">
            <v>0</v>
          </cell>
        </row>
        <row r="248">
          <cell r="BI248">
            <v>233149.1</v>
          </cell>
          <cell r="BJ248">
            <v>0</v>
          </cell>
          <cell r="BK248">
            <v>0</v>
          </cell>
          <cell r="BL248">
            <v>740</v>
          </cell>
          <cell r="BM248">
            <v>0</v>
          </cell>
        </row>
        <row r="249">
          <cell r="B249" t="str">
            <v>S412024</v>
          </cell>
          <cell r="C249" t="str">
            <v>天津东旺科技发展有限公司</v>
          </cell>
          <cell r="D249">
            <v>210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49"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12714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49">
          <cell r="AW249">
            <v>0</v>
          </cell>
          <cell r="AX249">
            <v>12714</v>
          </cell>
          <cell r="AY249">
            <v>12714</v>
          </cell>
          <cell r="AZ249">
            <v>5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</row>
        <row r="249">
          <cell r="BI249">
            <v>12714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2714</v>
          </cell>
          <cell r="BP249">
            <v>2714</v>
          </cell>
        </row>
        <row r="250">
          <cell r="B250" t="str">
            <v>S521013</v>
          </cell>
          <cell r="C250" t="str">
            <v>沈阳机床集团中捷机床厂</v>
          </cell>
          <cell r="D250" t="e">
            <v>#N/A</v>
          </cell>
          <cell r="E250" t="str">
            <v>零采</v>
          </cell>
          <cell r="F250">
            <v>0</v>
          </cell>
          <cell r="G250" t="str">
            <v>是</v>
          </cell>
        </row>
        <row r="250"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</row>
        <row r="250">
          <cell r="AW250">
            <v>0</v>
          </cell>
          <cell r="AX250">
            <v>5000</v>
          </cell>
          <cell r="AY250">
            <v>5000</v>
          </cell>
          <cell r="AZ250">
            <v>5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</row>
        <row r="250">
          <cell r="BI250">
            <v>5000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 t="e">
            <v>#N/A</v>
          </cell>
          <cell r="E251" t="str">
            <v>管理</v>
          </cell>
          <cell r="F251">
            <v>0</v>
          </cell>
          <cell r="G251" t="str">
            <v>是</v>
          </cell>
        </row>
        <row r="251"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1">
          <cell r="AW251">
            <v>0</v>
          </cell>
          <cell r="AX251">
            <v>5000</v>
          </cell>
          <cell r="AY251">
            <v>5000</v>
          </cell>
          <cell r="AZ251">
            <v>5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</row>
        <row r="251">
          <cell r="BI251">
            <v>5000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>
            <v>210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2"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40465.94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2">
          <cell r="AW252">
            <v>0</v>
          </cell>
          <cell r="AX252">
            <v>40465.94</v>
          </cell>
          <cell r="AY252">
            <v>40465.94</v>
          </cell>
          <cell r="AZ252">
            <v>5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</row>
        <row r="252">
          <cell r="BI252">
            <v>40465.94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40000</v>
          </cell>
          <cell r="BP252">
            <v>40000</v>
          </cell>
        </row>
        <row r="253">
          <cell r="B253" t="str">
            <v>S411014</v>
          </cell>
          <cell r="C253" t="str">
            <v>北京京科兴业科技发展有限公司</v>
          </cell>
          <cell r="D253" t="e">
            <v>#N/A</v>
          </cell>
          <cell r="E253" t="str">
            <v>固定资产（检具）</v>
          </cell>
          <cell r="F253">
            <v>0</v>
          </cell>
          <cell r="G253" t="str">
            <v>否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3"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3">
          <cell r="AW253">
            <v>0</v>
          </cell>
          <cell r="AX253">
            <v>4500</v>
          </cell>
          <cell r="AY253">
            <v>4500</v>
          </cell>
          <cell r="AZ253">
            <v>5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</row>
        <row r="253">
          <cell r="BI253">
            <v>4500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>
            <v>210</v>
          </cell>
          <cell r="E254" t="str">
            <v>老账</v>
          </cell>
          <cell r="F254">
            <v>0</v>
          </cell>
          <cell r="G254" t="str">
            <v>是</v>
          </cell>
        </row>
        <row r="254"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4">
          <cell r="AW254">
            <v>0</v>
          </cell>
          <cell r="AX254">
            <v>4352</v>
          </cell>
          <cell r="AY254">
            <v>4352</v>
          </cell>
          <cell r="AZ254">
            <v>5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</row>
        <row r="254">
          <cell r="BI254">
            <v>4352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</row>
        <row r="254">
          <cell r="BP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e">
            <v>#N/A</v>
          </cell>
          <cell r="E255" t="str">
            <v>老账</v>
          </cell>
          <cell r="F255">
            <v>0</v>
          </cell>
          <cell r="G255" t="str">
            <v>否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5"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5">
          <cell r="AW255">
            <v>0</v>
          </cell>
          <cell r="AX255">
            <v>4067.26000000001</v>
          </cell>
          <cell r="AY255">
            <v>4067.26000000001</v>
          </cell>
          <cell r="AZ255">
            <v>5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</row>
        <row r="255">
          <cell r="BI255">
            <v>4067.26000000001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e">
            <v>#N/A</v>
          </cell>
          <cell r="E256" t="str">
            <v>老账</v>
          </cell>
          <cell r="F256">
            <v>0</v>
          </cell>
          <cell r="G256" t="str">
            <v>否</v>
          </cell>
        </row>
        <row r="256"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6"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6">
          <cell r="AW256">
            <v>0</v>
          </cell>
          <cell r="AX256">
            <v>4053.14</v>
          </cell>
          <cell r="AY256">
            <v>4053.14</v>
          </cell>
          <cell r="AZ256">
            <v>5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</row>
        <row r="256">
          <cell r="BI256">
            <v>4053.14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 t="e">
            <v>#N/A</v>
          </cell>
        </row>
        <row r="257">
          <cell r="F257">
            <v>0</v>
          </cell>
          <cell r="G257" t="str">
            <v>否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7"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7"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7">
          <cell r="AW257">
            <v>0</v>
          </cell>
          <cell r="AX257">
            <v>37850</v>
          </cell>
          <cell r="AY257">
            <v>37850</v>
          </cell>
          <cell r="AZ257">
            <v>5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</row>
        <row r="257">
          <cell r="BI257">
            <v>37850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 t="e">
            <v>#N/A</v>
          </cell>
          <cell r="E258" t="str">
            <v>老账</v>
          </cell>
          <cell r="F258">
            <v>0</v>
          </cell>
          <cell r="G258" t="str">
            <v>否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8"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</row>
        <row r="258">
          <cell r="AW258">
            <v>0</v>
          </cell>
          <cell r="AX258">
            <v>3826</v>
          </cell>
          <cell r="AY258">
            <v>3826</v>
          </cell>
          <cell r="AZ258">
            <v>5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</row>
        <row r="258">
          <cell r="BI258">
            <v>3826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 t="e">
            <v>#N/A</v>
          </cell>
          <cell r="E259" t="str">
            <v>老账</v>
          </cell>
          <cell r="F259">
            <v>0</v>
          </cell>
          <cell r="G259" t="str">
            <v>否</v>
          </cell>
        </row>
        <row r="259"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</row>
        <row r="259">
          <cell r="AW259">
            <v>0</v>
          </cell>
          <cell r="AX259">
            <v>3646.55</v>
          </cell>
          <cell r="AY259">
            <v>3646.55</v>
          </cell>
          <cell r="AZ259">
            <v>5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</row>
        <row r="259">
          <cell r="BI259">
            <v>3646.55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e">
            <v>#N/A</v>
          </cell>
          <cell r="E260" t="str">
            <v>老账</v>
          </cell>
          <cell r="F260">
            <v>0</v>
          </cell>
          <cell r="G260" t="str">
            <v>否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0"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</row>
        <row r="260">
          <cell r="AW260">
            <v>0</v>
          </cell>
          <cell r="AX260">
            <v>3606.64</v>
          </cell>
          <cell r="AY260">
            <v>3606.64</v>
          </cell>
          <cell r="AZ260">
            <v>5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0">
          <cell r="BI260">
            <v>3606.64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e">
            <v>#N/A</v>
          </cell>
          <cell r="E261" t="str">
            <v>老账</v>
          </cell>
          <cell r="F261">
            <v>0</v>
          </cell>
          <cell r="G261" t="str">
            <v>否</v>
          </cell>
        </row>
        <row r="261"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</row>
        <row r="261">
          <cell r="AW261">
            <v>0</v>
          </cell>
          <cell r="AX261">
            <v>3374.75</v>
          </cell>
          <cell r="AY261">
            <v>3374.75</v>
          </cell>
          <cell r="AZ261">
            <v>5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1">
          <cell r="BI261">
            <v>3374.75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>
            <v>210</v>
          </cell>
        </row>
        <row r="262">
          <cell r="F262">
            <v>30</v>
          </cell>
          <cell r="G262" t="str">
            <v>否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2"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</row>
        <row r="262">
          <cell r="AW262">
            <v>0</v>
          </cell>
          <cell r="AX262">
            <v>0</v>
          </cell>
          <cell r="AY262">
            <v>0</v>
          </cell>
          <cell r="AZ262">
            <v>5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2"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</row>
        <row r="262">
          <cell r="BP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 t="e">
            <v>#N/A</v>
          </cell>
          <cell r="E263" t="str">
            <v>老账</v>
          </cell>
          <cell r="F263">
            <v>0</v>
          </cell>
          <cell r="G263" t="str">
            <v>否</v>
          </cell>
        </row>
        <row r="263"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3"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</row>
        <row r="263">
          <cell r="AW263">
            <v>0</v>
          </cell>
          <cell r="AX263">
            <v>3200</v>
          </cell>
          <cell r="AY263">
            <v>3200</v>
          </cell>
          <cell r="AZ263">
            <v>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3">
          <cell r="BI263">
            <v>3200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 t="e">
            <v>#N/A</v>
          </cell>
          <cell r="E264" t="str">
            <v>老账</v>
          </cell>
          <cell r="F264">
            <v>0</v>
          </cell>
          <cell r="G264" t="str">
            <v>否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4"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</row>
        <row r="264">
          <cell r="AW264">
            <v>0</v>
          </cell>
          <cell r="AX264">
            <v>3000</v>
          </cell>
          <cell r="AY264">
            <v>3000</v>
          </cell>
          <cell r="AZ264">
            <v>5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4">
          <cell r="BI264">
            <v>3000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 t="e">
            <v>#N/A</v>
          </cell>
          <cell r="E265" t="str">
            <v>老账</v>
          </cell>
          <cell r="F265">
            <v>0</v>
          </cell>
          <cell r="G265" t="str">
            <v>否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</row>
        <row r="265">
          <cell r="AW265">
            <v>0</v>
          </cell>
          <cell r="AX265">
            <v>2727.36</v>
          </cell>
          <cell r="AY265">
            <v>2727.36</v>
          </cell>
          <cell r="AZ265">
            <v>5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5">
          <cell r="BI265">
            <v>2727.36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 t="e">
            <v>#N/A</v>
          </cell>
          <cell r="E266" t="str">
            <v>老账</v>
          </cell>
          <cell r="F266">
            <v>0</v>
          </cell>
          <cell r="G266" t="str">
            <v>否</v>
          </cell>
        </row>
        <row r="266"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</row>
        <row r="266">
          <cell r="AW266">
            <v>0</v>
          </cell>
          <cell r="AX266">
            <v>2450</v>
          </cell>
          <cell r="AY266">
            <v>2450</v>
          </cell>
          <cell r="AZ266">
            <v>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6">
          <cell r="BI266">
            <v>2450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 t="e">
            <v>#N/A</v>
          </cell>
          <cell r="E267" t="str">
            <v>老账</v>
          </cell>
          <cell r="F267">
            <v>0</v>
          </cell>
          <cell r="G267" t="str">
            <v>否</v>
          </cell>
        </row>
        <row r="267"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7"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</row>
        <row r="267">
          <cell r="AW267">
            <v>0</v>
          </cell>
          <cell r="AX267">
            <v>2369.86</v>
          </cell>
          <cell r="AY267">
            <v>2369.86</v>
          </cell>
          <cell r="AZ267">
            <v>5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7">
          <cell r="BI267">
            <v>2369.86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e">
            <v>#N/A</v>
          </cell>
          <cell r="E268" t="str">
            <v>固定资产-老账</v>
          </cell>
          <cell r="F268" t="str">
            <v>预付</v>
          </cell>
          <cell r="G268" t="str">
            <v>否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8"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</row>
        <row r="268">
          <cell r="AW268">
            <v>0</v>
          </cell>
          <cell r="AX268">
            <v>0</v>
          </cell>
          <cell r="AY268">
            <v>0</v>
          </cell>
          <cell r="AZ268">
            <v>5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8">
          <cell r="BI268">
            <v>-2.91038304567337e-11</v>
          </cell>
          <cell r="BJ268">
            <v>-2.91038304567337e-11</v>
          </cell>
          <cell r="BK268">
            <v>-2.91038304567337e-11</v>
          </cell>
          <cell r="BL268">
            <v>0</v>
          </cell>
          <cell r="BM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 t="e">
            <v>#N/A</v>
          </cell>
          <cell r="E269" t="str">
            <v>固定资产</v>
          </cell>
          <cell r="F269">
            <v>0</v>
          </cell>
          <cell r="G269" t="str">
            <v>否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</row>
        <row r="269">
          <cell r="AW269">
            <v>0</v>
          </cell>
          <cell r="AX269">
            <v>0</v>
          </cell>
          <cell r="AY269">
            <v>0</v>
          </cell>
          <cell r="AZ269">
            <v>5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  <row r="269"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 t="e">
            <v>#N/A</v>
          </cell>
          <cell r="E270" t="str">
            <v>固定资产</v>
          </cell>
          <cell r="F270">
            <v>0</v>
          </cell>
          <cell r="G270" t="str">
            <v>否</v>
          </cell>
        </row>
        <row r="270"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0"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</row>
        <row r="270">
          <cell r="AW270">
            <v>0</v>
          </cell>
          <cell r="AX270">
            <v>2000</v>
          </cell>
          <cell r="AY270">
            <v>2000</v>
          </cell>
          <cell r="AZ270">
            <v>5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</row>
        <row r="270">
          <cell r="BI270">
            <v>2000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 t="e">
            <v>#N/A</v>
          </cell>
          <cell r="E271" t="str">
            <v>固定资产</v>
          </cell>
          <cell r="F271">
            <v>0</v>
          </cell>
          <cell r="G271" t="str">
            <v>否</v>
          </cell>
        </row>
        <row r="271"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1"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</row>
        <row r="271">
          <cell r="AW271">
            <v>0</v>
          </cell>
          <cell r="AX271">
            <v>1980</v>
          </cell>
          <cell r="AY271">
            <v>1980</v>
          </cell>
          <cell r="AZ271">
            <v>5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</row>
        <row r="271">
          <cell r="BI271">
            <v>1980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 t="e">
            <v>#N/A</v>
          </cell>
          <cell r="E272" t="str">
            <v>固定资产</v>
          </cell>
          <cell r="F272">
            <v>0</v>
          </cell>
          <cell r="G272" t="str">
            <v>否</v>
          </cell>
        </row>
        <row r="272"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</row>
        <row r="272">
          <cell r="AW272">
            <v>0</v>
          </cell>
          <cell r="AX272">
            <v>1950</v>
          </cell>
          <cell r="AY272">
            <v>1950</v>
          </cell>
          <cell r="AZ272">
            <v>5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</row>
        <row r="272">
          <cell r="BI272">
            <v>1950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 t="e">
            <v>#N/A</v>
          </cell>
          <cell r="E273" t="str">
            <v>零采</v>
          </cell>
          <cell r="F273">
            <v>0</v>
          </cell>
          <cell r="G273" t="str">
            <v>是</v>
          </cell>
        </row>
        <row r="273"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</row>
        <row r="273">
          <cell r="AW273">
            <v>0</v>
          </cell>
          <cell r="AX273">
            <v>1700</v>
          </cell>
          <cell r="AY273">
            <v>1700</v>
          </cell>
          <cell r="AZ273">
            <v>5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</row>
        <row r="273">
          <cell r="BI273">
            <v>1700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 t="e">
            <v>#N/A</v>
          </cell>
          <cell r="E274" t="str">
            <v>老账</v>
          </cell>
          <cell r="F274">
            <v>0</v>
          </cell>
          <cell r="G274" t="str">
            <v>否</v>
          </cell>
        </row>
        <row r="274"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4"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</row>
        <row r="274">
          <cell r="AW274">
            <v>0</v>
          </cell>
          <cell r="AX274">
            <v>1615.32</v>
          </cell>
          <cell r="AY274">
            <v>1615.32</v>
          </cell>
          <cell r="AZ274">
            <v>5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</row>
        <row r="274">
          <cell r="BI274">
            <v>1615.32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 t="e">
            <v>#N/A</v>
          </cell>
          <cell r="E275" t="str">
            <v>老账</v>
          </cell>
          <cell r="F275">
            <v>0</v>
          </cell>
          <cell r="G275" t="str">
            <v>否</v>
          </cell>
        </row>
        <row r="275"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5"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</row>
        <row r="275">
          <cell r="AW275">
            <v>0</v>
          </cell>
          <cell r="AX275">
            <v>1497.75</v>
          </cell>
          <cell r="AY275">
            <v>1497.75</v>
          </cell>
          <cell r="AZ275">
            <v>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</row>
        <row r="275">
          <cell r="BI275">
            <v>1497.75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 t="e">
            <v>#N/A</v>
          </cell>
          <cell r="E276" t="str">
            <v>老账</v>
          </cell>
          <cell r="F276">
            <v>0</v>
          </cell>
          <cell r="G276" t="str">
            <v>否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</row>
        <row r="276">
          <cell r="AW276">
            <v>0</v>
          </cell>
          <cell r="AX276">
            <v>1386.48</v>
          </cell>
          <cell r="AY276">
            <v>1386.48</v>
          </cell>
          <cell r="AZ276">
            <v>5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</row>
        <row r="276">
          <cell r="BI276">
            <v>1386.48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</row>
        <row r="277">
          <cell r="B277" t="str">
            <v>S513015</v>
          </cell>
          <cell r="C277" t="str">
            <v>马志云</v>
          </cell>
          <cell r="D277" t="e">
            <v>#N/A</v>
          </cell>
          <cell r="E277" t="str">
            <v>老账</v>
          </cell>
          <cell r="F277">
            <v>0</v>
          </cell>
          <cell r="G277" t="str">
            <v>否</v>
          </cell>
        </row>
        <row r="277"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7"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7"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</row>
        <row r="277">
          <cell r="AW277">
            <v>0</v>
          </cell>
          <cell r="AX277">
            <v>1163</v>
          </cell>
          <cell r="AY277">
            <v>1163</v>
          </cell>
          <cell r="AZ277">
            <v>5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</row>
        <row r="277">
          <cell r="BI277">
            <v>1163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e">
            <v>#N/A</v>
          </cell>
        </row>
        <row r="278">
          <cell r="F278">
            <v>60</v>
          </cell>
          <cell r="G278" t="str">
            <v>否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</row>
        <row r="278">
          <cell r="AW278">
            <v>0</v>
          </cell>
          <cell r="AX278">
            <v>0</v>
          </cell>
          <cell r="AY278">
            <v>0</v>
          </cell>
          <cell r="AZ278">
            <v>5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</row>
        <row r="278"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 t="e">
            <v>#N/A</v>
          </cell>
          <cell r="E279" t="str">
            <v>老账</v>
          </cell>
          <cell r="F279">
            <v>0</v>
          </cell>
          <cell r="G279" t="str">
            <v>否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79"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</row>
        <row r="279">
          <cell r="AW279">
            <v>0</v>
          </cell>
          <cell r="AX279">
            <v>1000</v>
          </cell>
          <cell r="AY279">
            <v>1000</v>
          </cell>
          <cell r="AZ279">
            <v>5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</row>
        <row r="279">
          <cell r="BI279">
            <v>1000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 t="e">
            <v>#N/A</v>
          </cell>
          <cell r="E280" t="str">
            <v>老账</v>
          </cell>
          <cell r="F280">
            <v>0</v>
          </cell>
          <cell r="G280" t="str">
            <v>否</v>
          </cell>
        </row>
        <row r="280"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</row>
        <row r="280"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</row>
        <row r="280">
          <cell r="AW280">
            <v>0</v>
          </cell>
          <cell r="AX280">
            <v>900</v>
          </cell>
          <cell r="AY280">
            <v>900</v>
          </cell>
          <cell r="AZ280">
            <v>5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</row>
        <row r="280">
          <cell r="BI280">
            <v>900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 t="e">
            <v>#N/A</v>
          </cell>
          <cell r="E281" t="str">
            <v>零采</v>
          </cell>
          <cell r="F281">
            <v>0</v>
          </cell>
          <cell r="G281" t="str">
            <v>否</v>
          </cell>
        </row>
        <row r="281"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1"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</row>
        <row r="281">
          <cell r="AW281">
            <v>0</v>
          </cell>
          <cell r="AX281">
            <v>900</v>
          </cell>
          <cell r="AY281">
            <v>900</v>
          </cell>
          <cell r="AZ281">
            <v>5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</row>
        <row r="281">
          <cell r="BI281">
            <v>900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e">
            <v>#N/A</v>
          </cell>
          <cell r="E282" t="str">
            <v>老账</v>
          </cell>
          <cell r="F282">
            <v>0</v>
          </cell>
          <cell r="G282" t="str">
            <v>是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</row>
        <row r="282"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</row>
        <row r="282">
          <cell r="AW282">
            <v>0</v>
          </cell>
          <cell r="AX282">
            <v>720</v>
          </cell>
          <cell r="AY282">
            <v>720</v>
          </cell>
          <cell r="AZ282">
            <v>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</row>
        <row r="282">
          <cell r="BI282">
            <v>720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e">
            <v>#N/A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3"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12942.13</v>
          </cell>
          <cell r="AS283">
            <v>206512.33</v>
          </cell>
          <cell r="AT283">
            <v>312738.66</v>
          </cell>
          <cell r="AU283">
            <v>205101.6</v>
          </cell>
          <cell r="AV283">
            <v>185206.84</v>
          </cell>
          <cell r="AW283">
            <v>0</v>
          </cell>
          <cell r="AX283">
            <v>922501.56</v>
          </cell>
          <cell r="AY283">
            <v>404661.3</v>
          </cell>
          <cell r="AZ283">
            <v>6</v>
          </cell>
          <cell r="BA283">
            <v>205101.6</v>
          </cell>
          <cell r="BB283">
            <v>312738.66</v>
          </cell>
          <cell r="BC283">
            <v>206512.33</v>
          </cell>
          <cell r="BD283">
            <v>12942.13</v>
          </cell>
          <cell r="BE283">
            <v>0</v>
          </cell>
          <cell r="BF283">
            <v>922501.56</v>
          </cell>
          <cell r="BG283">
            <v>517840.26</v>
          </cell>
        </row>
        <row r="283">
          <cell r="BI283">
            <v>922501.56</v>
          </cell>
          <cell r="BJ283">
            <v>0</v>
          </cell>
          <cell r="BK283">
            <v>-6610.49</v>
          </cell>
          <cell r="BL283">
            <v>922501.56</v>
          </cell>
          <cell r="BM283">
            <v>123000</v>
          </cell>
        </row>
        <row r="284">
          <cell r="B284" t="str">
            <v>S513025</v>
          </cell>
          <cell r="C284" t="str">
            <v>邓括</v>
          </cell>
          <cell r="D284" t="e">
            <v>#N/A</v>
          </cell>
          <cell r="E284" t="str">
            <v>老账</v>
          </cell>
          <cell r="F284">
            <v>0</v>
          </cell>
          <cell r="G284" t="str">
            <v>否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</row>
        <row r="284"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4"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</row>
        <row r="284">
          <cell r="AW284">
            <v>0</v>
          </cell>
          <cell r="AX284">
            <v>426</v>
          </cell>
          <cell r="AY284">
            <v>426</v>
          </cell>
          <cell r="AZ284">
            <v>5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</row>
        <row r="284">
          <cell r="BI284">
            <v>426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 t="e">
            <v>#N/A</v>
          </cell>
          <cell r="E285" t="str">
            <v>老账</v>
          </cell>
          <cell r="F285">
            <v>0</v>
          </cell>
          <cell r="G285" t="str">
            <v>否</v>
          </cell>
        </row>
        <row r="285"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</row>
        <row r="285"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</row>
        <row r="285">
          <cell r="AW285">
            <v>0</v>
          </cell>
          <cell r="AX285">
            <v>400</v>
          </cell>
          <cell r="AY285">
            <v>400</v>
          </cell>
          <cell r="AZ285">
            <v>5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</row>
        <row r="285">
          <cell r="BI285">
            <v>400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 t="e">
            <v>#N/A</v>
          </cell>
          <cell r="E286" t="str">
            <v>老账</v>
          </cell>
          <cell r="F286">
            <v>0</v>
          </cell>
          <cell r="G286" t="str">
            <v>否</v>
          </cell>
        </row>
        <row r="286"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6"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</row>
        <row r="286">
          <cell r="AW286">
            <v>0</v>
          </cell>
          <cell r="AX286">
            <v>360</v>
          </cell>
          <cell r="AY286">
            <v>360</v>
          </cell>
          <cell r="AZ286">
            <v>5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</row>
        <row r="286">
          <cell r="BI286">
            <v>360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 t="e">
            <v>#N/A</v>
          </cell>
          <cell r="E287" t="str">
            <v>老账</v>
          </cell>
          <cell r="F287">
            <v>0</v>
          </cell>
          <cell r="G287" t="str">
            <v>否</v>
          </cell>
        </row>
        <row r="287">
          <cell r="I287">
            <v>314.6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</row>
        <row r="287">
          <cell r="AW287">
            <v>0</v>
          </cell>
          <cell r="AX287">
            <v>314.6</v>
          </cell>
          <cell r="AY287">
            <v>314.6</v>
          </cell>
          <cell r="AZ287">
            <v>5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</row>
        <row r="287">
          <cell r="BI287">
            <v>314.6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 t="e">
            <v>#N/A</v>
          </cell>
          <cell r="E288" t="str">
            <v>老账</v>
          </cell>
          <cell r="F288">
            <v>0</v>
          </cell>
          <cell r="G288" t="str">
            <v>否</v>
          </cell>
        </row>
        <row r="288"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</row>
        <row r="288"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</row>
        <row r="288">
          <cell r="AW288">
            <v>0</v>
          </cell>
          <cell r="AX288">
            <v>312</v>
          </cell>
          <cell r="AY288">
            <v>312</v>
          </cell>
          <cell r="AZ288">
            <v>5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</row>
        <row r="288">
          <cell r="BI288">
            <v>312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e">
            <v>#N/A</v>
          </cell>
          <cell r="E289" t="str">
            <v>老账</v>
          </cell>
          <cell r="F289">
            <v>0</v>
          </cell>
          <cell r="G289" t="str">
            <v>否</v>
          </cell>
        </row>
        <row r="289"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89"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</row>
        <row r="289">
          <cell r="AW289">
            <v>0</v>
          </cell>
          <cell r="AX289">
            <v>214</v>
          </cell>
          <cell r="AY289">
            <v>214</v>
          </cell>
          <cell r="AZ289">
            <v>5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</row>
        <row r="289">
          <cell r="BI289">
            <v>214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 t="e">
            <v>#N/A</v>
          </cell>
          <cell r="E290" t="str">
            <v>老账</v>
          </cell>
          <cell r="F290">
            <v>0</v>
          </cell>
          <cell r="G290" t="str">
            <v>否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0"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</row>
        <row r="290">
          <cell r="AW290">
            <v>0</v>
          </cell>
          <cell r="AX290">
            <v>202.36</v>
          </cell>
          <cell r="AY290">
            <v>202.36</v>
          </cell>
          <cell r="AZ290">
            <v>5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</row>
        <row r="290">
          <cell r="BI290">
            <v>202.36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 t="e">
            <v>#N/A</v>
          </cell>
          <cell r="E291" t="str">
            <v>老账</v>
          </cell>
          <cell r="F291">
            <v>0</v>
          </cell>
          <cell r="G291" t="str">
            <v>否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</row>
        <row r="291"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</row>
        <row r="291">
          <cell r="AW291">
            <v>0</v>
          </cell>
          <cell r="AX291">
            <v>65.09</v>
          </cell>
          <cell r="AY291">
            <v>65.09</v>
          </cell>
          <cell r="AZ291">
            <v>5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</row>
        <row r="291">
          <cell r="BI291">
            <v>65.09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e">
            <v>#N/A</v>
          </cell>
          <cell r="E292" t="str">
            <v>老账</v>
          </cell>
          <cell r="F292">
            <v>90</v>
          </cell>
          <cell r="G292" t="str">
            <v>是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</row>
        <row r="292"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12628.11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</row>
        <row r="292">
          <cell r="AW292">
            <v>0</v>
          </cell>
          <cell r="AX292">
            <v>12628.11</v>
          </cell>
          <cell r="AY292">
            <v>12628.11</v>
          </cell>
          <cell r="AZ292">
            <v>5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</row>
        <row r="292">
          <cell r="BI292">
            <v>12628.11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e">
            <v>#N/A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</row>
        <row r="293">
          <cell r="AF293">
            <v>0</v>
          </cell>
        </row>
        <row r="293"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</row>
        <row r="293">
          <cell r="AW293">
            <v>5102.09</v>
          </cell>
          <cell r="AX293">
            <v>5102.09</v>
          </cell>
          <cell r="AY293">
            <v>10204.18</v>
          </cell>
          <cell r="AZ293">
            <v>5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5102.09</v>
          </cell>
          <cell r="BG293">
            <v>-5102.09</v>
          </cell>
        </row>
        <row r="293">
          <cell r="BI293">
            <v>5102.09</v>
          </cell>
          <cell r="BJ293">
            <v>0</v>
          </cell>
          <cell r="BK293">
            <v>0</v>
          </cell>
          <cell r="BL293">
            <v>5102.09</v>
          </cell>
          <cell r="BM293">
            <v>1000</v>
          </cell>
        </row>
        <row r="294">
          <cell r="B294" t="str">
            <v>S412011</v>
          </cell>
          <cell r="C294" t="str">
            <v>富港科技(天津)有限公司</v>
          </cell>
          <cell r="D294">
            <v>210</v>
          </cell>
          <cell r="E294" t="str">
            <v>老账</v>
          </cell>
          <cell r="F294">
            <v>30</v>
          </cell>
          <cell r="G294" t="str">
            <v>否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</row>
        <row r="294"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1</v>
          </cell>
          <cell r="AW294">
            <v>0</v>
          </cell>
          <cell r="AX294">
            <v>1</v>
          </cell>
          <cell r="AY294">
            <v>1</v>
          </cell>
          <cell r="AZ294">
            <v>6</v>
          </cell>
          <cell r="BA294">
            <v>1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1</v>
          </cell>
          <cell r="BG294">
            <v>0</v>
          </cell>
        </row>
        <row r="294">
          <cell r="BI294">
            <v>1</v>
          </cell>
          <cell r="BJ294">
            <v>0</v>
          </cell>
          <cell r="BK294">
            <v>0</v>
          </cell>
          <cell r="BL294">
            <v>1</v>
          </cell>
          <cell r="BM294">
            <v>0</v>
          </cell>
          <cell r="BN294">
            <v>0</v>
          </cell>
        </row>
        <row r="294">
          <cell r="BP294">
            <v>0</v>
          </cell>
        </row>
        <row r="295">
          <cell r="B295" t="str">
            <v>S444005</v>
          </cell>
          <cell r="C295" t="str">
            <v>佛山市立久光电科技有限公司</v>
          </cell>
          <cell r="D295">
            <v>210</v>
          </cell>
          <cell r="E295" t="str">
            <v>老账</v>
          </cell>
          <cell r="F295">
            <v>60</v>
          </cell>
          <cell r="G295" t="str">
            <v>否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</row>
        <row r="295"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0.8</v>
          </cell>
          <cell r="AW295">
            <v>0</v>
          </cell>
          <cell r="AX295">
            <v>0.8</v>
          </cell>
          <cell r="AY295">
            <v>0.8</v>
          </cell>
          <cell r="AZ295">
            <v>6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0.8</v>
          </cell>
          <cell r="BG295">
            <v>0</v>
          </cell>
        </row>
        <row r="295">
          <cell r="BI295">
            <v>0.800000000046566</v>
          </cell>
          <cell r="BJ295">
            <v>4.65659732995505e-11</v>
          </cell>
          <cell r="BK295">
            <v>4.65660843218529e-11</v>
          </cell>
          <cell r="BL295">
            <v>0.8</v>
          </cell>
          <cell r="BM295">
            <v>0</v>
          </cell>
          <cell r="BN295">
            <v>0</v>
          </cell>
          <cell r="BO295">
            <v>13741.37</v>
          </cell>
          <cell r="BP295">
            <v>13741.37</v>
          </cell>
        </row>
        <row r="296">
          <cell r="B296" t="str">
            <v>S533001</v>
          </cell>
          <cell r="C296" t="str">
            <v>宁波维成贸易有限公司</v>
          </cell>
          <cell r="D296" t="e">
            <v>#N/A</v>
          </cell>
          <cell r="E296" t="str">
            <v>老账</v>
          </cell>
          <cell r="F296">
            <v>0</v>
          </cell>
          <cell r="G296" t="str">
            <v>否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</row>
        <row r="296"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</row>
        <row r="296">
          <cell r="AW296">
            <v>0</v>
          </cell>
          <cell r="AX296">
            <v>0.02</v>
          </cell>
          <cell r="AY296">
            <v>0.02</v>
          </cell>
          <cell r="AZ296">
            <v>5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</row>
        <row r="296">
          <cell r="BI296">
            <v>0.02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e">
            <v>#N/A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3.63797880709171e-11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7"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7"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</row>
        <row r="297">
          <cell r="AP297">
            <v>0</v>
          </cell>
          <cell r="AQ297">
            <v>0</v>
          </cell>
        </row>
        <row r="297">
          <cell r="AS297">
            <v>230392.24</v>
          </cell>
          <cell r="AT297">
            <v>40499.2</v>
          </cell>
          <cell r="AU297">
            <v>147638.18</v>
          </cell>
        </row>
        <row r="297">
          <cell r="AW297">
            <v>0</v>
          </cell>
          <cell r="AX297">
            <v>418529.62</v>
          </cell>
          <cell r="AY297">
            <v>418529.62</v>
          </cell>
          <cell r="AZ297">
            <v>4</v>
          </cell>
          <cell r="BA297">
            <v>0</v>
          </cell>
          <cell r="BB297">
            <v>147638.18</v>
          </cell>
          <cell r="BC297">
            <v>40499.2</v>
          </cell>
          <cell r="BD297">
            <v>230392.24</v>
          </cell>
          <cell r="BE297">
            <v>0</v>
          </cell>
          <cell r="BF297">
            <v>418529.62</v>
          </cell>
          <cell r="BG297">
            <v>0</v>
          </cell>
        </row>
        <row r="297">
          <cell r="BI297">
            <v>418529.62</v>
          </cell>
          <cell r="BJ297">
            <v>0</v>
          </cell>
          <cell r="BK297">
            <v>0</v>
          </cell>
          <cell r="BL297">
            <v>418529.62</v>
          </cell>
          <cell r="BM297">
            <v>56000</v>
          </cell>
        </row>
        <row r="298">
          <cell r="B298" t="str">
            <v>S413012</v>
          </cell>
          <cell r="C298" t="str">
            <v>沧州市任沧机电有限公司</v>
          </cell>
          <cell r="D298" t="e">
            <v>#N/A</v>
          </cell>
        </row>
        <row r="298"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</row>
        <row r="298"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8"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41380</v>
          </cell>
          <cell r="AW298">
            <v>0</v>
          </cell>
          <cell r="AX298">
            <v>41380</v>
          </cell>
          <cell r="AY298">
            <v>41380</v>
          </cell>
          <cell r="AZ298">
            <v>6</v>
          </cell>
          <cell r="BA298">
            <v>0</v>
          </cell>
          <cell r="BB298">
            <v>41380</v>
          </cell>
          <cell r="BC298">
            <v>0</v>
          </cell>
          <cell r="BD298">
            <v>0</v>
          </cell>
          <cell r="BE298">
            <v>0</v>
          </cell>
          <cell r="BF298">
            <v>41380</v>
          </cell>
          <cell r="BG298">
            <v>0</v>
          </cell>
        </row>
        <row r="298">
          <cell r="BI298">
            <v>41380</v>
          </cell>
          <cell r="BJ298">
            <v>0</v>
          </cell>
          <cell r="BK298">
            <v>0</v>
          </cell>
          <cell r="BL298">
            <v>41380</v>
          </cell>
          <cell r="BM298">
            <v>6000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 t="e">
            <v>#N/A</v>
          </cell>
        </row>
        <row r="299">
          <cell r="F299">
            <v>0</v>
          </cell>
          <cell r="G299" t="str">
            <v>否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</row>
        <row r="299"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299"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</row>
        <row r="299">
          <cell r="AW299">
            <v>0</v>
          </cell>
          <cell r="AX299">
            <v>0</v>
          </cell>
          <cell r="AY299">
            <v>0</v>
          </cell>
          <cell r="AZ299">
            <v>5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</row>
        <row r="299"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</row>
        <row r="300">
          <cell r="B300" t="str">
            <v>S413091</v>
          </cell>
          <cell r="C300" t="str">
            <v>黄骅市供水公司</v>
          </cell>
          <cell r="D300" t="e">
            <v>#N/A</v>
          </cell>
          <cell r="E300" t="str">
            <v>管理</v>
          </cell>
          <cell r="F300">
            <v>0</v>
          </cell>
          <cell r="G300" t="str">
            <v>否</v>
          </cell>
        </row>
        <row r="300">
          <cell r="I300">
            <v>0</v>
          </cell>
          <cell r="J300">
            <v>0</v>
          </cell>
          <cell r="K300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</row>
        <row r="300">
          <cell r="AH300">
            <v>0</v>
          </cell>
        </row>
        <row r="300"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0"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4640.8</v>
          </cell>
          <cell r="AX300">
            <v>4640.8</v>
          </cell>
          <cell r="AY300">
            <v>4640.8</v>
          </cell>
          <cell r="AZ300">
            <v>5</v>
          </cell>
          <cell r="BA300">
            <v>4640.8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4640.8</v>
          </cell>
          <cell r="BG300">
            <v>0</v>
          </cell>
        </row>
        <row r="300">
          <cell r="BI300">
            <v>4640.79999999995</v>
          </cell>
          <cell r="BJ300">
            <v>-5.00222085975111e-11</v>
          </cell>
          <cell r="BK300">
            <v>-27999</v>
          </cell>
          <cell r="BL300">
            <v>4640.8</v>
          </cell>
          <cell r="BM300">
            <v>1000</v>
          </cell>
        </row>
        <row r="301">
          <cell r="B301" t="str">
            <v>S413019</v>
          </cell>
          <cell r="C301" t="str">
            <v>沧州超杰纺织品有限公司</v>
          </cell>
          <cell r="D301" t="e">
            <v>#N/A</v>
          </cell>
        </row>
        <row r="301">
          <cell r="F301">
            <v>0</v>
          </cell>
          <cell r="G301" t="str">
            <v>否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1"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</row>
        <row r="301"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</row>
        <row r="301">
          <cell r="AW301">
            <v>0</v>
          </cell>
          <cell r="AX301">
            <v>0</v>
          </cell>
          <cell r="AY301">
            <v>0</v>
          </cell>
          <cell r="AZ301">
            <v>5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</row>
        <row r="301"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 t="e">
            <v>#N/A</v>
          </cell>
          <cell r="E302" t="str">
            <v>零采</v>
          </cell>
          <cell r="F302">
            <v>0</v>
          </cell>
          <cell r="G302" t="str">
            <v>否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</row>
        <row r="302">
          <cell r="AD302">
            <v>0</v>
          </cell>
        </row>
        <row r="302"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</row>
        <row r="302">
          <cell r="AW302">
            <v>16908.5</v>
          </cell>
          <cell r="AX302">
            <v>16908.5</v>
          </cell>
          <cell r="AY302">
            <v>16908.5</v>
          </cell>
          <cell r="AZ302">
            <v>5</v>
          </cell>
          <cell r="BA302">
            <v>16908.5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16908.5</v>
          </cell>
          <cell r="BG302">
            <v>0</v>
          </cell>
        </row>
        <row r="302">
          <cell r="BI302">
            <v>16908.5</v>
          </cell>
          <cell r="BJ302">
            <v>0</v>
          </cell>
          <cell r="BK302">
            <v>-462</v>
          </cell>
          <cell r="BL302">
            <v>16908.5</v>
          </cell>
          <cell r="BM302">
            <v>2000</v>
          </cell>
        </row>
        <row r="303">
          <cell r="B303" t="str">
            <v>S432017</v>
          </cell>
          <cell r="C303" t="str">
            <v>苏州市荣威模具有限公司</v>
          </cell>
          <cell r="D303" t="e">
            <v>#N/A</v>
          </cell>
        </row>
        <row r="303">
          <cell r="F303">
            <v>0</v>
          </cell>
          <cell r="G303" t="str">
            <v>否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3"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3"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</row>
        <row r="303">
          <cell r="AW303">
            <v>0</v>
          </cell>
          <cell r="AX303">
            <v>1662170</v>
          </cell>
          <cell r="AY303">
            <v>1662170</v>
          </cell>
          <cell r="AZ303">
            <v>5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</row>
        <row r="303">
          <cell r="BI303">
            <v>1662170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 t="e">
            <v>#N/A</v>
          </cell>
        </row>
        <row r="304">
          <cell r="F304">
            <v>0</v>
          </cell>
          <cell r="G304" t="str">
            <v>否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4"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</row>
        <row r="304"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</row>
        <row r="304">
          <cell r="AW304">
            <v>0</v>
          </cell>
          <cell r="AX304">
            <v>0</v>
          </cell>
          <cell r="AY304">
            <v>0</v>
          </cell>
          <cell r="AZ304">
            <v>5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</row>
        <row r="304"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 t="e">
            <v>#N/A</v>
          </cell>
          <cell r="E305" t="str">
            <v>零采</v>
          </cell>
          <cell r="F305">
            <v>0</v>
          </cell>
          <cell r="G305" t="str">
            <v>否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5"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</row>
        <row r="305">
          <cell r="AW305">
            <v>0</v>
          </cell>
          <cell r="AX305">
            <v>0</v>
          </cell>
          <cell r="AY305">
            <v>0</v>
          </cell>
          <cell r="AZ305">
            <v>5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</row>
        <row r="305"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e">
            <v>#N/A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6">
          <cell r="AH306">
            <v>0</v>
          </cell>
        </row>
        <row r="306"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1.28</v>
          </cell>
          <cell r="AT306">
            <v>19774.05</v>
          </cell>
          <cell r="AU306">
            <v>0</v>
          </cell>
        </row>
        <row r="306">
          <cell r="AW306">
            <v>9859.2</v>
          </cell>
          <cell r="AX306">
            <v>29634.53</v>
          </cell>
          <cell r="AY306">
            <v>39493.73</v>
          </cell>
          <cell r="AZ306">
            <v>5</v>
          </cell>
          <cell r="BA306">
            <v>0</v>
          </cell>
          <cell r="BB306">
            <v>0</v>
          </cell>
          <cell r="BC306">
            <v>19774.05</v>
          </cell>
          <cell r="BD306">
            <v>1.28</v>
          </cell>
          <cell r="BE306">
            <v>0</v>
          </cell>
          <cell r="BF306">
            <v>29634.53</v>
          </cell>
          <cell r="BG306">
            <v>-9859.2</v>
          </cell>
        </row>
        <row r="306">
          <cell r="BI306">
            <v>29634.53</v>
          </cell>
          <cell r="BJ306">
            <v>0</v>
          </cell>
          <cell r="BK306">
            <v>0</v>
          </cell>
          <cell r="BL306">
            <v>29634.53</v>
          </cell>
          <cell r="BM306">
            <v>4000</v>
          </cell>
        </row>
        <row r="307">
          <cell r="B307" t="str">
            <v>S433002</v>
          </cell>
          <cell r="C307" t="str">
            <v>宁波瑞元模塑有限公司</v>
          </cell>
          <cell r="D307" t="e">
            <v>#N/A</v>
          </cell>
          <cell r="E307" t="str">
            <v>固定资产</v>
          </cell>
          <cell r="F307">
            <v>0</v>
          </cell>
          <cell r="G307" t="str">
            <v>否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</row>
        <row r="307">
          <cell r="AW307">
            <v>0</v>
          </cell>
          <cell r="AX307">
            <v>0</v>
          </cell>
          <cell r="AY307">
            <v>0</v>
          </cell>
          <cell r="AZ307">
            <v>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</row>
        <row r="307"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e">
            <v>#N/A</v>
          </cell>
        </row>
        <row r="308">
          <cell r="F308">
            <v>60</v>
          </cell>
          <cell r="G308" t="str">
            <v>否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8"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08"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</row>
        <row r="308">
          <cell r="AW308">
            <v>0</v>
          </cell>
          <cell r="AX308">
            <v>0</v>
          </cell>
          <cell r="AY308">
            <v>0</v>
          </cell>
          <cell r="AZ308">
            <v>5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</row>
        <row r="308"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 t="e">
            <v>#N/A</v>
          </cell>
        </row>
        <row r="309">
          <cell r="F309">
            <v>0</v>
          </cell>
          <cell r="G309" t="str">
            <v>否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09"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09"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</row>
        <row r="309">
          <cell r="AW309">
            <v>0</v>
          </cell>
          <cell r="AX309">
            <v>0</v>
          </cell>
          <cell r="AY309">
            <v>0</v>
          </cell>
          <cell r="AZ309">
            <v>5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</row>
        <row r="309">
          <cell r="BI309">
            <v>-2.3283064365387e-10</v>
          </cell>
          <cell r="BJ309">
            <v>-2.3283064365387e-10</v>
          </cell>
          <cell r="BK309">
            <v>-2.3283064365387e-10</v>
          </cell>
          <cell r="BL309">
            <v>0</v>
          </cell>
          <cell r="BM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e">
            <v>#N/A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0"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152780.23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96331.37</v>
          </cell>
        </row>
        <row r="310">
          <cell r="AW310">
            <v>0</v>
          </cell>
          <cell r="AX310">
            <v>580573.37</v>
          </cell>
          <cell r="AY310">
            <v>428798.55</v>
          </cell>
          <cell r="AZ310">
            <v>5</v>
          </cell>
          <cell r="BA310">
            <v>96331.37</v>
          </cell>
          <cell r="BB310">
            <v>55443.45</v>
          </cell>
          <cell r="BC310">
            <v>186822.11</v>
          </cell>
          <cell r="BD310">
            <v>89196.21</v>
          </cell>
          <cell r="BE310">
            <v>0</v>
          </cell>
          <cell r="BF310">
            <v>427793.14</v>
          </cell>
          <cell r="BG310">
            <v>151774.82</v>
          </cell>
        </row>
        <row r="310">
          <cell r="BI310">
            <v>580573.37</v>
          </cell>
          <cell r="BJ310">
            <v>0</v>
          </cell>
          <cell r="BK310">
            <v>0</v>
          </cell>
          <cell r="BL310">
            <v>427793.14</v>
          </cell>
          <cell r="BM310">
            <v>57000</v>
          </cell>
        </row>
        <row r="311">
          <cell r="B311" t="str">
            <v>S413106</v>
          </cell>
          <cell r="C311" t="str">
            <v>黄骅市博杰汽车部件有限公司</v>
          </cell>
          <cell r="D311" t="e">
            <v>#N/A</v>
          </cell>
        </row>
        <row r="311">
          <cell r="F311">
            <v>0</v>
          </cell>
          <cell r="G311" t="str">
            <v>否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1"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</row>
        <row r="311"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</row>
        <row r="311">
          <cell r="AW311">
            <v>0</v>
          </cell>
          <cell r="AX311">
            <v>0</v>
          </cell>
          <cell r="AY311">
            <v>0</v>
          </cell>
          <cell r="AZ311">
            <v>5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</row>
        <row r="311"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 t="e">
            <v>#N/A</v>
          </cell>
          <cell r="E312" t="str">
            <v>管理</v>
          </cell>
          <cell r="F312">
            <v>0</v>
          </cell>
          <cell r="G312" t="str">
            <v>否</v>
          </cell>
        </row>
        <row r="312">
          <cell r="I312">
            <v>0</v>
          </cell>
          <cell r="J312">
            <v>0</v>
          </cell>
          <cell r="K312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2">
          <cell r="AD312">
            <v>0</v>
          </cell>
        </row>
        <row r="312">
          <cell r="AH312">
            <v>0</v>
          </cell>
        </row>
        <row r="312"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</row>
        <row r="312">
          <cell r="BI312">
            <v>0</v>
          </cell>
          <cell r="BJ312">
            <v>0</v>
          </cell>
          <cell r="BK312">
            <v>-140667.51</v>
          </cell>
          <cell r="BL312">
            <v>0</v>
          </cell>
          <cell r="BM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e">
            <v>#N/A</v>
          </cell>
          <cell r="E313" t="str">
            <v>正常供货</v>
          </cell>
          <cell r="F313">
            <v>60</v>
          </cell>
          <cell r="G313" t="str">
            <v>否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3">
          <cell r="AH313">
            <v>0</v>
          </cell>
        </row>
        <row r="313">
          <cell r="AJ313">
            <v>0</v>
          </cell>
          <cell r="AK313">
            <v>0</v>
          </cell>
        </row>
        <row r="313">
          <cell r="AN313">
            <v>0</v>
          </cell>
          <cell r="AO313">
            <v>8494.69</v>
          </cell>
          <cell r="AP313">
            <v>1600</v>
          </cell>
          <cell r="AQ313">
            <v>106189.08</v>
          </cell>
          <cell r="AR313">
            <v>65853.66</v>
          </cell>
          <cell r="AS313">
            <v>71329.5</v>
          </cell>
          <cell r="AT313">
            <v>0</v>
          </cell>
          <cell r="AU313">
            <v>0</v>
          </cell>
        </row>
        <row r="313">
          <cell r="AW313">
            <v>357332.64</v>
          </cell>
          <cell r="AX313">
            <v>610799.57</v>
          </cell>
          <cell r="AY313">
            <v>610799.57</v>
          </cell>
          <cell r="AZ313">
            <v>5</v>
          </cell>
          <cell r="BA313">
            <v>0</v>
          </cell>
          <cell r="BB313">
            <v>0</v>
          </cell>
          <cell r="BC313">
            <v>71329.5</v>
          </cell>
          <cell r="BD313">
            <v>65853.66</v>
          </cell>
          <cell r="BE313">
            <v>106189.08</v>
          </cell>
          <cell r="BF313">
            <v>494515.8</v>
          </cell>
          <cell r="BG313">
            <v>0</v>
          </cell>
        </row>
        <row r="313">
          <cell r="BI313">
            <v>610799.57</v>
          </cell>
          <cell r="BJ313">
            <v>0</v>
          </cell>
          <cell r="BK313">
            <v>-30000.0000000001</v>
          </cell>
          <cell r="BL313">
            <v>494515.8</v>
          </cell>
          <cell r="BM313">
            <v>66000</v>
          </cell>
        </row>
        <row r="314">
          <cell r="B314" t="str">
            <v>S433006</v>
          </cell>
          <cell r="C314" t="str">
            <v>浙江佳龙电子有限公司</v>
          </cell>
          <cell r="D314">
            <v>210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4">
          <cell r="AA314">
            <v>0</v>
          </cell>
        </row>
        <row r="314"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</row>
        <row r="314"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6500</v>
          </cell>
          <cell r="AU314">
            <v>0</v>
          </cell>
        </row>
        <row r="314">
          <cell r="AW314">
            <v>6500</v>
          </cell>
          <cell r="AX314">
            <v>13000</v>
          </cell>
          <cell r="AY314">
            <v>6500</v>
          </cell>
          <cell r="AZ314">
            <v>5</v>
          </cell>
          <cell r="BA314">
            <v>6500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13000</v>
          </cell>
          <cell r="BG314">
            <v>6500</v>
          </cell>
        </row>
        <row r="314">
          <cell r="BI314">
            <v>13000</v>
          </cell>
          <cell r="BJ314">
            <v>0</v>
          </cell>
          <cell r="BK314">
            <v>0</v>
          </cell>
          <cell r="BL314">
            <v>13000</v>
          </cell>
          <cell r="BM314">
            <v>2000</v>
          </cell>
          <cell r="BN314">
            <v>2000</v>
          </cell>
          <cell r="BO314">
            <v>4500</v>
          </cell>
          <cell r="BP314">
            <v>6500</v>
          </cell>
        </row>
        <row r="315">
          <cell r="B315" t="str">
            <v>S411018</v>
          </cell>
          <cell r="C315" t="str">
            <v>北京三浦易购科技有限公司</v>
          </cell>
          <cell r="D315" t="e">
            <v>#N/A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5">
          <cell r="AE315">
            <v>0</v>
          </cell>
        </row>
        <row r="315">
          <cell r="AK315">
            <v>0</v>
          </cell>
          <cell r="AL315">
            <v>0</v>
          </cell>
        </row>
        <row r="315">
          <cell r="AO315">
            <v>0</v>
          </cell>
          <cell r="AP315">
            <v>0</v>
          </cell>
        </row>
        <row r="315">
          <cell r="AS315">
            <v>4898.09</v>
          </cell>
          <cell r="AT315">
            <v>0</v>
          </cell>
          <cell r="AU315">
            <v>16159</v>
          </cell>
          <cell r="AV315">
            <v>26442</v>
          </cell>
          <cell r="AW315">
            <v>0</v>
          </cell>
          <cell r="AX315">
            <v>47499.09</v>
          </cell>
          <cell r="AY315">
            <v>31340.09</v>
          </cell>
          <cell r="AZ315">
            <v>5</v>
          </cell>
          <cell r="BA315">
            <v>16159</v>
          </cell>
          <cell r="BB315">
            <v>0</v>
          </cell>
          <cell r="BC315">
            <v>4898.09</v>
          </cell>
          <cell r="BD315">
            <v>0</v>
          </cell>
          <cell r="BE315">
            <v>0</v>
          </cell>
          <cell r="BF315">
            <v>47499.09</v>
          </cell>
          <cell r="BG315">
            <v>16159</v>
          </cell>
        </row>
        <row r="315">
          <cell r="BI315">
            <v>47499.09</v>
          </cell>
          <cell r="BJ315">
            <v>0</v>
          </cell>
          <cell r="BK315">
            <v>-1826.99</v>
          </cell>
          <cell r="BL315">
            <v>47499.09</v>
          </cell>
          <cell r="BM315">
            <v>6000</v>
          </cell>
        </row>
        <row r="316">
          <cell r="B316" t="str">
            <v>S512007</v>
          </cell>
          <cell r="C316" t="str">
            <v>天津宏达翔科技有限公司</v>
          </cell>
          <cell r="D316" t="e">
            <v>#N/A</v>
          </cell>
        </row>
        <row r="316">
          <cell r="F316">
            <v>0</v>
          </cell>
          <cell r="G316" t="str">
            <v>否</v>
          </cell>
        </row>
        <row r="316">
          <cell r="I316">
            <v>0</v>
          </cell>
          <cell r="J316">
            <v>0</v>
          </cell>
          <cell r="K316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</row>
        <row r="316">
          <cell r="AH316">
            <v>0</v>
          </cell>
        </row>
        <row r="316"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</row>
        <row r="316">
          <cell r="AW316">
            <v>0</v>
          </cell>
          <cell r="AX316">
            <v>0</v>
          </cell>
          <cell r="AY316">
            <v>0</v>
          </cell>
          <cell r="AZ316">
            <v>4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</row>
        <row r="316">
          <cell r="BI316">
            <v>0</v>
          </cell>
          <cell r="BJ316">
            <v>0</v>
          </cell>
          <cell r="BK316">
            <v>-150563.71</v>
          </cell>
          <cell r="BL316">
            <v>0</v>
          </cell>
          <cell r="BM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e">
            <v>#N/A</v>
          </cell>
        </row>
        <row r="317">
          <cell r="F317">
            <v>0</v>
          </cell>
          <cell r="G317" t="str">
            <v>否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7">
          <cell r="AH317">
            <v>0</v>
          </cell>
          <cell r="AI317">
            <v>0</v>
          </cell>
        </row>
        <row r="317"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</row>
        <row r="317">
          <cell r="AW317">
            <v>0</v>
          </cell>
          <cell r="AX317">
            <v>0</v>
          </cell>
          <cell r="AY317">
            <v>0</v>
          </cell>
          <cell r="AZ317">
            <v>5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</row>
        <row r="317">
          <cell r="BI317">
            <v>-466825</v>
          </cell>
          <cell r="BJ317">
            <v>-466825</v>
          </cell>
          <cell r="BK317">
            <v>-628825</v>
          </cell>
          <cell r="BL317">
            <v>0</v>
          </cell>
          <cell r="BM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 t="e">
            <v>#N/A</v>
          </cell>
        </row>
        <row r="318">
          <cell r="F318">
            <v>0</v>
          </cell>
          <cell r="G318" t="str">
            <v>否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8"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</row>
        <row r="318"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</row>
        <row r="318">
          <cell r="AW318">
            <v>0</v>
          </cell>
          <cell r="AX318">
            <v>0</v>
          </cell>
          <cell r="AY318">
            <v>0</v>
          </cell>
          <cell r="AZ318">
            <v>5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</row>
        <row r="318"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 t="e">
            <v>#N/A</v>
          </cell>
        </row>
        <row r="319">
          <cell r="F319">
            <v>0</v>
          </cell>
          <cell r="G319" t="str">
            <v>否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19"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</row>
        <row r="319"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</row>
        <row r="319">
          <cell r="AW319">
            <v>0</v>
          </cell>
          <cell r="AX319">
            <v>0</v>
          </cell>
          <cell r="AY319">
            <v>0</v>
          </cell>
          <cell r="AZ319">
            <v>5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</row>
        <row r="319"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e">
            <v>#N/A</v>
          </cell>
        </row>
        <row r="320">
          <cell r="F320">
            <v>0</v>
          </cell>
          <cell r="G320" t="str">
            <v>否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0"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0">
          <cell r="AK320">
            <v>0</v>
          </cell>
        </row>
        <row r="320"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</row>
        <row r="320">
          <cell r="AW320">
            <v>0</v>
          </cell>
          <cell r="AX320">
            <v>22500</v>
          </cell>
          <cell r="AY320">
            <v>22500</v>
          </cell>
          <cell r="AZ320">
            <v>5</v>
          </cell>
          <cell r="BA320">
            <v>0</v>
          </cell>
          <cell r="BB320">
            <v>0</v>
          </cell>
          <cell r="BC320">
            <v>0</v>
          </cell>
          <cell r="BD320">
            <v>22500</v>
          </cell>
          <cell r="BE320">
            <v>0</v>
          </cell>
          <cell r="BF320">
            <v>22500</v>
          </cell>
          <cell r="BG320">
            <v>0</v>
          </cell>
        </row>
        <row r="320">
          <cell r="BI320">
            <v>22500</v>
          </cell>
          <cell r="BJ320">
            <v>0</v>
          </cell>
          <cell r="BK320">
            <v>0</v>
          </cell>
          <cell r="BL320">
            <v>22500</v>
          </cell>
          <cell r="BM320">
            <v>3000</v>
          </cell>
        </row>
        <row r="321">
          <cell r="B321" t="str">
            <v>S412018</v>
          </cell>
          <cell r="C321" t="str">
            <v>穆勒纺织品（天津）有限公司</v>
          </cell>
          <cell r="D321" t="e">
            <v>#N/A</v>
          </cell>
        </row>
        <row r="321">
          <cell r="F321">
            <v>30</v>
          </cell>
          <cell r="G321" t="str">
            <v>否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1">
          <cell r="AK321">
            <v>0</v>
          </cell>
        </row>
        <row r="321"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</row>
        <row r="321">
          <cell r="AW321">
            <v>0</v>
          </cell>
          <cell r="AX321">
            <v>0</v>
          </cell>
          <cell r="AY321">
            <v>0</v>
          </cell>
          <cell r="AZ321">
            <v>5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</row>
        <row r="321">
          <cell r="BI321">
            <v>-1171.29999999999</v>
          </cell>
          <cell r="BJ321">
            <v>-1171.29999999999</v>
          </cell>
          <cell r="BK321">
            <v>-1171.29999999999</v>
          </cell>
          <cell r="BL321">
            <v>0</v>
          </cell>
          <cell r="BM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 t="e">
            <v>#N/A</v>
          </cell>
        </row>
        <row r="322">
          <cell r="F322">
            <v>0</v>
          </cell>
          <cell r="G322" t="str">
            <v>否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2"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</row>
        <row r="322"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</row>
        <row r="322">
          <cell r="AW322">
            <v>0</v>
          </cell>
          <cell r="AX322">
            <v>0</v>
          </cell>
          <cell r="AY322">
            <v>0</v>
          </cell>
          <cell r="AZ322">
            <v>5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</row>
        <row r="322"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>
            <v>210</v>
          </cell>
        </row>
        <row r="323">
          <cell r="F323">
            <v>60</v>
          </cell>
          <cell r="G323" t="str">
            <v>否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3"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</row>
        <row r="323"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6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</row>
        <row r="323">
          <cell r="BI323">
            <v>-29832</v>
          </cell>
          <cell r="BJ323">
            <v>-29832</v>
          </cell>
          <cell r="BK323">
            <v>-29832</v>
          </cell>
          <cell r="BL323">
            <v>0</v>
          </cell>
          <cell r="BM323">
            <v>0</v>
          </cell>
          <cell r="BN323">
            <v>0</v>
          </cell>
          <cell r="BO323">
            <v>41157.312</v>
          </cell>
          <cell r="BP323">
            <v>41157.312</v>
          </cell>
        </row>
        <row r="324">
          <cell r="B324" t="str">
            <v>S411003</v>
          </cell>
          <cell r="C324" t="str">
            <v>北京市京宁通海经贸有限公司</v>
          </cell>
          <cell r="D324" t="e">
            <v>#N/A</v>
          </cell>
        </row>
        <row r="324">
          <cell r="F324">
            <v>30</v>
          </cell>
          <cell r="G324" t="str">
            <v>否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4">
          <cell r="AD324">
            <v>0</v>
          </cell>
          <cell r="AE324">
            <v>0</v>
          </cell>
        </row>
        <row r="324"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</row>
        <row r="324">
          <cell r="AW324">
            <v>0</v>
          </cell>
          <cell r="AX324">
            <v>0</v>
          </cell>
          <cell r="AY324">
            <v>0</v>
          </cell>
          <cell r="AZ324">
            <v>5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</row>
        <row r="324"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 t="e">
            <v>#N/A</v>
          </cell>
        </row>
        <row r="325">
          <cell r="F325">
            <v>0</v>
          </cell>
          <cell r="G325" t="str">
            <v>否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5">
          <cell r="AH325">
            <v>0</v>
          </cell>
        </row>
        <row r="325"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</row>
        <row r="325">
          <cell r="AW325">
            <v>0</v>
          </cell>
          <cell r="AX325">
            <v>0</v>
          </cell>
          <cell r="AY325">
            <v>0</v>
          </cell>
          <cell r="AZ325">
            <v>5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</row>
        <row r="325"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>
            <v>210</v>
          </cell>
        </row>
        <row r="326">
          <cell r="F326">
            <v>0</v>
          </cell>
          <cell r="G326" t="str">
            <v>是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6">
          <cell r="AC326">
            <v>1968.78</v>
          </cell>
        </row>
        <row r="326">
          <cell r="AG326">
            <v>1553.61</v>
          </cell>
        </row>
        <row r="326"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</row>
        <row r="326">
          <cell r="AW326">
            <v>5108.47</v>
          </cell>
          <cell r="AX326">
            <v>8630.86</v>
          </cell>
          <cell r="AY326">
            <v>8630.86</v>
          </cell>
          <cell r="AZ326">
            <v>5</v>
          </cell>
          <cell r="BA326">
            <v>5108.47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5108.47</v>
          </cell>
          <cell r="BG326">
            <v>0</v>
          </cell>
        </row>
        <row r="326">
          <cell r="BI326">
            <v>8630.86</v>
          </cell>
          <cell r="BJ326">
            <v>0</v>
          </cell>
          <cell r="BK326">
            <v>0</v>
          </cell>
          <cell r="BL326">
            <v>5108.47</v>
          </cell>
          <cell r="BM326">
            <v>1000</v>
          </cell>
          <cell r="BN326">
            <v>1000</v>
          </cell>
          <cell r="BO326">
            <v>2522.39</v>
          </cell>
          <cell r="BP326">
            <v>3522.39</v>
          </cell>
        </row>
        <row r="327">
          <cell r="B327" t="str">
            <v>S444002</v>
          </cell>
          <cell r="C327" t="str">
            <v>广东盟力纺织科技有限公司</v>
          </cell>
          <cell r="D327" t="e">
            <v>#N/A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7"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7"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10158.9</v>
          </cell>
          <cell r="AU327">
            <v>0</v>
          </cell>
          <cell r="AV327">
            <v>9172.93</v>
          </cell>
          <cell r="AW327">
            <v>0</v>
          </cell>
          <cell r="AX327">
            <v>19331.83</v>
          </cell>
          <cell r="AY327">
            <v>19331.83</v>
          </cell>
          <cell r="AZ327">
            <v>6</v>
          </cell>
          <cell r="BA327">
            <v>9172.93</v>
          </cell>
          <cell r="BB327">
            <v>0</v>
          </cell>
          <cell r="BC327">
            <v>10158.9</v>
          </cell>
          <cell r="BD327">
            <v>0</v>
          </cell>
          <cell r="BE327">
            <v>0</v>
          </cell>
          <cell r="BF327">
            <v>19331.83</v>
          </cell>
          <cell r="BG327">
            <v>0</v>
          </cell>
        </row>
        <row r="327">
          <cell r="BI327">
            <v>19331.83</v>
          </cell>
          <cell r="BJ327">
            <v>0</v>
          </cell>
          <cell r="BK327">
            <v>0</v>
          </cell>
          <cell r="BL327">
            <v>19331.83</v>
          </cell>
          <cell r="BM327">
            <v>3000</v>
          </cell>
        </row>
        <row r="328">
          <cell r="B328" t="str">
            <v>S413128</v>
          </cell>
          <cell r="C328" t="str">
            <v>霸州市振旭汽车配件有限公司</v>
          </cell>
          <cell r="D328" t="e">
            <v>#N/A</v>
          </cell>
        </row>
        <row r="328">
          <cell r="F328">
            <v>0</v>
          </cell>
          <cell r="G328" t="str">
            <v>否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8"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8"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</row>
        <row r="328">
          <cell r="AW328">
            <v>0</v>
          </cell>
          <cell r="AX328">
            <v>0</v>
          </cell>
          <cell r="AY328">
            <v>0</v>
          </cell>
          <cell r="AZ328">
            <v>5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</row>
        <row r="328"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e">
            <v>#N/A</v>
          </cell>
          <cell r="E329" t="str">
            <v>正常供货</v>
          </cell>
          <cell r="F329">
            <v>60</v>
          </cell>
          <cell r="G329" t="str">
            <v>否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29"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</row>
        <row r="329">
          <cell r="AQ329">
            <v>62309.57</v>
          </cell>
          <cell r="AR329">
            <v>138308.9</v>
          </cell>
          <cell r="AS329">
            <v>0</v>
          </cell>
          <cell r="AT329">
            <v>0</v>
          </cell>
          <cell r="AU329">
            <v>244533.1</v>
          </cell>
          <cell r="AV329">
            <v>258541.23</v>
          </cell>
          <cell r="AW329">
            <v>323943.28</v>
          </cell>
          <cell r="AX329">
            <v>1027636.08</v>
          </cell>
          <cell r="AY329">
            <v>783102.98</v>
          </cell>
          <cell r="AZ329">
            <v>6</v>
          </cell>
          <cell r="BA329">
            <v>244533.1</v>
          </cell>
          <cell r="BB329">
            <v>0</v>
          </cell>
          <cell r="BC329">
            <v>0</v>
          </cell>
          <cell r="BD329">
            <v>138308.9</v>
          </cell>
          <cell r="BE329">
            <v>62309.57</v>
          </cell>
          <cell r="BF329">
            <v>965326.51</v>
          </cell>
          <cell r="BG329">
            <v>244533.1</v>
          </cell>
        </row>
        <row r="329">
          <cell r="BI329">
            <v>1027636.08</v>
          </cell>
          <cell r="BJ329">
            <v>0</v>
          </cell>
          <cell r="BK329">
            <v>-60296.83</v>
          </cell>
          <cell r="BL329">
            <v>965326.51</v>
          </cell>
          <cell r="BM329">
            <v>129000</v>
          </cell>
        </row>
        <row r="330">
          <cell r="B330" t="str">
            <v>S511015</v>
          </cell>
          <cell r="C330" t="str">
            <v>北京广汇国际仓储服务有限公司</v>
          </cell>
          <cell r="D330" t="e">
            <v>#N/A</v>
          </cell>
          <cell r="E330" t="str">
            <v>销售（三方库已清户）</v>
          </cell>
          <cell r="F330">
            <v>0</v>
          </cell>
          <cell r="G330" t="str">
            <v>是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0">
          <cell r="AF330">
            <v>36044.98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</row>
        <row r="330">
          <cell r="AW330">
            <v>0</v>
          </cell>
          <cell r="AX330">
            <v>36044.98</v>
          </cell>
          <cell r="AY330">
            <v>36044.98</v>
          </cell>
          <cell r="AZ330">
            <v>5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</row>
        <row r="330">
          <cell r="BI330">
            <v>36044.9799999999</v>
          </cell>
          <cell r="BJ330">
            <v>-1.01863406598568e-10</v>
          </cell>
          <cell r="BK330">
            <v>-1.38243194669485e-10</v>
          </cell>
          <cell r="BL330">
            <v>0</v>
          </cell>
          <cell r="BM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e">
            <v>#N/A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16434.72</v>
          </cell>
          <cell r="AV331">
            <v>24652.08</v>
          </cell>
          <cell r="AW331">
            <v>23716.44</v>
          </cell>
          <cell r="AX331">
            <v>93150.55</v>
          </cell>
          <cell r="AY331">
            <v>28347.31</v>
          </cell>
          <cell r="AZ331">
            <v>6</v>
          </cell>
          <cell r="BA331">
            <v>12364.92</v>
          </cell>
          <cell r="BB331">
            <v>0</v>
          </cell>
          <cell r="BC331">
            <v>12326.04</v>
          </cell>
          <cell r="BD331">
            <v>3656.35</v>
          </cell>
          <cell r="BE331">
            <v>0</v>
          </cell>
          <cell r="BF331">
            <v>89494.2</v>
          </cell>
          <cell r="BG331">
            <v>64803.24</v>
          </cell>
        </row>
        <row r="331">
          <cell r="BI331">
            <v>93150.55</v>
          </cell>
          <cell r="BJ331">
            <v>0</v>
          </cell>
          <cell r="BK331">
            <v>0</v>
          </cell>
          <cell r="BL331">
            <v>89494.2</v>
          </cell>
          <cell r="BM331">
            <v>12000</v>
          </cell>
        </row>
        <row r="332">
          <cell r="B332" t="str">
            <v>S433019</v>
          </cell>
          <cell r="C332" t="str">
            <v>杭州阳晨聚氨酯制品有限公司</v>
          </cell>
          <cell r="D332" t="e">
            <v>#N/A</v>
          </cell>
          <cell r="E332" t="str">
            <v>正常供货</v>
          </cell>
          <cell r="F332">
            <v>30</v>
          </cell>
          <cell r="G332" t="str">
            <v>否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2"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7021.65</v>
          </cell>
          <cell r="AP332">
            <v>11100</v>
          </cell>
          <cell r="AQ332">
            <v>114700.49</v>
          </cell>
          <cell r="AR332">
            <v>37000.16</v>
          </cell>
          <cell r="AS332">
            <v>0</v>
          </cell>
          <cell r="AT332">
            <v>74000.31</v>
          </cell>
          <cell r="AU332">
            <v>0</v>
          </cell>
        </row>
        <row r="332">
          <cell r="AW332">
            <v>0</v>
          </cell>
          <cell r="AX332">
            <v>243822.61</v>
          </cell>
          <cell r="AY332">
            <v>243822.61</v>
          </cell>
          <cell r="AZ332">
            <v>5</v>
          </cell>
          <cell r="BA332">
            <v>0</v>
          </cell>
          <cell r="BB332">
            <v>0</v>
          </cell>
          <cell r="BC332">
            <v>74000.31</v>
          </cell>
          <cell r="BD332">
            <v>0</v>
          </cell>
          <cell r="BE332">
            <v>37000.16</v>
          </cell>
          <cell r="BF332">
            <v>111000.47</v>
          </cell>
          <cell r="BG332">
            <v>0</v>
          </cell>
        </row>
        <row r="332">
          <cell r="BI332">
            <v>243822.61</v>
          </cell>
          <cell r="BJ332">
            <v>0</v>
          </cell>
          <cell r="BK332">
            <v>0</v>
          </cell>
          <cell r="BL332">
            <v>111000.47</v>
          </cell>
          <cell r="BM332">
            <v>15000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>
            <v>210</v>
          </cell>
        </row>
        <row r="333">
          <cell r="F333">
            <v>90</v>
          </cell>
          <cell r="G333" t="str">
            <v>否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3">
          <cell r="AE333">
            <v>0</v>
          </cell>
          <cell r="AF333">
            <v>0</v>
          </cell>
          <cell r="AG333">
            <v>0</v>
          </cell>
          <cell r="AH333">
            <v>0</v>
          </cell>
        </row>
        <row r="333"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</row>
        <row r="333">
          <cell r="AW333">
            <v>0</v>
          </cell>
          <cell r="AX333">
            <v>0</v>
          </cell>
          <cell r="AY333">
            <v>0</v>
          </cell>
          <cell r="AZ333">
            <v>5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</row>
        <row r="333"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</row>
        <row r="333">
          <cell r="BP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e">
            <v>#N/A</v>
          </cell>
          <cell r="E334" t="str">
            <v>正常供货</v>
          </cell>
          <cell r="F334">
            <v>90</v>
          </cell>
          <cell r="G334" t="str">
            <v>否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</row>
        <row r="334">
          <cell r="AD334">
            <v>0</v>
          </cell>
          <cell r="AE334">
            <v>0</v>
          </cell>
          <cell r="AF334">
            <v>0</v>
          </cell>
        </row>
        <row r="334"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12266.19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261100.06</v>
          </cell>
          <cell r="AV334">
            <v>55209.77</v>
          </cell>
          <cell r="AW334">
            <v>286705.86</v>
          </cell>
          <cell r="AX334">
            <v>2374301.46</v>
          </cell>
          <cell r="AY334">
            <v>1771285.77</v>
          </cell>
          <cell r="AZ334">
            <v>6</v>
          </cell>
          <cell r="BA334">
            <v>133762.62</v>
          </cell>
          <cell r="BB334">
            <v>170399.99</v>
          </cell>
          <cell r="BC334">
            <v>748410.25</v>
          </cell>
          <cell r="BD334">
            <v>412346.72</v>
          </cell>
          <cell r="BE334">
            <v>294100</v>
          </cell>
          <cell r="BF334">
            <v>1655588.55</v>
          </cell>
          <cell r="BG334">
            <v>603015.69</v>
          </cell>
        </row>
        <row r="334">
          <cell r="BI334">
            <v>2374301.46</v>
          </cell>
          <cell r="BJ334">
            <v>0</v>
          </cell>
          <cell r="BK334">
            <v>0</v>
          </cell>
          <cell r="BL334">
            <v>1655588.55</v>
          </cell>
          <cell r="BM334">
            <v>221000</v>
          </cell>
        </row>
        <row r="335">
          <cell r="B335" t="str">
            <v>S413152</v>
          </cell>
          <cell r="C335" t="str">
            <v>远东嘉烨沧州科技有限公司</v>
          </cell>
          <cell r="D335" t="e">
            <v>#N/A</v>
          </cell>
          <cell r="E335" t="str">
            <v>老账</v>
          </cell>
          <cell r="F335">
            <v>30</v>
          </cell>
          <cell r="G335" t="str">
            <v>否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</row>
        <row r="335"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</row>
        <row r="335"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</row>
        <row r="335">
          <cell r="AW335">
            <v>0</v>
          </cell>
          <cell r="AX335">
            <v>0</v>
          </cell>
          <cell r="AY335">
            <v>0</v>
          </cell>
          <cell r="AZ335">
            <v>5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</row>
        <row r="335"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</row>
        <row r="336">
          <cell r="B336" t="str">
            <v>S513057</v>
          </cell>
          <cell r="C336" t="str">
            <v>赵战一</v>
          </cell>
          <cell r="D336" t="e">
            <v>#N/A</v>
          </cell>
        </row>
        <row r="336">
          <cell r="F336">
            <v>0</v>
          </cell>
          <cell r="G336" t="str">
            <v>否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</row>
        <row r="336">
          <cell r="AH336">
            <v>0</v>
          </cell>
        </row>
        <row r="336"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</row>
        <row r="336">
          <cell r="AW336">
            <v>0</v>
          </cell>
          <cell r="AX336">
            <v>0</v>
          </cell>
          <cell r="AY336">
            <v>0</v>
          </cell>
          <cell r="AZ336">
            <v>5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</row>
        <row r="336"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 t="e">
            <v>#N/A</v>
          </cell>
          <cell r="E337" t="str">
            <v>管理</v>
          </cell>
          <cell r="F337">
            <v>0</v>
          </cell>
          <cell r="G337" t="str">
            <v>否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</row>
        <row r="337"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</row>
        <row r="337"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10800</v>
          </cell>
          <cell r="AX337">
            <v>10800</v>
          </cell>
          <cell r="AY337">
            <v>10800</v>
          </cell>
          <cell r="AZ337">
            <v>6</v>
          </cell>
          <cell r="BA337">
            <v>10800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10800</v>
          </cell>
          <cell r="BG337">
            <v>0</v>
          </cell>
        </row>
        <row r="337">
          <cell r="BI337">
            <v>10800</v>
          </cell>
          <cell r="BJ337">
            <v>0</v>
          </cell>
          <cell r="BK337">
            <v>-10800</v>
          </cell>
          <cell r="BL337">
            <v>10800</v>
          </cell>
          <cell r="BM337">
            <v>1000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 t="e">
            <v>#N/A</v>
          </cell>
        </row>
        <row r="338">
          <cell r="F338">
            <v>0</v>
          </cell>
          <cell r="G338" t="str">
            <v>否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</row>
        <row r="338"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</row>
        <row r="338"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</row>
        <row r="338">
          <cell r="AW338">
            <v>0</v>
          </cell>
          <cell r="AX338">
            <v>0</v>
          </cell>
          <cell r="AY338">
            <v>0</v>
          </cell>
          <cell r="AZ338">
            <v>5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</row>
        <row r="338"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e">
            <v>#N/A</v>
          </cell>
        </row>
        <row r="339">
          <cell r="F339" t="str">
            <v>预付</v>
          </cell>
          <cell r="G339" t="str">
            <v>否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</row>
        <row r="339"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39"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</row>
        <row r="339">
          <cell r="AW339">
            <v>0</v>
          </cell>
          <cell r="AX339">
            <v>0</v>
          </cell>
          <cell r="AY339">
            <v>0</v>
          </cell>
          <cell r="AZ339">
            <v>5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</row>
        <row r="339"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>
            <v>210</v>
          </cell>
        </row>
        <row r="340">
          <cell r="F340">
            <v>0</v>
          </cell>
          <cell r="G340" t="str">
            <v>否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</row>
        <row r="340"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0"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</row>
        <row r="340">
          <cell r="AW340">
            <v>0</v>
          </cell>
          <cell r="AX340">
            <v>0</v>
          </cell>
          <cell r="AY340">
            <v>0</v>
          </cell>
          <cell r="AZ340">
            <v>5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</row>
        <row r="340">
          <cell r="BI340">
            <v>-4.54747350886464e-13</v>
          </cell>
          <cell r="BJ340">
            <v>-4.54747350886464e-13</v>
          </cell>
          <cell r="BK340">
            <v>-3225.02</v>
          </cell>
          <cell r="BL340">
            <v>0</v>
          </cell>
          <cell r="BM340">
            <v>0</v>
          </cell>
          <cell r="BN340">
            <v>0</v>
          </cell>
        </row>
        <row r="340">
          <cell r="BP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e">
            <v>#N/A</v>
          </cell>
        </row>
        <row r="341">
          <cell r="F341">
            <v>30</v>
          </cell>
          <cell r="G341" t="str">
            <v>否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</row>
        <row r="341"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</row>
        <row r="341"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</row>
        <row r="341">
          <cell r="AW341">
            <v>0</v>
          </cell>
          <cell r="AX341">
            <v>0</v>
          </cell>
          <cell r="AY341">
            <v>0</v>
          </cell>
          <cell r="AZ341">
            <v>5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</row>
        <row r="341">
          <cell r="BI341">
            <v>0</v>
          </cell>
          <cell r="BJ341">
            <v>0</v>
          </cell>
          <cell r="BK341">
            <v>-18000</v>
          </cell>
          <cell r="BL341">
            <v>0</v>
          </cell>
          <cell r="BM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e">
            <v>#N/A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</row>
        <row r="342"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10424.92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0</v>
          </cell>
          <cell r="AV342">
            <v>3832</v>
          </cell>
          <cell r="AW342">
            <v>0</v>
          </cell>
          <cell r="AX342">
            <v>25462.92</v>
          </cell>
          <cell r="AY342">
            <v>25462.92</v>
          </cell>
          <cell r="AZ342">
            <v>6</v>
          </cell>
          <cell r="BA342">
            <v>0</v>
          </cell>
          <cell r="BB342">
            <v>3832</v>
          </cell>
          <cell r="BC342">
            <v>0</v>
          </cell>
          <cell r="BD342">
            <v>915</v>
          </cell>
          <cell r="BE342">
            <v>3591</v>
          </cell>
          <cell r="BF342">
            <v>8338</v>
          </cell>
          <cell r="BG342">
            <v>0</v>
          </cell>
        </row>
        <row r="342">
          <cell r="BI342">
            <v>25462.92</v>
          </cell>
          <cell r="BJ342">
            <v>0</v>
          </cell>
          <cell r="BK342">
            <v>4.36557456851006e-11</v>
          </cell>
          <cell r="BL342">
            <v>8338</v>
          </cell>
          <cell r="BM342">
            <v>1000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 t="e">
            <v>#N/A</v>
          </cell>
        </row>
        <row r="343">
          <cell r="F343">
            <v>0</v>
          </cell>
          <cell r="G343" t="str">
            <v>否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</row>
        <row r="343"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6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</row>
        <row r="343"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 t="e">
            <v>#N/A</v>
          </cell>
        </row>
        <row r="344">
          <cell r="F344">
            <v>0</v>
          </cell>
          <cell r="G344" t="str">
            <v>否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</row>
        <row r="344">
          <cell r="AE344">
            <v>0</v>
          </cell>
          <cell r="AF344">
            <v>0</v>
          </cell>
          <cell r="AG344">
            <v>0</v>
          </cell>
          <cell r="AH344">
            <v>0</v>
          </cell>
        </row>
        <row r="344">
          <cell r="AK344">
            <v>0</v>
          </cell>
        </row>
        <row r="344"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</row>
        <row r="344">
          <cell r="AW344">
            <v>0</v>
          </cell>
          <cell r="AX344">
            <v>0</v>
          </cell>
          <cell r="AY344">
            <v>0</v>
          </cell>
          <cell r="AZ344">
            <v>5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</row>
        <row r="344"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>
            <v>210</v>
          </cell>
        </row>
        <row r="345">
          <cell r="F345">
            <v>0</v>
          </cell>
          <cell r="G345" t="str">
            <v>否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</row>
        <row r="345"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</row>
        <row r="345">
          <cell r="AK345">
            <v>0</v>
          </cell>
        </row>
        <row r="345"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</row>
        <row r="345">
          <cell r="AW345">
            <v>0</v>
          </cell>
          <cell r="AX345">
            <v>0</v>
          </cell>
          <cell r="AY345">
            <v>0</v>
          </cell>
          <cell r="AZ345">
            <v>5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</row>
        <row r="345">
          <cell r="BI345">
            <v>0</v>
          </cell>
          <cell r="BJ345">
            <v>0</v>
          </cell>
          <cell r="BK345">
            <v>-11400</v>
          </cell>
          <cell r="BL345">
            <v>0</v>
          </cell>
          <cell r="BM345">
            <v>0</v>
          </cell>
          <cell r="BN345">
            <v>0</v>
          </cell>
        </row>
        <row r="345">
          <cell r="BP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e">
            <v>#N/A</v>
          </cell>
        </row>
        <row r="346">
          <cell r="F346">
            <v>0</v>
          </cell>
          <cell r="G346" t="str">
            <v>否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</row>
        <row r="346">
          <cell r="AC346">
            <v>0</v>
          </cell>
          <cell r="AD346">
            <v>0</v>
          </cell>
        </row>
        <row r="346">
          <cell r="AH346">
            <v>0</v>
          </cell>
        </row>
        <row r="346"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</row>
        <row r="346">
          <cell r="AW346">
            <v>0</v>
          </cell>
          <cell r="AX346">
            <v>0</v>
          </cell>
          <cell r="AY346">
            <v>0</v>
          </cell>
          <cell r="AZ346">
            <v>5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</row>
        <row r="346"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 t="e">
            <v>#N/A</v>
          </cell>
        </row>
        <row r="347">
          <cell r="F347">
            <v>0</v>
          </cell>
          <cell r="G347" t="str">
            <v>否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</row>
        <row r="347"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7"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</row>
        <row r="347">
          <cell r="AW347">
            <v>0</v>
          </cell>
          <cell r="AX347">
            <v>0</v>
          </cell>
          <cell r="AY347">
            <v>0</v>
          </cell>
          <cell r="AZ347">
            <v>5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</row>
        <row r="347"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 t="e">
            <v>#N/A</v>
          </cell>
        </row>
        <row r="348">
          <cell r="F348">
            <v>0</v>
          </cell>
          <cell r="G348" t="str">
            <v>否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</row>
        <row r="348"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</row>
        <row r="348"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</row>
        <row r="348">
          <cell r="AW348">
            <v>0</v>
          </cell>
          <cell r="AX348">
            <v>0</v>
          </cell>
          <cell r="AY348">
            <v>0</v>
          </cell>
          <cell r="AZ348">
            <v>5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</row>
        <row r="348"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 t="e">
            <v>#N/A</v>
          </cell>
        </row>
        <row r="349"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</row>
        <row r="349">
          <cell r="AH349">
            <v>0</v>
          </cell>
        </row>
        <row r="349"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</row>
        <row r="349">
          <cell r="AW349">
            <v>0</v>
          </cell>
          <cell r="AX349">
            <v>0</v>
          </cell>
          <cell r="AY349">
            <v>0</v>
          </cell>
          <cell r="AZ349">
            <v>5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</row>
        <row r="349">
          <cell r="BI349">
            <v>0</v>
          </cell>
          <cell r="BJ349">
            <v>0</v>
          </cell>
          <cell r="BK349">
            <v>-12530.25</v>
          </cell>
          <cell r="BL349">
            <v>0</v>
          </cell>
          <cell r="BM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 t="e">
            <v>#N/A</v>
          </cell>
        </row>
        <row r="350">
          <cell r="F350">
            <v>0</v>
          </cell>
          <cell r="G350" t="str">
            <v>否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</row>
        <row r="350"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0"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</row>
        <row r="350">
          <cell r="AW350">
            <v>0</v>
          </cell>
          <cell r="AX350">
            <v>0</v>
          </cell>
          <cell r="AY350">
            <v>0</v>
          </cell>
          <cell r="AZ350">
            <v>5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</row>
        <row r="350"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>
            <v>210</v>
          </cell>
        </row>
        <row r="351">
          <cell r="F351">
            <v>0</v>
          </cell>
          <cell r="G351" t="str">
            <v>否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</row>
        <row r="351">
          <cell r="AE351">
            <v>0</v>
          </cell>
          <cell r="AF351">
            <v>0</v>
          </cell>
          <cell r="AG351">
            <v>0</v>
          </cell>
          <cell r="AH351">
            <v>0</v>
          </cell>
        </row>
        <row r="351"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</row>
        <row r="351">
          <cell r="AW351">
            <v>0</v>
          </cell>
          <cell r="AX351">
            <v>0</v>
          </cell>
          <cell r="AY351">
            <v>0</v>
          </cell>
          <cell r="AZ351">
            <v>5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</row>
        <row r="351"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</row>
        <row r="351">
          <cell r="BP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 t="e">
            <v>#N/A</v>
          </cell>
        </row>
        <row r="352">
          <cell r="F352">
            <v>0</v>
          </cell>
          <cell r="G352" t="str">
            <v>否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</row>
        <row r="352"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</row>
        <row r="352"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</row>
        <row r="352">
          <cell r="AW352">
            <v>0</v>
          </cell>
          <cell r="AX352">
            <v>0</v>
          </cell>
          <cell r="AY352">
            <v>0</v>
          </cell>
          <cell r="AZ352">
            <v>5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</row>
        <row r="352">
          <cell r="BI352">
            <v>-3.63797880709171e-12</v>
          </cell>
          <cell r="BJ352">
            <v>-3.63797880709171e-12</v>
          </cell>
          <cell r="BK352">
            <v>-3.63797880709171e-12</v>
          </cell>
          <cell r="BL352">
            <v>0</v>
          </cell>
          <cell r="BM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>
            <v>210</v>
          </cell>
        </row>
        <row r="353">
          <cell r="F353">
            <v>30</v>
          </cell>
          <cell r="G353" t="str">
            <v>否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</row>
        <row r="353">
          <cell r="AH353">
            <v>0</v>
          </cell>
        </row>
        <row r="353">
          <cell r="AL353">
            <v>0</v>
          </cell>
          <cell r="AM353">
            <v>0</v>
          </cell>
          <cell r="AN353">
            <v>0</v>
          </cell>
          <cell r="AO353">
            <v>0</v>
          </cell>
        </row>
        <row r="353">
          <cell r="AQ353">
            <v>0</v>
          </cell>
        </row>
        <row r="353">
          <cell r="AT353">
            <v>0</v>
          </cell>
          <cell r="AU353">
            <v>0</v>
          </cell>
          <cell r="AV353">
            <v>117147.1</v>
          </cell>
          <cell r="AW353">
            <v>116670.24</v>
          </cell>
          <cell r="AX353">
            <v>233817.34</v>
          </cell>
          <cell r="AY353">
            <v>350487.58</v>
          </cell>
          <cell r="AZ353">
            <v>4</v>
          </cell>
          <cell r="BA353">
            <v>117147.1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233817.34</v>
          </cell>
          <cell r="BG353">
            <v>-116670.24</v>
          </cell>
        </row>
        <row r="353">
          <cell r="BI353">
            <v>233817.34</v>
          </cell>
          <cell r="BJ353">
            <v>0</v>
          </cell>
          <cell r="BK353">
            <v>-158205.93</v>
          </cell>
          <cell r="BL353">
            <v>233817.34</v>
          </cell>
          <cell r="BM353">
            <v>31000</v>
          </cell>
          <cell r="BN353">
            <v>31000</v>
          </cell>
          <cell r="BO353">
            <v>202817.34</v>
          </cell>
          <cell r="BP353">
            <v>233817.34</v>
          </cell>
        </row>
        <row r="354">
          <cell r="B354" t="str">
            <v>S411008</v>
          </cell>
          <cell r="C354" t="str">
            <v>北京瑞德佑业科技有限公司</v>
          </cell>
          <cell r="D354">
            <v>210</v>
          </cell>
        </row>
        <row r="354">
          <cell r="F354">
            <v>30</v>
          </cell>
          <cell r="G354" t="str">
            <v>否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</row>
        <row r="354">
          <cell r="AH354">
            <v>0</v>
          </cell>
        </row>
        <row r="354"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</row>
        <row r="354">
          <cell r="AW354">
            <v>0</v>
          </cell>
          <cell r="AX354">
            <v>0</v>
          </cell>
          <cell r="AY354">
            <v>0</v>
          </cell>
          <cell r="AZ354">
            <v>5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</row>
        <row r="354">
          <cell r="BI354">
            <v>-8340</v>
          </cell>
          <cell r="BJ354">
            <v>-8340</v>
          </cell>
          <cell r="BK354">
            <v>-8340</v>
          </cell>
          <cell r="BL354">
            <v>0</v>
          </cell>
          <cell r="BM354">
            <v>0</v>
          </cell>
          <cell r="BN354">
            <v>0</v>
          </cell>
        </row>
        <row r="354">
          <cell r="BP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 t="e">
            <v>#N/A</v>
          </cell>
        </row>
        <row r="355">
          <cell r="F355">
            <v>0</v>
          </cell>
          <cell r="G355" t="str">
            <v>否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</row>
        <row r="355"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5">
          <cell r="AK355">
            <v>0</v>
          </cell>
        </row>
        <row r="355"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</row>
        <row r="355">
          <cell r="AW355">
            <v>0</v>
          </cell>
          <cell r="AX355">
            <v>0</v>
          </cell>
          <cell r="AY355">
            <v>0</v>
          </cell>
          <cell r="AZ355">
            <v>5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</row>
        <row r="355"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</row>
        <row r="356">
          <cell r="B356" t="str">
            <v>S513004</v>
          </cell>
          <cell r="C356" t="str">
            <v>任丘市焊材厂</v>
          </cell>
          <cell r="D356" t="e">
            <v>#N/A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</row>
        <row r="356">
          <cell r="AH356">
            <v>0</v>
          </cell>
        </row>
        <row r="356"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</row>
        <row r="356">
          <cell r="AW356">
            <v>58850</v>
          </cell>
          <cell r="AX356">
            <v>58850</v>
          </cell>
          <cell r="AY356">
            <v>58850</v>
          </cell>
          <cell r="AZ356">
            <v>5</v>
          </cell>
          <cell r="BA356">
            <v>58850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58850</v>
          </cell>
          <cell r="BG356">
            <v>0</v>
          </cell>
        </row>
        <row r="356">
          <cell r="BI356">
            <v>58850</v>
          </cell>
          <cell r="BJ356">
            <v>0</v>
          </cell>
          <cell r="BK356">
            <v>0</v>
          </cell>
          <cell r="BL356">
            <v>58850</v>
          </cell>
          <cell r="BM356">
            <v>8000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210</v>
          </cell>
        </row>
        <row r="357">
          <cell r="F357">
            <v>0</v>
          </cell>
          <cell r="G357" t="str">
            <v>否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</row>
        <row r="357">
          <cell r="AF357">
            <v>0</v>
          </cell>
          <cell r="AG357">
            <v>0</v>
          </cell>
          <cell r="AH357">
            <v>0</v>
          </cell>
        </row>
        <row r="357"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0</v>
          </cell>
        </row>
        <row r="357">
          <cell r="AW357">
            <v>0</v>
          </cell>
          <cell r="AX357">
            <v>11200</v>
          </cell>
          <cell r="AY357">
            <v>11200</v>
          </cell>
          <cell r="AZ357">
            <v>5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11200</v>
          </cell>
          <cell r="BG357">
            <v>0</v>
          </cell>
        </row>
        <row r="357">
          <cell r="BI357">
            <v>11200</v>
          </cell>
          <cell r="BJ357">
            <v>0</v>
          </cell>
          <cell r="BK357">
            <v>0</v>
          </cell>
          <cell r="BL357">
            <v>11200</v>
          </cell>
          <cell r="BM357">
            <v>1000</v>
          </cell>
          <cell r="BN357">
            <v>1000</v>
          </cell>
          <cell r="BO357">
            <v>10200</v>
          </cell>
          <cell r="BP357">
            <v>11200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e">
            <v>#N/A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</row>
        <row r="358">
          <cell r="AD358">
            <v>0</v>
          </cell>
          <cell r="AE358">
            <v>0</v>
          </cell>
          <cell r="AF358">
            <v>0</v>
          </cell>
        </row>
        <row r="358"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</row>
        <row r="358">
          <cell r="AW358">
            <v>0</v>
          </cell>
          <cell r="AX358">
            <v>0</v>
          </cell>
          <cell r="AY358">
            <v>0</v>
          </cell>
          <cell r="AZ358">
            <v>5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</row>
        <row r="358"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e">
            <v>#N/A</v>
          </cell>
        </row>
        <row r="359">
          <cell r="F359">
            <v>0</v>
          </cell>
          <cell r="G359" t="str">
            <v>否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</row>
        <row r="359"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59"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</row>
        <row r="359">
          <cell r="AW359">
            <v>0</v>
          </cell>
          <cell r="AX359">
            <v>0</v>
          </cell>
          <cell r="AY359">
            <v>0</v>
          </cell>
          <cell r="AZ359">
            <v>5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</row>
        <row r="359"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>
            <v>210</v>
          </cell>
        </row>
        <row r="360">
          <cell r="F360">
            <v>0</v>
          </cell>
          <cell r="G360" t="str">
            <v>否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</row>
        <row r="360">
          <cell r="AE360">
            <v>0</v>
          </cell>
          <cell r="AF360">
            <v>0</v>
          </cell>
          <cell r="AG360">
            <v>0</v>
          </cell>
          <cell r="AH360">
            <v>0</v>
          </cell>
        </row>
        <row r="360"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</row>
        <row r="360">
          <cell r="AW360">
            <v>0</v>
          </cell>
          <cell r="AX360">
            <v>0</v>
          </cell>
          <cell r="AY360">
            <v>0</v>
          </cell>
          <cell r="AZ360">
            <v>5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</row>
        <row r="360">
          <cell r="BI360">
            <v>-59500</v>
          </cell>
          <cell r="BJ360">
            <v>-59500</v>
          </cell>
          <cell r="BK360">
            <v>-59500</v>
          </cell>
          <cell r="BL360">
            <v>0</v>
          </cell>
          <cell r="BM360">
            <v>0</v>
          </cell>
          <cell r="BN360">
            <v>0</v>
          </cell>
        </row>
        <row r="360">
          <cell r="BP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e">
            <v>#N/A</v>
          </cell>
        </row>
        <row r="361">
          <cell r="F361">
            <v>0</v>
          </cell>
          <cell r="G361" t="str">
            <v>否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</row>
        <row r="361"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</row>
        <row r="361"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</row>
        <row r="361">
          <cell r="AW361">
            <v>0</v>
          </cell>
          <cell r="AX361">
            <v>0</v>
          </cell>
          <cell r="AY361">
            <v>0</v>
          </cell>
          <cell r="AZ361">
            <v>5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</row>
        <row r="361">
          <cell r="BI361">
            <v>-29189</v>
          </cell>
          <cell r="BJ361">
            <v>-29189</v>
          </cell>
          <cell r="BK361">
            <v>-29189</v>
          </cell>
          <cell r="BL361">
            <v>0</v>
          </cell>
          <cell r="BM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 t="e">
            <v>#N/A</v>
          </cell>
        </row>
        <row r="362">
          <cell r="F362">
            <v>0</v>
          </cell>
          <cell r="G362" t="str">
            <v>否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</row>
        <row r="362"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2"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</row>
        <row r="362">
          <cell r="AW362">
            <v>0</v>
          </cell>
          <cell r="AX362">
            <v>0</v>
          </cell>
          <cell r="AY362">
            <v>0</v>
          </cell>
          <cell r="AZ362">
            <v>5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</row>
        <row r="362"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 t="e">
            <v>#N/A</v>
          </cell>
        </row>
        <row r="363">
          <cell r="F363">
            <v>0</v>
          </cell>
          <cell r="G363" t="str">
            <v>否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</row>
        <row r="363"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3"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</row>
        <row r="363">
          <cell r="AW363">
            <v>0</v>
          </cell>
          <cell r="AX363">
            <v>0</v>
          </cell>
          <cell r="AY363">
            <v>0</v>
          </cell>
          <cell r="AZ363">
            <v>5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</row>
        <row r="363"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e">
            <v>#N/A</v>
          </cell>
        </row>
        <row r="364">
          <cell r="F364">
            <v>0</v>
          </cell>
          <cell r="G364" t="str">
            <v>否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</row>
        <row r="364">
          <cell r="AD364">
            <v>0</v>
          </cell>
        </row>
        <row r="364">
          <cell r="AH364">
            <v>0</v>
          </cell>
        </row>
        <row r="364"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</row>
        <row r="364">
          <cell r="AW364">
            <v>0</v>
          </cell>
          <cell r="AX364">
            <v>0</v>
          </cell>
          <cell r="AY364">
            <v>0</v>
          </cell>
          <cell r="AZ364">
            <v>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</row>
        <row r="364">
          <cell r="BI364">
            <v>-10860</v>
          </cell>
          <cell r="BJ364">
            <v>-10860</v>
          </cell>
          <cell r="BK364">
            <v>-10860</v>
          </cell>
          <cell r="BL364">
            <v>0</v>
          </cell>
          <cell r="BM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>
            <v>210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</row>
        <row r="365">
          <cell r="AD365">
            <v>0</v>
          </cell>
        </row>
        <row r="365">
          <cell r="AH365">
            <v>0</v>
          </cell>
        </row>
        <row r="365"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</row>
        <row r="365">
          <cell r="AW365">
            <v>0</v>
          </cell>
          <cell r="AX365">
            <v>0</v>
          </cell>
          <cell r="AY365">
            <v>0</v>
          </cell>
          <cell r="AZ365">
            <v>5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</row>
        <row r="365"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</row>
        <row r="365">
          <cell r="BP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 t="e">
            <v>#N/A</v>
          </cell>
        </row>
        <row r="366">
          <cell r="F366">
            <v>0</v>
          </cell>
          <cell r="G366" t="str">
            <v>否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</row>
        <row r="366"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6"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</row>
        <row r="366">
          <cell r="AW366">
            <v>0</v>
          </cell>
          <cell r="AX366">
            <v>0</v>
          </cell>
          <cell r="AY366">
            <v>0</v>
          </cell>
          <cell r="AZ366">
            <v>5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</row>
        <row r="366"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e">
            <v>#N/A</v>
          </cell>
        </row>
        <row r="367">
          <cell r="F367">
            <v>0</v>
          </cell>
          <cell r="G367" t="str">
            <v>否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</row>
        <row r="367">
          <cell r="AE367">
            <v>0</v>
          </cell>
          <cell r="AF367">
            <v>0</v>
          </cell>
          <cell r="AG367">
            <v>0</v>
          </cell>
          <cell r="AH367">
            <v>0</v>
          </cell>
        </row>
        <row r="367">
          <cell r="AK367">
            <v>0</v>
          </cell>
        </row>
        <row r="367"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</row>
        <row r="367">
          <cell r="AW367">
            <v>0</v>
          </cell>
          <cell r="AX367">
            <v>0</v>
          </cell>
          <cell r="AY367">
            <v>0</v>
          </cell>
          <cell r="AZ367">
            <v>5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</row>
        <row r="367"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>
            <v>210</v>
          </cell>
        </row>
        <row r="368">
          <cell r="F368">
            <v>0</v>
          </cell>
          <cell r="G368" t="str">
            <v>否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</row>
        <row r="368"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8"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6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</row>
        <row r="368">
          <cell r="BI368">
            <v>-1.45519152283669e-11</v>
          </cell>
          <cell r="BJ368">
            <v>-1.45519152283669e-11</v>
          </cell>
          <cell r="BK368">
            <v>-53907.36</v>
          </cell>
          <cell r="BL368">
            <v>0</v>
          </cell>
          <cell r="BM368">
            <v>0</v>
          </cell>
          <cell r="BN368">
            <v>0</v>
          </cell>
          <cell r="BO368">
            <v>45810.77</v>
          </cell>
          <cell r="BP368">
            <v>45810.77</v>
          </cell>
        </row>
        <row r="369">
          <cell r="B369" t="str">
            <v>S437034</v>
          </cell>
          <cell r="C369" t="str">
            <v>潍坊振晟汽车零部件有限公司</v>
          </cell>
          <cell r="D369" t="e">
            <v>#N/A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69">
          <cell r="AJ369">
            <v>0</v>
          </cell>
          <cell r="AK369">
            <v>15408.62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0</v>
          </cell>
        </row>
        <row r="369">
          <cell r="AW369">
            <v>0</v>
          </cell>
          <cell r="AX369">
            <v>106230.66</v>
          </cell>
          <cell r="AY369">
            <v>106230.66</v>
          </cell>
          <cell r="AZ369">
            <v>5</v>
          </cell>
          <cell r="BA369">
            <v>0</v>
          </cell>
          <cell r="BB369">
            <v>0</v>
          </cell>
          <cell r="BC369">
            <v>0</v>
          </cell>
          <cell r="BD369">
            <v>31333.43</v>
          </cell>
          <cell r="BE369">
            <v>0</v>
          </cell>
          <cell r="BF369">
            <v>31333.43</v>
          </cell>
          <cell r="BG369">
            <v>0</v>
          </cell>
        </row>
        <row r="369">
          <cell r="BI369">
            <v>106230.66</v>
          </cell>
          <cell r="BJ369">
            <v>0</v>
          </cell>
          <cell r="BK369">
            <v>0</v>
          </cell>
          <cell r="BL369">
            <v>31333.43</v>
          </cell>
          <cell r="BM369">
            <v>4000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e">
            <v>#N/A</v>
          </cell>
        </row>
        <row r="370">
          <cell r="F370">
            <v>30</v>
          </cell>
          <cell r="G370" t="str">
            <v>否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</row>
        <row r="370"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0"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</row>
        <row r="370">
          <cell r="AW370">
            <v>0</v>
          </cell>
          <cell r="AX370">
            <v>0</v>
          </cell>
          <cell r="AY370">
            <v>0</v>
          </cell>
          <cell r="AZ370">
            <v>5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</row>
        <row r="370"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 t="e">
            <v>#N/A</v>
          </cell>
        </row>
        <row r="371">
          <cell r="F371">
            <v>0</v>
          </cell>
          <cell r="G371" t="str">
            <v>否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</row>
        <row r="371"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1"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</row>
        <row r="371">
          <cell r="AW371">
            <v>0</v>
          </cell>
          <cell r="AX371">
            <v>0</v>
          </cell>
          <cell r="AY371">
            <v>0</v>
          </cell>
          <cell r="AZ371">
            <v>5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</row>
        <row r="371"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e">
            <v>#N/A</v>
          </cell>
        </row>
        <row r="372">
          <cell r="F372">
            <v>0</v>
          </cell>
          <cell r="G372" t="str">
            <v>否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</row>
        <row r="372"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</row>
        <row r="372"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</row>
        <row r="372">
          <cell r="AW372">
            <v>0</v>
          </cell>
          <cell r="AX372">
            <v>0</v>
          </cell>
          <cell r="AY372">
            <v>0</v>
          </cell>
          <cell r="AZ372">
            <v>5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</row>
        <row r="372"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 t="e">
            <v>#N/A</v>
          </cell>
        </row>
        <row r="373">
          <cell r="F373">
            <v>0</v>
          </cell>
          <cell r="G373" t="str">
            <v>否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</row>
        <row r="373"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3"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</row>
        <row r="373"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</row>
        <row r="373"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 t="e">
            <v>#N/A</v>
          </cell>
          <cell r="E374" t="str">
            <v>老账</v>
          </cell>
          <cell r="F374">
            <v>0</v>
          </cell>
          <cell r="G374" t="str">
            <v>是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</row>
        <row r="374"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4"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</row>
        <row r="374">
          <cell r="AW374">
            <v>0</v>
          </cell>
          <cell r="AX374">
            <v>8100</v>
          </cell>
          <cell r="AY374">
            <v>8100</v>
          </cell>
          <cell r="AZ374">
            <v>5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</row>
        <row r="374">
          <cell r="BI374">
            <v>8100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 t="e">
            <v>#N/A</v>
          </cell>
        </row>
        <row r="375">
          <cell r="F375">
            <v>0</v>
          </cell>
          <cell r="G375" t="str">
            <v>否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</row>
        <row r="375"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5"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</row>
        <row r="375">
          <cell r="AW375">
            <v>0</v>
          </cell>
          <cell r="AX375">
            <v>0</v>
          </cell>
          <cell r="AY375">
            <v>0</v>
          </cell>
          <cell r="AZ375">
            <v>5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</row>
        <row r="375"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>
            <v>210</v>
          </cell>
          <cell r="E376" t="str">
            <v>老账</v>
          </cell>
          <cell r="F376">
            <v>90</v>
          </cell>
          <cell r="G376" t="str">
            <v>否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6"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0</v>
          </cell>
        </row>
        <row r="376">
          <cell r="AW376">
            <v>0</v>
          </cell>
          <cell r="AX376">
            <v>4520</v>
          </cell>
          <cell r="AY376">
            <v>4520</v>
          </cell>
          <cell r="AZ376">
            <v>5</v>
          </cell>
          <cell r="BA376">
            <v>4520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4520</v>
          </cell>
          <cell r="BG376">
            <v>0</v>
          </cell>
        </row>
        <row r="376">
          <cell r="BI376">
            <v>4520</v>
          </cell>
          <cell r="BJ376">
            <v>0</v>
          </cell>
          <cell r="BK376">
            <v>0</v>
          </cell>
          <cell r="BL376">
            <v>4520</v>
          </cell>
          <cell r="BM376">
            <v>1000</v>
          </cell>
          <cell r="BN376">
            <v>1000</v>
          </cell>
          <cell r="BO376">
            <v>3520</v>
          </cell>
          <cell r="BP376">
            <v>4520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e">
            <v>#N/A</v>
          </cell>
        </row>
        <row r="377">
          <cell r="F377">
            <v>0</v>
          </cell>
          <cell r="G377" t="str">
            <v>否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</row>
        <row r="377">
          <cell r="AF377">
            <v>0</v>
          </cell>
          <cell r="AG377">
            <v>0</v>
          </cell>
          <cell r="AH377">
            <v>0</v>
          </cell>
        </row>
        <row r="377"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</row>
        <row r="377">
          <cell r="AW377">
            <v>0</v>
          </cell>
          <cell r="AX377">
            <v>0</v>
          </cell>
          <cell r="AY377">
            <v>0</v>
          </cell>
          <cell r="AZ377">
            <v>5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</row>
        <row r="377">
          <cell r="BI377">
            <v>-28219.3900000001</v>
          </cell>
          <cell r="BJ377">
            <v>-28219.3900000001</v>
          </cell>
          <cell r="BK377">
            <v>-28219.3900000001</v>
          </cell>
          <cell r="BL377">
            <v>0</v>
          </cell>
          <cell r="BM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 t="e">
            <v>#N/A</v>
          </cell>
        </row>
        <row r="378"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</row>
        <row r="378"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8"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</row>
        <row r="378">
          <cell r="AW378">
            <v>0</v>
          </cell>
          <cell r="AX378">
            <v>4731.88</v>
          </cell>
          <cell r="AY378">
            <v>4731.88</v>
          </cell>
          <cell r="AZ378">
            <v>5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4731.88</v>
          </cell>
          <cell r="BG378">
            <v>0</v>
          </cell>
        </row>
        <row r="378">
          <cell r="BI378">
            <v>4731.88</v>
          </cell>
          <cell r="BJ378">
            <v>0</v>
          </cell>
          <cell r="BK378">
            <v>0</v>
          </cell>
          <cell r="BL378">
            <v>4731.88</v>
          </cell>
          <cell r="BM378">
            <v>1000</v>
          </cell>
        </row>
        <row r="379">
          <cell r="B379" t="str">
            <v>S412026</v>
          </cell>
          <cell r="C379" t="str">
            <v>天津腾达永恒科技发展有限公司</v>
          </cell>
          <cell r="D379">
            <v>210</v>
          </cell>
          <cell r="E379" t="str">
            <v>老账</v>
          </cell>
          <cell r="F379">
            <v>30</v>
          </cell>
          <cell r="G379" t="str">
            <v>否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79"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</row>
        <row r="379">
          <cell r="AR379">
            <v>6393.43</v>
          </cell>
          <cell r="AS379">
            <v>0</v>
          </cell>
          <cell r="AT379">
            <v>45372.12</v>
          </cell>
          <cell r="AU379">
            <v>0</v>
          </cell>
          <cell r="AV379">
            <v>17930.03</v>
          </cell>
          <cell r="AW379">
            <v>0</v>
          </cell>
          <cell r="AX379">
            <v>69695.58</v>
          </cell>
          <cell r="AY379">
            <v>69695.58</v>
          </cell>
          <cell r="AZ379">
            <v>6</v>
          </cell>
          <cell r="BA379">
            <v>17930.03</v>
          </cell>
          <cell r="BB379">
            <v>0</v>
          </cell>
          <cell r="BC379">
            <v>45372.12</v>
          </cell>
          <cell r="BD379">
            <v>0</v>
          </cell>
          <cell r="BE379">
            <v>6393.43</v>
          </cell>
          <cell r="BF379">
            <v>69695.58</v>
          </cell>
          <cell r="BG379">
            <v>0</v>
          </cell>
        </row>
        <row r="379">
          <cell r="BI379">
            <v>69695.58</v>
          </cell>
          <cell r="BJ379">
            <v>0</v>
          </cell>
          <cell r="BK379">
            <v>0</v>
          </cell>
          <cell r="BL379">
            <v>69695.58</v>
          </cell>
          <cell r="BM379">
            <v>9000</v>
          </cell>
          <cell r="BN379">
            <v>9000</v>
          </cell>
          <cell r="BO379">
            <v>21000</v>
          </cell>
          <cell r="BP379">
            <v>30000</v>
          </cell>
        </row>
        <row r="380">
          <cell r="B380" t="str">
            <v>S413024</v>
          </cell>
          <cell r="C380" t="str">
            <v>南皮县国名冲压件厂</v>
          </cell>
          <cell r="D380">
            <v>210</v>
          </cell>
        </row>
        <row r="380">
          <cell r="F380">
            <v>0</v>
          </cell>
          <cell r="G380" t="str">
            <v>否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</row>
        <row r="380"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2900.49</v>
          </cell>
        </row>
        <row r="380">
          <cell r="AW380">
            <v>0</v>
          </cell>
          <cell r="AX380">
            <v>2900.49</v>
          </cell>
          <cell r="AY380">
            <v>2900.49</v>
          </cell>
          <cell r="AZ380">
            <v>5</v>
          </cell>
          <cell r="BA380">
            <v>0</v>
          </cell>
          <cell r="BB380">
            <v>0</v>
          </cell>
          <cell r="BC380">
            <v>2900.49</v>
          </cell>
          <cell r="BD380">
            <v>0</v>
          </cell>
          <cell r="BE380">
            <v>0</v>
          </cell>
          <cell r="BF380">
            <v>2900.49</v>
          </cell>
          <cell r="BG380">
            <v>0</v>
          </cell>
        </row>
        <row r="380">
          <cell r="BI380">
            <v>2900.49</v>
          </cell>
          <cell r="BJ380">
            <v>0</v>
          </cell>
          <cell r="BK380">
            <v>0</v>
          </cell>
          <cell r="BL380">
            <v>2900.49</v>
          </cell>
          <cell r="BM380">
            <v>0</v>
          </cell>
          <cell r="BN380">
            <v>0</v>
          </cell>
          <cell r="BO380">
            <v>2900.49</v>
          </cell>
          <cell r="BP380">
            <v>2900.49</v>
          </cell>
        </row>
        <row r="381">
          <cell r="B381" t="str">
            <v>S413109</v>
          </cell>
          <cell r="C381" t="str">
            <v>河北盛德燃气有限公司</v>
          </cell>
          <cell r="D381" t="e">
            <v>#N/A</v>
          </cell>
          <cell r="E381" t="str">
            <v>管理</v>
          </cell>
          <cell r="F381">
            <v>0</v>
          </cell>
          <cell r="G381" t="str">
            <v>否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</row>
        <row r="381"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1"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6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</row>
        <row r="381">
          <cell r="BI381">
            <v>-1432.7</v>
          </cell>
          <cell r="BJ381">
            <v>-1432.7</v>
          </cell>
          <cell r="BK381">
            <v>-49665.5</v>
          </cell>
          <cell r="BL381">
            <v>0</v>
          </cell>
          <cell r="BM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 t="e">
            <v>#N/A</v>
          </cell>
        </row>
        <row r="382">
          <cell r="F382">
            <v>0</v>
          </cell>
          <cell r="G382" t="str">
            <v>否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</row>
        <row r="382">
          <cell r="AE382">
            <v>0</v>
          </cell>
          <cell r="AF382">
            <v>0</v>
          </cell>
          <cell r="AG382">
            <v>0</v>
          </cell>
          <cell r="AH382">
            <v>0</v>
          </cell>
        </row>
        <row r="382"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6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</row>
        <row r="382">
          <cell r="BI382">
            <v>-246346.05</v>
          </cell>
          <cell r="BJ382">
            <v>-246346.05</v>
          </cell>
          <cell r="BK382">
            <v>-600463.07</v>
          </cell>
          <cell r="BL382">
            <v>0</v>
          </cell>
          <cell r="BM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e">
            <v>#N/A</v>
          </cell>
        </row>
        <row r="383">
          <cell r="F383">
            <v>0</v>
          </cell>
          <cell r="G383" t="str">
            <v>否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</row>
        <row r="383"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3"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</row>
        <row r="383">
          <cell r="AW383">
            <v>0</v>
          </cell>
          <cell r="AX383">
            <v>0</v>
          </cell>
          <cell r="AY383">
            <v>0</v>
          </cell>
          <cell r="AZ383">
            <v>5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</row>
        <row r="383"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e">
            <v>#N/A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4">
          <cell r="AC384">
            <v>0</v>
          </cell>
          <cell r="AD384">
            <v>0</v>
          </cell>
        </row>
        <row r="384">
          <cell r="AL384">
            <v>0</v>
          </cell>
          <cell r="AM384">
            <v>0</v>
          </cell>
        </row>
        <row r="384">
          <cell r="AO384">
            <v>0</v>
          </cell>
          <cell r="AP384">
            <v>0</v>
          </cell>
          <cell r="AQ384">
            <v>0</v>
          </cell>
          <cell r="AR384">
            <v>96465.06</v>
          </cell>
          <cell r="AS384">
            <v>0</v>
          </cell>
          <cell r="AT384">
            <v>263642.56</v>
          </cell>
          <cell r="AU384">
            <v>1215825.76</v>
          </cell>
          <cell r="AV384">
            <v>897183.84</v>
          </cell>
          <cell r="AW384">
            <v>618173.28</v>
          </cell>
          <cell r="AX384">
            <v>3091290.5</v>
          </cell>
          <cell r="AY384">
            <v>1611822.18</v>
          </cell>
          <cell r="AZ384">
            <v>6</v>
          </cell>
          <cell r="BA384">
            <v>1215825.76</v>
          </cell>
          <cell r="BB384">
            <v>263642.56</v>
          </cell>
          <cell r="BC384">
            <v>0</v>
          </cell>
          <cell r="BD384">
            <v>96465.06</v>
          </cell>
          <cell r="BE384">
            <v>0</v>
          </cell>
          <cell r="BF384">
            <v>3091290.5</v>
          </cell>
          <cell r="BG384">
            <v>1479468.32</v>
          </cell>
        </row>
        <row r="384">
          <cell r="BI384">
            <v>3091290.5</v>
          </cell>
          <cell r="BJ384">
            <v>0</v>
          </cell>
          <cell r="BK384">
            <v>0</v>
          </cell>
          <cell r="BL384">
            <v>3091290.5</v>
          </cell>
          <cell r="BM384">
            <v>412000</v>
          </cell>
        </row>
        <row r="385">
          <cell r="B385" t="str">
            <v>S432026</v>
          </cell>
          <cell r="C385" t="str">
            <v>昆山市鸿毅达精密模具有限公司</v>
          </cell>
          <cell r="D385" t="e">
            <v>#N/A</v>
          </cell>
        </row>
        <row r="385">
          <cell r="F385">
            <v>0</v>
          </cell>
          <cell r="G385" t="str">
            <v>否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</row>
        <row r="385"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5"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</row>
        <row r="385">
          <cell r="AW385">
            <v>0</v>
          </cell>
          <cell r="AX385">
            <v>0</v>
          </cell>
          <cell r="AY385">
            <v>0</v>
          </cell>
          <cell r="AZ385">
            <v>5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</row>
        <row r="385"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 t="e">
            <v>#N/A</v>
          </cell>
        </row>
        <row r="386">
          <cell r="F386">
            <v>0</v>
          </cell>
          <cell r="G386" t="str">
            <v>否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</row>
        <row r="386"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6"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</row>
        <row r="386">
          <cell r="AW386">
            <v>0</v>
          </cell>
          <cell r="AX386">
            <v>0</v>
          </cell>
          <cell r="AY386">
            <v>0</v>
          </cell>
          <cell r="AZ386">
            <v>5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</row>
        <row r="386"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e">
            <v>#N/A</v>
          </cell>
          <cell r="E387" t="str">
            <v>正常供货</v>
          </cell>
          <cell r="F387">
            <v>0</v>
          </cell>
          <cell r="G387" t="str">
            <v>否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</row>
        <row r="387"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7"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</row>
        <row r="387"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</v>
          </cell>
        </row>
        <row r="387">
          <cell r="AW387">
            <v>0</v>
          </cell>
          <cell r="AX387">
            <v>0.46</v>
          </cell>
          <cell r="AY387">
            <v>0.46</v>
          </cell>
          <cell r="AZ387">
            <v>5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0.46</v>
          </cell>
          <cell r="BG387">
            <v>0</v>
          </cell>
        </row>
        <row r="387">
          <cell r="BI387">
            <v>0.459999999991851</v>
          </cell>
          <cell r="BJ387">
            <v>-8.14903700074865e-12</v>
          </cell>
          <cell r="BK387">
            <v>-8.14909251189988e-12</v>
          </cell>
          <cell r="BL387">
            <v>0.46</v>
          </cell>
          <cell r="BM387">
            <v>0</v>
          </cell>
        </row>
        <row r="388">
          <cell r="B388" t="str">
            <v>S511012</v>
          </cell>
          <cell r="C388" t="str">
            <v>北京京东世纪信息技术有限公司</v>
          </cell>
          <cell r="D388" t="e">
            <v>#N/A</v>
          </cell>
          <cell r="E388" t="str">
            <v>管理</v>
          </cell>
          <cell r="F388">
            <v>0</v>
          </cell>
          <cell r="G388" t="str">
            <v>否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8"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8"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6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</row>
        <row r="388">
          <cell r="BI388">
            <v>-45358.89</v>
          </cell>
          <cell r="BJ388">
            <v>-45358.89</v>
          </cell>
          <cell r="BK388">
            <v>-53145.77</v>
          </cell>
          <cell r="BL388">
            <v>0</v>
          </cell>
          <cell r="BM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 t="e">
            <v>#N/A</v>
          </cell>
        </row>
        <row r="389">
          <cell r="F389">
            <v>0</v>
          </cell>
          <cell r="G389" t="str">
            <v>否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</row>
        <row r="389"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89"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</row>
        <row r="389">
          <cell r="AW389">
            <v>0</v>
          </cell>
          <cell r="AX389">
            <v>0</v>
          </cell>
          <cell r="AY389">
            <v>0</v>
          </cell>
          <cell r="AZ389">
            <v>5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</row>
        <row r="389">
          <cell r="BI389">
            <v>-7300</v>
          </cell>
          <cell r="BJ389">
            <v>-7300</v>
          </cell>
          <cell r="BK389">
            <v>-7300</v>
          </cell>
          <cell r="BL389">
            <v>0</v>
          </cell>
          <cell r="BM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e">
            <v>#N/A</v>
          </cell>
        </row>
        <row r="390">
          <cell r="F390">
            <v>30</v>
          </cell>
          <cell r="G390" t="str">
            <v>否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</row>
        <row r="390"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0"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</row>
        <row r="390">
          <cell r="AW390">
            <v>0</v>
          </cell>
          <cell r="AX390">
            <v>0</v>
          </cell>
          <cell r="AY390">
            <v>0</v>
          </cell>
          <cell r="AZ390">
            <v>5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</row>
        <row r="390"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 t="e">
            <v>#N/A</v>
          </cell>
        </row>
        <row r="391">
          <cell r="F391">
            <v>0</v>
          </cell>
          <cell r="G391" t="str">
            <v>否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</row>
        <row r="391"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1"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</row>
        <row r="391">
          <cell r="AW391">
            <v>0</v>
          </cell>
          <cell r="AX391">
            <v>0</v>
          </cell>
          <cell r="AY391">
            <v>0</v>
          </cell>
          <cell r="AZ391">
            <v>5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</row>
        <row r="391"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 t="e">
            <v>#N/A</v>
          </cell>
          <cell r="E392" t="str">
            <v>管理</v>
          </cell>
          <cell r="F392">
            <v>0</v>
          </cell>
          <cell r="G392" t="str">
            <v>否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2">
          <cell r="AA392">
            <v>0</v>
          </cell>
          <cell r="AB392">
            <v>0</v>
          </cell>
          <cell r="AC392">
            <v>0</v>
          </cell>
          <cell r="AD392">
            <v>0</v>
          </cell>
        </row>
        <row r="392">
          <cell r="AG392">
            <v>0</v>
          </cell>
          <cell r="AH392">
            <v>0</v>
          </cell>
        </row>
        <row r="392"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12500</v>
          </cell>
          <cell r="AX392">
            <v>12500</v>
          </cell>
          <cell r="AY392">
            <v>12500</v>
          </cell>
          <cell r="AZ392">
            <v>6</v>
          </cell>
          <cell r="BA392">
            <v>12500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12500</v>
          </cell>
          <cell r="BG392">
            <v>0</v>
          </cell>
        </row>
        <row r="392">
          <cell r="BI392">
            <v>12500</v>
          </cell>
          <cell r="BJ392">
            <v>0</v>
          </cell>
          <cell r="BK392">
            <v>-12700</v>
          </cell>
          <cell r="BL392">
            <v>12500</v>
          </cell>
          <cell r="BM392">
            <v>2000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 t="e">
            <v>#N/A</v>
          </cell>
        </row>
        <row r="393">
          <cell r="F393">
            <v>0</v>
          </cell>
          <cell r="G393" t="str">
            <v>否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</row>
        <row r="393"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3"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</row>
        <row r="393">
          <cell r="AW393">
            <v>0</v>
          </cell>
          <cell r="AX393">
            <v>0</v>
          </cell>
          <cell r="AY393">
            <v>0</v>
          </cell>
          <cell r="AZ393">
            <v>5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</row>
        <row r="393"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 t="e">
            <v>#N/A</v>
          </cell>
        </row>
        <row r="394">
          <cell r="F394">
            <v>0</v>
          </cell>
          <cell r="G394" t="str">
            <v>否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</row>
        <row r="394"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4"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</row>
        <row r="394">
          <cell r="AW394">
            <v>0</v>
          </cell>
          <cell r="AX394">
            <v>0</v>
          </cell>
          <cell r="AY394">
            <v>0</v>
          </cell>
          <cell r="AZ394">
            <v>5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</row>
        <row r="394"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e">
            <v>#N/A</v>
          </cell>
          <cell r="E395" t="str">
            <v>销售（运输）</v>
          </cell>
          <cell r="F395">
            <v>60</v>
          </cell>
          <cell r="G395" t="str">
            <v>否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</row>
        <row r="395">
          <cell r="AE395">
            <v>0</v>
          </cell>
          <cell r="AF395">
            <v>0</v>
          </cell>
        </row>
        <row r="395">
          <cell r="AI395">
            <v>0</v>
          </cell>
          <cell r="AJ395">
            <v>0</v>
          </cell>
        </row>
        <row r="395"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</row>
        <row r="395">
          <cell r="AW395">
            <v>0</v>
          </cell>
          <cell r="AX395">
            <v>0</v>
          </cell>
          <cell r="AY395">
            <v>0</v>
          </cell>
          <cell r="AZ395">
            <v>5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</row>
        <row r="395"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 t="e">
            <v>#N/A</v>
          </cell>
        </row>
        <row r="396">
          <cell r="F396">
            <v>0</v>
          </cell>
          <cell r="G396" t="str">
            <v>否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</row>
        <row r="396"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6"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6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</row>
        <row r="396">
          <cell r="BI396">
            <v>0</v>
          </cell>
          <cell r="BJ396">
            <v>0</v>
          </cell>
          <cell r="BK396">
            <v>-3377</v>
          </cell>
          <cell r="BL396">
            <v>0</v>
          </cell>
          <cell r="BM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 t="e">
            <v>#N/A</v>
          </cell>
        </row>
        <row r="397">
          <cell r="F397">
            <v>0</v>
          </cell>
          <cell r="G397" t="str">
            <v>否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</row>
        <row r="397"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7"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</row>
        <row r="397">
          <cell r="AW397">
            <v>0</v>
          </cell>
          <cell r="AX397">
            <v>0</v>
          </cell>
          <cell r="AY397">
            <v>0</v>
          </cell>
          <cell r="AZ397">
            <v>5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</row>
        <row r="397"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 t="e">
            <v>#N/A</v>
          </cell>
        </row>
        <row r="398">
          <cell r="F398">
            <v>0</v>
          </cell>
          <cell r="G398" t="str">
            <v>否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</row>
        <row r="398"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8"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</row>
        <row r="398">
          <cell r="AW398">
            <v>0</v>
          </cell>
          <cell r="AX398">
            <v>0</v>
          </cell>
          <cell r="AY398">
            <v>0</v>
          </cell>
          <cell r="AZ398">
            <v>5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</row>
        <row r="398"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 t="e">
            <v>#N/A</v>
          </cell>
        </row>
        <row r="399">
          <cell r="F399">
            <v>0</v>
          </cell>
          <cell r="G399" t="str">
            <v>否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</row>
        <row r="399"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399"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</row>
        <row r="399">
          <cell r="AW399">
            <v>0</v>
          </cell>
          <cell r="AX399">
            <v>0</v>
          </cell>
          <cell r="AY399">
            <v>0</v>
          </cell>
          <cell r="AZ399">
            <v>5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</row>
        <row r="399"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 t="e">
            <v>#N/A</v>
          </cell>
        </row>
        <row r="400">
          <cell r="F400">
            <v>0</v>
          </cell>
          <cell r="G400" t="str">
            <v>否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</row>
        <row r="400"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0"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</row>
        <row r="400">
          <cell r="AW400">
            <v>0</v>
          </cell>
          <cell r="AX400">
            <v>0</v>
          </cell>
          <cell r="AY400">
            <v>0</v>
          </cell>
          <cell r="AZ400">
            <v>5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</row>
        <row r="400"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</row>
        <row r="401">
          <cell r="B401" t="str">
            <v>S537005</v>
          </cell>
          <cell r="C401" t="str">
            <v>滨州齐德化工有限公司 </v>
          </cell>
          <cell r="D401" t="e">
            <v>#N/A</v>
          </cell>
        </row>
        <row r="401">
          <cell r="F401">
            <v>0</v>
          </cell>
          <cell r="G401" t="str">
            <v>否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</row>
        <row r="401"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1"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</row>
        <row r="401">
          <cell r="AW401">
            <v>0</v>
          </cell>
          <cell r="AX401">
            <v>0</v>
          </cell>
          <cell r="AY401">
            <v>0</v>
          </cell>
          <cell r="AZ401">
            <v>5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</row>
        <row r="401"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 t="e">
            <v>#N/A</v>
          </cell>
        </row>
        <row r="402">
          <cell r="F402">
            <v>0</v>
          </cell>
          <cell r="G402" t="str">
            <v>否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</row>
        <row r="402"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</row>
        <row r="402"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</row>
        <row r="402">
          <cell r="AW402">
            <v>0</v>
          </cell>
          <cell r="AX402">
            <v>0</v>
          </cell>
          <cell r="AY402">
            <v>0</v>
          </cell>
          <cell r="AZ402">
            <v>5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</row>
        <row r="402"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 t="e">
            <v>#N/A</v>
          </cell>
        </row>
        <row r="403">
          <cell r="F403">
            <v>0</v>
          </cell>
          <cell r="G403" t="str">
            <v>否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</row>
        <row r="403"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</row>
        <row r="403"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</row>
        <row r="403">
          <cell r="AW403">
            <v>0</v>
          </cell>
          <cell r="AX403">
            <v>0</v>
          </cell>
          <cell r="AY403">
            <v>0</v>
          </cell>
          <cell r="AZ403">
            <v>5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</row>
        <row r="403"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 t="e">
            <v>#N/A</v>
          </cell>
        </row>
        <row r="404">
          <cell r="F404">
            <v>0</v>
          </cell>
          <cell r="G404" t="str">
            <v>否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</row>
        <row r="404"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</row>
        <row r="404"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</row>
        <row r="404">
          <cell r="AW404">
            <v>0</v>
          </cell>
          <cell r="AX404">
            <v>0</v>
          </cell>
          <cell r="AY404">
            <v>0</v>
          </cell>
          <cell r="AZ404">
            <v>5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</row>
        <row r="404"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210</v>
          </cell>
        </row>
        <row r="405">
          <cell r="F405">
            <v>0</v>
          </cell>
          <cell r="G405" t="str">
            <v>否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</row>
        <row r="405">
          <cell r="AE405">
            <v>0</v>
          </cell>
          <cell r="AF405">
            <v>0</v>
          </cell>
          <cell r="AG405">
            <v>0</v>
          </cell>
          <cell r="AH405">
            <v>0</v>
          </cell>
        </row>
        <row r="405"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</row>
        <row r="405">
          <cell r="AW405">
            <v>0</v>
          </cell>
          <cell r="AX405">
            <v>0</v>
          </cell>
          <cell r="AY405">
            <v>0</v>
          </cell>
          <cell r="AZ405">
            <v>5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</row>
        <row r="405">
          <cell r="BI405">
            <v>-3500</v>
          </cell>
          <cell r="BJ405">
            <v>-3500</v>
          </cell>
          <cell r="BK405">
            <v>-3500</v>
          </cell>
          <cell r="BL405">
            <v>0</v>
          </cell>
          <cell r="BM405">
            <v>0</v>
          </cell>
          <cell r="BN405">
            <v>0</v>
          </cell>
        </row>
        <row r="405">
          <cell r="BP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e">
            <v>#N/A</v>
          </cell>
        </row>
        <row r="406">
          <cell r="F406">
            <v>0</v>
          </cell>
          <cell r="G406" t="str">
            <v>否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</row>
        <row r="406"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</row>
        <row r="406"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</row>
        <row r="406">
          <cell r="AW406">
            <v>0</v>
          </cell>
          <cell r="AX406">
            <v>0</v>
          </cell>
          <cell r="AY406">
            <v>0</v>
          </cell>
          <cell r="AZ406">
            <v>5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</row>
        <row r="406"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e">
            <v>#N/A</v>
          </cell>
        </row>
        <row r="407">
          <cell r="F407">
            <v>0</v>
          </cell>
          <cell r="G407" t="str">
            <v>否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</row>
        <row r="407"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</row>
        <row r="407"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</row>
        <row r="407">
          <cell r="AW407">
            <v>0</v>
          </cell>
          <cell r="AX407">
            <v>0</v>
          </cell>
          <cell r="AY407">
            <v>0</v>
          </cell>
          <cell r="AZ407">
            <v>5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</row>
        <row r="407">
          <cell r="BI407">
            <v>-5.82076609134674e-11</v>
          </cell>
          <cell r="BJ407">
            <v>-5.82076609134674e-11</v>
          </cell>
          <cell r="BK407">
            <v>-5.82076609134674e-11</v>
          </cell>
          <cell r="BL407">
            <v>0</v>
          </cell>
          <cell r="BM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>
            <v>210</v>
          </cell>
        </row>
        <row r="408">
          <cell r="F408">
            <v>0</v>
          </cell>
          <cell r="G408" t="str">
            <v>否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</row>
        <row r="408"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8"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6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</row>
        <row r="408">
          <cell r="BI408">
            <v>1.16415321826935e-10</v>
          </cell>
          <cell r="BJ408">
            <v>1.16415321826935e-10</v>
          </cell>
          <cell r="BK408">
            <v>1.16415321826935e-10</v>
          </cell>
          <cell r="BL408">
            <v>0</v>
          </cell>
          <cell r="BM408">
            <v>0</v>
          </cell>
          <cell r="BN408">
            <v>0</v>
          </cell>
        </row>
        <row r="408">
          <cell r="BP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e">
            <v>#N/A</v>
          </cell>
        </row>
        <row r="409">
          <cell r="F409">
            <v>0</v>
          </cell>
          <cell r="G409" t="str">
            <v>否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</row>
        <row r="409"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09"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</row>
        <row r="409">
          <cell r="AW409">
            <v>0</v>
          </cell>
          <cell r="AX409">
            <v>0</v>
          </cell>
          <cell r="AY409">
            <v>0</v>
          </cell>
          <cell r="AZ409">
            <v>5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</row>
        <row r="409"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e">
            <v>#N/A</v>
          </cell>
        </row>
        <row r="410">
          <cell r="F410">
            <v>0</v>
          </cell>
          <cell r="G410" t="str">
            <v>否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</row>
        <row r="410"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</row>
        <row r="410"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</row>
        <row r="410">
          <cell r="AW410">
            <v>0</v>
          </cell>
          <cell r="AX410">
            <v>0</v>
          </cell>
          <cell r="AY410">
            <v>0</v>
          </cell>
          <cell r="AZ410">
            <v>5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</row>
        <row r="410"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 t="e">
            <v>#N/A</v>
          </cell>
        </row>
        <row r="411">
          <cell r="F411">
            <v>0</v>
          </cell>
          <cell r="G411" t="str">
            <v>否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</row>
        <row r="411"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1"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</row>
        <row r="411">
          <cell r="AW411">
            <v>0</v>
          </cell>
          <cell r="AX411">
            <v>0</v>
          </cell>
          <cell r="AY411">
            <v>0</v>
          </cell>
          <cell r="AZ411">
            <v>5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</row>
        <row r="411">
          <cell r="BI411">
            <v>-58565.7800000007</v>
          </cell>
          <cell r="BJ411">
            <v>-58565.7800000007</v>
          </cell>
          <cell r="BK411">
            <v>-58565.7800000007</v>
          </cell>
          <cell r="BL411">
            <v>0</v>
          </cell>
          <cell r="BM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 t="e">
            <v>#N/A</v>
          </cell>
        </row>
        <row r="412">
          <cell r="F412">
            <v>0</v>
          </cell>
          <cell r="G412" t="str">
            <v>否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</row>
        <row r="412"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2"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</row>
        <row r="412">
          <cell r="AW412">
            <v>0</v>
          </cell>
          <cell r="AX412">
            <v>0</v>
          </cell>
          <cell r="AY412">
            <v>0</v>
          </cell>
          <cell r="AZ412">
            <v>5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</row>
        <row r="412"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e">
            <v>#N/A</v>
          </cell>
        </row>
        <row r="413">
          <cell r="F413">
            <v>0</v>
          </cell>
          <cell r="G413" t="str">
            <v>否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</row>
        <row r="413"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</row>
        <row r="413"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</row>
        <row r="413">
          <cell r="AW413">
            <v>0</v>
          </cell>
          <cell r="AX413">
            <v>0</v>
          </cell>
          <cell r="AY413">
            <v>0</v>
          </cell>
          <cell r="AZ413">
            <v>5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</row>
        <row r="413"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 t="e">
            <v>#N/A</v>
          </cell>
        </row>
        <row r="414">
          <cell r="F414">
            <v>0</v>
          </cell>
          <cell r="G414" t="str">
            <v>否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</row>
        <row r="414"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</row>
        <row r="414"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</row>
        <row r="414">
          <cell r="AW414">
            <v>0</v>
          </cell>
          <cell r="AX414">
            <v>0</v>
          </cell>
          <cell r="AY414">
            <v>0</v>
          </cell>
          <cell r="AZ414">
            <v>5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</row>
        <row r="414"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 t="e">
            <v>#N/A</v>
          </cell>
        </row>
        <row r="415">
          <cell r="F415">
            <v>0</v>
          </cell>
          <cell r="G415" t="str">
            <v>否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</row>
        <row r="415"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5"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</row>
        <row r="415">
          <cell r="AW415">
            <v>0</v>
          </cell>
          <cell r="AX415">
            <v>0</v>
          </cell>
          <cell r="AY415">
            <v>0</v>
          </cell>
          <cell r="AZ415">
            <v>5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</row>
        <row r="415">
          <cell r="BI415">
            <v>-2.68000000002212</v>
          </cell>
          <cell r="BJ415">
            <v>-2.68000000002212</v>
          </cell>
          <cell r="BK415">
            <v>-2.68000000002212</v>
          </cell>
          <cell r="BL415">
            <v>0</v>
          </cell>
          <cell r="BM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 t="e">
            <v>#N/A</v>
          </cell>
        </row>
        <row r="416">
          <cell r="F416">
            <v>0</v>
          </cell>
          <cell r="G416" t="str">
            <v>否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</row>
        <row r="416"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</row>
        <row r="416"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</row>
        <row r="416">
          <cell r="AW416">
            <v>0</v>
          </cell>
          <cell r="AX416">
            <v>0</v>
          </cell>
          <cell r="AY416">
            <v>0</v>
          </cell>
          <cell r="AZ416">
            <v>5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</row>
        <row r="416"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 t="e">
            <v>#N/A</v>
          </cell>
        </row>
        <row r="417">
          <cell r="F417">
            <v>0</v>
          </cell>
          <cell r="G417" t="str">
            <v>否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</row>
        <row r="417"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</row>
        <row r="417"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</row>
        <row r="417">
          <cell r="AW417">
            <v>0</v>
          </cell>
          <cell r="AX417">
            <v>0</v>
          </cell>
          <cell r="AY417">
            <v>0</v>
          </cell>
          <cell r="AZ417">
            <v>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</row>
        <row r="417"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 t="e">
            <v>#N/A</v>
          </cell>
        </row>
        <row r="418">
          <cell r="F418">
            <v>0</v>
          </cell>
          <cell r="G418" t="str">
            <v>否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</row>
        <row r="418"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</row>
        <row r="418"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</row>
        <row r="418">
          <cell r="AW418">
            <v>0</v>
          </cell>
          <cell r="AX418">
            <v>0</v>
          </cell>
          <cell r="AY418">
            <v>0</v>
          </cell>
          <cell r="AZ418">
            <v>5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</row>
        <row r="418"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 t="e">
            <v>#N/A</v>
          </cell>
        </row>
        <row r="419">
          <cell r="F419">
            <v>0</v>
          </cell>
          <cell r="G419" t="str">
            <v>否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</row>
        <row r="419"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</row>
        <row r="419"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</row>
        <row r="419">
          <cell r="AW419">
            <v>0</v>
          </cell>
          <cell r="AX419">
            <v>0</v>
          </cell>
          <cell r="AY419">
            <v>0</v>
          </cell>
          <cell r="AZ419">
            <v>5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</row>
        <row r="419"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 t="e">
            <v>#N/A</v>
          </cell>
        </row>
        <row r="420">
          <cell r="F420">
            <v>0</v>
          </cell>
          <cell r="G420" t="str">
            <v>否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</row>
        <row r="420"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</row>
        <row r="420"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</row>
        <row r="420">
          <cell r="AW420">
            <v>0</v>
          </cell>
          <cell r="AX420">
            <v>0</v>
          </cell>
          <cell r="AY420">
            <v>0</v>
          </cell>
          <cell r="AZ420">
            <v>5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</row>
        <row r="420"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 t="e">
            <v>#N/A</v>
          </cell>
        </row>
        <row r="421">
          <cell r="F421">
            <v>0</v>
          </cell>
          <cell r="G421" t="str">
            <v>否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</row>
        <row r="421"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1"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</row>
        <row r="421">
          <cell r="AW421">
            <v>0</v>
          </cell>
          <cell r="AX421">
            <v>0</v>
          </cell>
          <cell r="AY421">
            <v>0</v>
          </cell>
          <cell r="AZ421">
            <v>5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</row>
        <row r="421"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 t="e">
            <v>#N/A</v>
          </cell>
        </row>
        <row r="422">
          <cell r="F422">
            <v>0</v>
          </cell>
          <cell r="G422" t="str">
            <v>否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</row>
        <row r="422"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2"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</row>
        <row r="422">
          <cell r="AW422">
            <v>0</v>
          </cell>
          <cell r="AX422">
            <v>0</v>
          </cell>
          <cell r="AY422">
            <v>0</v>
          </cell>
          <cell r="AZ422">
            <v>5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</row>
        <row r="422"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 t="e">
            <v>#N/A</v>
          </cell>
        </row>
        <row r="423">
          <cell r="F423">
            <v>0</v>
          </cell>
          <cell r="G423" t="str">
            <v>否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</row>
        <row r="423"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</row>
        <row r="423"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</row>
        <row r="423">
          <cell r="AW423">
            <v>0</v>
          </cell>
          <cell r="AX423">
            <v>0</v>
          </cell>
          <cell r="AY423">
            <v>0</v>
          </cell>
          <cell r="AZ423">
            <v>5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</row>
        <row r="423"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 t="e">
            <v>#N/A</v>
          </cell>
        </row>
        <row r="424">
          <cell r="F424">
            <v>0</v>
          </cell>
          <cell r="G424" t="str">
            <v>否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</row>
        <row r="424"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4"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</row>
        <row r="424">
          <cell r="AW424">
            <v>0</v>
          </cell>
          <cell r="AX424">
            <v>0</v>
          </cell>
          <cell r="AY424">
            <v>0</v>
          </cell>
          <cell r="AZ424">
            <v>5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</row>
        <row r="424"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 t="e">
            <v>#N/A</v>
          </cell>
        </row>
        <row r="425">
          <cell r="F425">
            <v>0</v>
          </cell>
          <cell r="G425" t="str">
            <v>否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</row>
        <row r="425"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5"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</row>
        <row r="425">
          <cell r="AW425">
            <v>0</v>
          </cell>
          <cell r="AX425">
            <v>0</v>
          </cell>
          <cell r="AY425">
            <v>0</v>
          </cell>
          <cell r="AZ425">
            <v>5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</row>
        <row r="425"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 t="e">
            <v>#N/A</v>
          </cell>
        </row>
        <row r="426">
          <cell r="F426">
            <v>0</v>
          </cell>
          <cell r="G426" t="str">
            <v>否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</row>
        <row r="426"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6"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</row>
        <row r="426">
          <cell r="AW426">
            <v>0</v>
          </cell>
          <cell r="AX426">
            <v>0</v>
          </cell>
          <cell r="AY426">
            <v>0</v>
          </cell>
          <cell r="AZ426">
            <v>5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</row>
        <row r="426"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 t="e">
            <v>#N/A</v>
          </cell>
        </row>
        <row r="427">
          <cell r="F427">
            <v>0</v>
          </cell>
          <cell r="G427" t="str">
            <v>否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</row>
        <row r="427"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7"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</row>
        <row r="427">
          <cell r="AW427">
            <v>0</v>
          </cell>
          <cell r="AX427">
            <v>0</v>
          </cell>
          <cell r="AY427">
            <v>0</v>
          </cell>
          <cell r="AZ427">
            <v>5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</row>
        <row r="427"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 t="e">
            <v>#N/A</v>
          </cell>
        </row>
        <row r="428">
          <cell r="F428">
            <v>0</v>
          </cell>
          <cell r="G428" t="str">
            <v>否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</row>
        <row r="428"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8"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</row>
        <row r="428">
          <cell r="AW428">
            <v>0</v>
          </cell>
          <cell r="AX428">
            <v>0</v>
          </cell>
          <cell r="AY428">
            <v>0</v>
          </cell>
          <cell r="AZ428">
            <v>5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</row>
        <row r="428"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 t="e">
            <v>#N/A</v>
          </cell>
        </row>
        <row r="429">
          <cell r="F429">
            <v>0</v>
          </cell>
          <cell r="G429" t="str">
            <v>否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</row>
        <row r="429"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29"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</row>
        <row r="429">
          <cell r="AW429">
            <v>0</v>
          </cell>
          <cell r="AX429">
            <v>0</v>
          </cell>
          <cell r="AY429">
            <v>0</v>
          </cell>
          <cell r="AZ429">
            <v>5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</row>
        <row r="429"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 t="e">
            <v>#N/A</v>
          </cell>
        </row>
        <row r="430">
          <cell r="F430">
            <v>0</v>
          </cell>
          <cell r="G430" t="str">
            <v>否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</row>
        <row r="430"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0"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</row>
        <row r="430">
          <cell r="AW430">
            <v>0</v>
          </cell>
          <cell r="AX430">
            <v>0</v>
          </cell>
          <cell r="AY430">
            <v>0</v>
          </cell>
          <cell r="AZ430">
            <v>5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</row>
        <row r="430"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 t="e">
            <v>#N/A</v>
          </cell>
        </row>
        <row r="431">
          <cell r="F431">
            <v>0</v>
          </cell>
          <cell r="G431" t="str">
            <v>否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</row>
        <row r="431"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1"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</row>
        <row r="431">
          <cell r="AW431">
            <v>0</v>
          </cell>
          <cell r="AX431">
            <v>0</v>
          </cell>
          <cell r="AY431">
            <v>0</v>
          </cell>
          <cell r="AZ431">
            <v>5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</row>
        <row r="431"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 t="e">
            <v>#N/A</v>
          </cell>
        </row>
        <row r="432">
          <cell r="F432">
            <v>0</v>
          </cell>
          <cell r="G432" t="str">
            <v>否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</row>
        <row r="432"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2"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</row>
        <row r="432">
          <cell r="AW432">
            <v>0</v>
          </cell>
          <cell r="AX432">
            <v>0</v>
          </cell>
          <cell r="AY432">
            <v>0</v>
          </cell>
          <cell r="AZ432">
            <v>5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</row>
        <row r="432"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 t="e">
            <v>#N/A</v>
          </cell>
        </row>
        <row r="433">
          <cell r="F433">
            <v>0</v>
          </cell>
          <cell r="G433" t="str">
            <v>否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</row>
        <row r="433"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3"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</row>
        <row r="433">
          <cell r="AW433">
            <v>0</v>
          </cell>
          <cell r="AX433">
            <v>0</v>
          </cell>
          <cell r="AY433">
            <v>0</v>
          </cell>
          <cell r="AZ433">
            <v>5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</row>
        <row r="433"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 t="e">
            <v>#N/A</v>
          </cell>
        </row>
        <row r="434">
          <cell r="F434">
            <v>0</v>
          </cell>
          <cell r="G434" t="str">
            <v>否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</row>
        <row r="434"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34"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</row>
        <row r="434">
          <cell r="AW434">
            <v>0</v>
          </cell>
          <cell r="AX434">
            <v>0</v>
          </cell>
          <cell r="AY434">
            <v>0</v>
          </cell>
          <cell r="AZ434">
            <v>5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</row>
        <row r="434"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 t="e">
            <v>#N/A</v>
          </cell>
        </row>
        <row r="435">
          <cell r="F435">
            <v>0</v>
          </cell>
          <cell r="G435" t="str">
            <v>否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</row>
        <row r="435"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5"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</row>
        <row r="435">
          <cell r="AW435">
            <v>0</v>
          </cell>
          <cell r="AX435">
            <v>0</v>
          </cell>
          <cell r="AY435">
            <v>0</v>
          </cell>
          <cell r="AZ435">
            <v>5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</row>
        <row r="435"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 t="e">
            <v>#N/A</v>
          </cell>
        </row>
        <row r="436">
          <cell r="F436">
            <v>0</v>
          </cell>
          <cell r="G436" t="str">
            <v>否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</row>
        <row r="436"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6"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</row>
        <row r="436">
          <cell r="AW436">
            <v>0</v>
          </cell>
          <cell r="AX436">
            <v>0</v>
          </cell>
          <cell r="AY436">
            <v>0</v>
          </cell>
          <cell r="AZ436">
            <v>5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</row>
        <row r="436"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 t="e">
            <v>#N/A</v>
          </cell>
        </row>
        <row r="437">
          <cell r="F437">
            <v>0</v>
          </cell>
          <cell r="G437" t="str">
            <v>否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</row>
        <row r="437"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</row>
        <row r="437"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</row>
        <row r="437">
          <cell r="AW437">
            <v>0</v>
          </cell>
          <cell r="AX437">
            <v>0</v>
          </cell>
          <cell r="AY437">
            <v>0</v>
          </cell>
          <cell r="AZ437">
            <v>5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</row>
        <row r="437"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 t="e">
            <v>#N/A</v>
          </cell>
        </row>
        <row r="438">
          <cell r="F438">
            <v>0</v>
          </cell>
          <cell r="G438" t="str">
            <v>否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</row>
        <row r="438"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8"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</row>
        <row r="438">
          <cell r="AW438">
            <v>0</v>
          </cell>
          <cell r="AX438">
            <v>0</v>
          </cell>
          <cell r="AY438">
            <v>0</v>
          </cell>
          <cell r="AZ438">
            <v>5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</row>
        <row r="438"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 t="e">
            <v>#N/A</v>
          </cell>
        </row>
        <row r="439">
          <cell r="F439">
            <v>0</v>
          </cell>
          <cell r="G439" t="str">
            <v>否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</row>
        <row r="439"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39"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</row>
        <row r="439">
          <cell r="AW439">
            <v>0</v>
          </cell>
          <cell r="AX439">
            <v>0</v>
          </cell>
          <cell r="AY439">
            <v>0</v>
          </cell>
          <cell r="AZ439">
            <v>5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</row>
        <row r="439"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 t="e">
            <v>#N/A</v>
          </cell>
        </row>
        <row r="440">
          <cell r="F440">
            <v>0</v>
          </cell>
          <cell r="G440" t="str">
            <v>否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</row>
        <row r="440"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0"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</row>
        <row r="440">
          <cell r="AW440">
            <v>0</v>
          </cell>
          <cell r="AX440">
            <v>0</v>
          </cell>
          <cell r="AY440">
            <v>0</v>
          </cell>
          <cell r="AZ440">
            <v>5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</row>
        <row r="440"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e">
            <v>#N/A</v>
          </cell>
        </row>
        <row r="441">
          <cell r="F441">
            <v>0</v>
          </cell>
          <cell r="G441" t="str">
            <v>否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</row>
        <row r="441"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1"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</row>
        <row r="441">
          <cell r="AW441">
            <v>0</v>
          </cell>
          <cell r="AX441">
            <v>0</v>
          </cell>
          <cell r="AY441">
            <v>0</v>
          </cell>
          <cell r="AZ441">
            <v>5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</row>
        <row r="441"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e">
            <v>#N/A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</row>
        <row r="442"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0</v>
          </cell>
          <cell r="AV442">
            <v>61089.79</v>
          </cell>
          <cell r="AW442">
            <v>13600</v>
          </cell>
          <cell r="AX442">
            <v>229913.24</v>
          </cell>
          <cell r="AY442">
            <v>218969.9</v>
          </cell>
          <cell r="AZ442">
            <v>6</v>
          </cell>
          <cell r="BA442">
            <v>0</v>
          </cell>
          <cell r="BB442">
            <v>10943.34</v>
          </cell>
          <cell r="BC442">
            <v>15318.49</v>
          </cell>
          <cell r="BD442">
            <v>29919.32</v>
          </cell>
          <cell r="BE442">
            <v>43147.86</v>
          </cell>
          <cell r="BF442">
            <v>130870.94</v>
          </cell>
          <cell r="BG442">
            <v>10943.34</v>
          </cell>
        </row>
        <row r="442">
          <cell r="BI442">
            <v>229913.24</v>
          </cell>
          <cell r="BJ442">
            <v>0</v>
          </cell>
          <cell r="BK442">
            <v>0</v>
          </cell>
          <cell r="BL442">
            <v>130870.94</v>
          </cell>
          <cell r="BM442">
            <v>17000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 t="e">
            <v>#N/A</v>
          </cell>
        </row>
        <row r="443">
          <cell r="F443">
            <v>0</v>
          </cell>
          <cell r="G443" t="str">
            <v>否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</row>
        <row r="443"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3"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</row>
        <row r="443">
          <cell r="AW443">
            <v>0</v>
          </cell>
          <cell r="AX443">
            <v>0</v>
          </cell>
          <cell r="AY443">
            <v>0</v>
          </cell>
          <cell r="AZ443">
            <v>5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</row>
        <row r="443"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 t="e">
            <v>#N/A</v>
          </cell>
        </row>
        <row r="444">
          <cell r="F444">
            <v>0</v>
          </cell>
          <cell r="G444" t="str">
            <v>否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</row>
        <row r="444"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4"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</row>
        <row r="444">
          <cell r="AW444">
            <v>0</v>
          </cell>
          <cell r="AX444">
            <v>0</v>
          </cell>
          <cell r="AY444">
            <v>0</v>
          </cell>
          <cell r="AZ444">
            <v>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</row>
        <row r="444"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 t="e">
            <v>#N/A</v>
          </cell>
        </row>
        <row r="445">
          <cell r="F445">
            <v>0</v>
          </cell>
          <cell r="G445" t="str">
            <v>否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</row>
        <row r="445"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  <row r="445"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</row>
        <row r="445">
          <cell r="AW445">
            <v>0</v>
          </cell>
          <cell r="AX445">
            <v>0</v>
          </cell>
          <cell r="AY445">
            <v>0</v>
          </cell>
          <cell r="AZ445">
            <v>5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</row>
        <row r="445">
          <cell r="BI445">
            <v>0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 t="e">
            <v>#N/A</v>
          </cell>
        </row>
        <row r="446">
          <cell r="F446">
            <v>0</v>
          </cell>
          <cell r="G446" t="str">
            <v>否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</row>
        <row r="446"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</row>
        <row r="446"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</row>
        <row r="446">
          <cell r="AW446">
            <v>0</v>
          </cell>
          <cell r="AX446">
            <v>0</v>
          </cell>
          <cell r="AY446">
            <v>0</v>
          </cell>
          <cell r="AZ446">
            <v>5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</row>
        <row r="446">
          <cell r="BI446">
            <v>0</v>
          </cell>
          <cell r="BJ446">
            <v>0</v>
          </cell>
          <cell r="BK446">
            <v>-30000</v>
          </cell>
          <cell r="BL446">
            <v>0</v>
          </cell>
          <cell r="BM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 t="e">
            <v>#N/A</v>
          </cell>
        </row>
        <row r="447">
          <cell r="F447">
            <v>0</v>
          </cell>
          <cell r="G447" t="str">
            <v>否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</row>
        <row r="447"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</row>
        <row r="447"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</row>
        <row r="447">
          <cell r="AW447">
            <v>0</v>
          </cell>
          <cell r="AX447">
            <v>0</v>
          </cell>
          <cell r="AY447">
            <v>0</v>
          </cell>
          <cell r="AZ447">
            <v>5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</row>
        <row r="447"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 t="e">
            <v>#N/A</v>
          </cell>
        </row>
        <row r="448">
          <cell r="F448">
            <v>0</v>
          </cell>
          <cell r="G448" t="str">
            <v>否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</row>
        <row r="448"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</row>
        <row r="448"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</row>
        <row r="448">
          <cell r="AW448">
            <v>0</v>
          </cell>
          <cell r="AX448">
            <v>0</v>
          </cell>
          <cell r="AY448">
            <v>0</v>
          </cell>
          <cell r="AZ448">
            <v>5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</row>
        <row r="448"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 t="e">
            <v>#N/A</v>
          </cell>
        </row>
        <row r="449">
          <cell r="F449">
            <v>0</v>
          </cell>
          <cell r="G449" t="str">
            <v>否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49"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</row>
        <row r="449"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</row>
        <row r="449">
          <cell r="AW449">
            <v>0</v>
          </cell>
          <cell r="AX449">
            <v>0</v>
          </cell>
          <cell r="AY449">
            <v>0</v>
          </cell>
          <cell r="AZ449">
            <v>5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</row>
        <row r="449"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 t="e">
            <v>#N/A</v>
          </cell>
        </row>
        <row r="450">
          <cell r="F450">
            <v>0</v>
          </cell>
          <cell r="G450" t="str">
            <v>否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</row>
        <row r="450"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</row>
        <row r="450"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</row>
        <row r="450">
          <cell r="AW450">
            <v>0</v>
          </cell>
          <cell r="AX450">
            <v>0</v>
          </cell>
          <cell r="AY450">
            <v>0</v>
          </cell>
          <cell r="AZ450">
            <v>5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</row>
        <row r="450"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 t="e">
            <v>#N/A</v>
          </cell>
        </row>
        <row r="451">
          <cell r="F451">
            <v>0</v>
          </cell>
          <cell r="G451" t="str">
            <v>否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</row>
        <row r="451"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</row>
        <row r="451"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6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</row>
        <row r="451">
          <cell r="BI451">
            <v>0</v>
          </cell>
          <cell r="BJ451">
            <v>0</v>
          </cell>
          <cell r="BK451">
            <v>-310</v>
          </cell>
          <cell r="BL451">
            <v>0</v>
          </cell>
          <cell r="BM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 t="e">
            <v>#N/A</v>
          </cell>
        </row>
        <row r="452">
          <cell r="F452">
            <v>0</v>
          </cell>
          <cell r="G452" t="str">
            <v>否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</row>
        <row r="452"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</row>
        <row r="452"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</row>
        <row r="452">
          <cell r="AW452">
            <v>0</v>
          </cell>
          <cell r="AX452">
            <v>0</v>
          </cell>
          <cell r="AY452">
            <v>0</v>
          </cell>
          <cell r="AZ452">
            <v>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</row>
        <row r="452"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 t="e">
            <v>#N/A</v>
          </cell>
        </row>
        <row r="453">
          <cell r="F453">
            <v>0</v>
          </cell>
          <cell r="G453" t="str">
            <v>否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</row>
        <row r="453"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</row>
        <row r="453"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</row>
        <row r="453">
          <cell r="AW453">
            <v>0</v>
          </cell>
          <cell r="AX453">
            <v>0</v>
          </cell>
          <cell r="AY453">
            <v>0</v>
          </cell>
          <cell r="AZ453">
            <v>5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</row>
        <row r="453"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 t="e">
            <v>#N/A</v>
          </cell>
        </row>
        <row r="454">
          <cell r="F454">
            <v>0</v>
          </cell>
          <cell r="G454" t="str">
            <v>否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</row>
        <row r="454"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</row>
        <row r="454"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</row>
        <row r="454">
          <cell r="AW454">
            <v>0</v>
          </cell>
          <cell r="AX454">
            <v>0</v>
          </cell>
          <cell r="AY454">
            <v>0</v>
          </cell>
          <cell r="AZ454">
            <v>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</row>
        <row r="454"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 t="e">
            <v>#N/A</v>
          </cell>
        </row>
        <row r="455">
          <cell r="F455">
            <v>0</v>
          </cell>
          <cell r="G455" t="str">
            <v>否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</row>
        <row r="455"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</row>
        <row r="455"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</row>
        <row r="455">
          <cell r="AW455">
            <v>0</v>
          </cell>
          <cell r="AX455">
            <v>0</v>
          </cell>
          <cell r="AY455">
            <v>0</v>
          </cell>
          <cell r="AZ455">
            <v>5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</row>
        <row r="455"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 t="e">
            <v>#N/A</v>
          </cell>
        </row>
        <row r="456">
          <cell r="F456">
            <v>0</v>
          </cell>
          <cell r="G456" t="str">
            <v>否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</row>
        <row r="456"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</row>
        <row r="456"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</row>
        <row r="456">
          <cell r="AW456">
            <v>0</v>
          </cell>
          <cell r="AX456">
            <v>0</v>
          </cell>
          <cell r="AY456">
            <v>0</v>
          </cell>
          <cell r="AZ456">
            <v>5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</row>
        <row r="456"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 t="e">
            <v>#N/A</v>
          </cell>
        </row>
        <row r="457">
          <cell r="F457">
            <v>0</v>
          </cell>
          <cell r="G457" t="str">
            <v>否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</row>
        <row r="457"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</row>
        <row r="457"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</row>
        <row r="457">
          <cell r="AW457">
            <v>0</v>
          </cell>
          <cell r="AX457">
            <v>0</v>
          </cell>
          <cell r="AY457">
            <v>0</v>
          </cell>
          <cell r="AZ457">
            <v>5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</row>
        <row r="457"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 t="e">
            <v>#N/A</v>
          </cell>
        </row>
        <row r="458">
          <cell r="F458">
            <v>0</v>
          </cell>
          <cell r="G458" t="str">
            <v>否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</row>
        <row r="458"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8"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</row>
        <row r="458">
          <cell r="AW458">
            <v>0</v>
          </cell>
          <cell r="AX458">
            <v>0</v>
          </cell>
          <cell r="AY458">
            <v>0</v>
          </cell>
          <cell r="AZ458">
            <v>5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</row>
        <row r="458"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 t="e">
            <v>#N/A</v>
          </cell>
        </row>
        <row r="459">
          <cell r="F459">
            <v>0</v>
          </cell>
          <cell r="G459" t="str">
            <v>否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</row>
        <row r="459"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</row>
        <row r="459"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</row>
        <row r="459">
          <cell r="AW459">
            <v>0</v>
          </cell>
          <cell r="AX459">
            <v>0</v>
          </cell>
          <cell r="AY459">
            <v>0</v>
          </cell>
          <cell r="AZ459">
            <v>5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</row>
        <row r="459"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 t="e">
            <v>#N/A</v>
          </cell>
        </row>
        <row r="460">
          <cell r="F460">
            <v>0</v>
          </cell>
          <cell r="G460" t="str">
            <v>否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</row>
        <row r="460"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</row>
        <row r="460"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</row>
        <row r="460">
          <cell r="AW460">
            <v>0</v>
          </cell>
          <cell r="AX460">
            <v>0</v>
          </cell>
          <cell r="AY460">
            <v>0</v>
          </cell>
          <cell r="AZ460">
            <v>5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</row>
        <row r="460"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 t="e">
            <v>#N/A</v>
          </cell>
        </row>
        <row r="461">
          <cell r="F461">
            <v>0</v>
          </cell>
          <cell r="G461" t="str">
            <v>否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</row>
        <row r="461"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</row>
        <row r="461"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</row>
        <row r="461">
          <cell r="AW461">
            <v>0</v>
          </cell>
          <cell r="AX461">
            <v>0</v>
          </cell>
          <cell r="AY461">
            <v>0</v>
          </cell>
          <cell r="AZ461">
            <v>5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</row>
        <row r="461"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 t="e">
            <v>#N/A</v>
          </cell>
        </row>
        <row r="462">
          <cell r="F462">
            <v>0</v>
          </cell>
          <cell r="G462" t="str">
            <v>否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</row>
        <row r="462"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</row>
        <row r="462"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</row>
        <row r="462">
          <cell r="AW462">
            <v>0</v>
          </cell>
          <cell r="AX462">
            <v>0</v>
          </cell>
          <cell r="AY462">
            <v>0</v>
          </cell>
          <cell r="AZ462">
            <v>5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</row>
        <row r="462"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 t="e">
            <v>#N/A</v>
          </cell>
        </row>
        <row r="463">
          <cell r="F463">
            <v>0</v>
          </cell>
          <cell r="G463" t="str">
            <v>否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</row>
        <row r="463"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</row>
        <row r="463"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</row>
        <row r="463">
          <cell r="AW463">
            <v>0</v>
          </cell>
          <cell r="AX463">
            <v>0</v>
          </cell>
          <cell r="AY463">
            <v>0</v>
          </cell>
          <cell r="AZ463">
            <v>5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</row>
        <row r="463"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 t="e">
            <v>#N/A</v>
          </cell>
        </row>
        <row r="464">
          <cell r="F464">
            <v>0</v>
          </cell>
          <cell r="G464" t="str">
            <v>否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</row>
        <row r="464"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</row>
        <row r="464"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</row>
        <row r="464">
          <cell r="AW464">
            <v>0</v>
          </cell>
          <cell r="AX464">
            <v>0</v>
          </cell>
          <cell r="AY464">
            <v>0</v>
          </cell>
          <cell r="AZ464">
            <v>5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</row>
        <row r="464"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 t="e">
            <v>#N/A</v>
          </cell>
        </row>
        <row r="465">
          <cell r="F465">
            <v>0</v>
          </cell>
          <cell r="G465" t="str">
            <v>否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</row>
        <row r="465"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5"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</row>
        <row r="465">
          <cell r="AW465">
            <v>0</v>
          </cell>
          <cell r="AX465">
            <v>0</v>
          </cell>
          <cell r="AY465">
            <v>0</v>
          </cell>
          <cell r="AZ465">
            <v>5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</row>
        <row r="465"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 t="e">
            <v>#N/A</v>
          </cell>
        </row>
        <row r="466">
          <cell r="F466">
            <v>0</v>
          </cell>
          <cell r="G466" t="str">
            <v>否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</row>
        <row r="466"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</row>
        <row r="466"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</row>
        <row r="466">
          <cell r="AW466">
            <v>0</v>
          </cell>
          <cell r="AX466">
            <v>0</v>
          </cell>
          <cell r="AY466">
            <v>0</v>
          </cell>
          <cell r="AZ466">
            <v>5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</row>
        <row r="466"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 t="e">
            <v>#N/A</v>
          </cell>
        </row>
        <row r="467">
          <cell r="F467">
            <v>0</v>
          </cell>
          <cell r="G467" t="str">
            <v>否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</row>
        <row r="467"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</row>
        <row r="467"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</row>
        <row r="467">
          <cell r="AW467">
            <v>0</v>
          </cell>
          <cell r="AX467">
            <v>0</v>
          </cell>
          <cell r="AY467">
            <v>0</v>
          </cell>
          <cell r="AZ467">
            <v>5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</row>
        <row r="467"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 t="e">
            <v>#N/A</v>
          </cell>
        </row>
        <row r="468">
          <cell r="F468">
            <v>0</v>
          </cell>
          <cell r="G468" t="str">
            <v>否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</row>
        <row r="468"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</row>
        <row r="468"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</row>
        <row r="468">
          <cell r="AW468">
            <v>0</v>
          </cell>
          <cell r="AX468">
            <v>0</v>
          </cell>
          <cell r="AY468">
            <v>0</v>
          </cell>
          <cell r="AZ468">
            <v>5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</row>
        <row r="468"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 t="e">
            <v>#N/A</v>
          </cell>
        </row>
        <row r="469">
          <cell r="F469">
            <v>0</v>
          </cell>
          <cell r="G469" t="str">
            <v>否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</row>
        <row r="469"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</row>
        <row r="469"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</row>
        <row r="469">
          <cell r="AW469">
            <v>0</v>
          </cell>
          <cell r="AX469">
            <v>0</v>
          </cell>
          <cell r="AY469">
            <v>0</v>
          </cell>
          <cell r="AZ469">
            <v>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</row>
        <row r="469"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 t="e">
            <v>#N/A</v>
          </cell>
        </row>
        <row r="470">
          <cell r="F470">
            <v>0</v>
          </cell>
          <cell r="G470" t="str">
            <v>否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</row>
        <row r="470"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0"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</row>
        <row r="470">
          <cell r="AW470">
            <v>0</v>
          </cell>
          <cell r="AX470">
            <v>0</v>
          </cell>
          <cell r="AY470">
            <v>0</v>
          </cell>
          <cell r="AZ470">
            <v>5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</row>
        <row r="470"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 t="e">
            <v>#N/A</v>
          </cell>
        </row>
        <row r="471">
          <cell r="F471">
            <v>0</v>
          </cell>
          <cell r="G471" t="str">
            <v>否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</row>
        <row r="471"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1"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</row>
        <row r="471">
          <cell r="AW471">
            <v>0</v>
          </cell>
          <cell r="AX471">
            <v>0</v>
          </cell>
          <cell r="AY471">
            <v>0</v>
          </cell>
          <cell r="AZ471">
            <v>5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</row>
        <row r="471"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 t="e">
            <v>#N/A</v>
          </cell>
        </row>
        <row r="472">
          <cell r="F472">
            <v>0</v>
          </cell>
          <cell r="G472" t="str">
            <v>否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</row>
        <row r="472"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</row>
        <row r="472"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</row>
        <row r="472">
          <cell r="AW472">
            <v>0</v>
          </cell>
          <cell r="AX472">
            <v>0</v>
          </cell>
          <cell r="AY472">
            <v>0</v>
          </cell>
          <cell r="AZ472">
            <v>5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</row>
        <row r="472"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 t="e">
            <v>#N/A</v>
          </cell>
        </row>
        <row r="473">
          <cell r="F473">
            <v>0</v>
          </cell>
          <cell r="G473" t="str">
            <v>否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</row>
        <row r="473"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</row>
        <row r="473"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</row>
        <row r="473">
          <cell r="AW473">
            <v>0</v>
          </cell>
          <cell r="AX473">
            <v>0</v>
          </cell>
          <cell r="AY473">
            <v>0</v>
          </cell>
          <cell r="AZ473">
            <v>5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</row>
        <row r="473"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 t="e">
            <v>#N/A</v>
          </cell>
        </row>
        <row r="474">
          <cell r="F474">
            <v>0</v>
          </cell>
          <cell r="G474" t="str">
            <v>否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</row>
        <row r="474"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4"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</row>
        <row r="474">
          <cell r="AW474">
            <v>0</v>
          </cell>
          <cell r="AX474">
            <v>0</v>
          </cell>
          <cell r="AY474">
            <v>0</v>
          </cell>
          <cell r="AZ474">
            <v>5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</row>
        <row r="474"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 t="e">
            <v>#N/A</v>
          </cell>
        </row>
        <row r="475">
          <cell r="F475">
            <v>0</v>
          </cell>
          <cell r="G475" t="str">
            <v>否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</row>
        <row r="475"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5"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</row>
        <row r="475">
          <cell r="AW475">
            <v>0</v>
          </cell>
          <cell r="AX475">
            <v>0</v>
          </cell>
          <cell r="AY475">
            <v>0</v>
          </cell>
          <cell r="AZ475">
            <v>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</row>
        <row r="475">
          <cell r="BI475">
            <v>-30000</v>
          </cell>
          <cell r="BJ475">
            <v>-30000</v>
          </cell>
          <cell r="BK475">
            <v>-30000</v>
          </cell>
          <cell r="BL475">
            <v>0</v>
          </cell>
          <cell r="BM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 t="e">
            <v>#N/A</v>
          </cell>
        </row>
        <row r="476">
          <cell r="F476">
            <v>0</v>
          </cell>
          <cell r="G476" t="str">
            <v>否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</row>
        <row r="476"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76"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</row>
        <row r="476">
          <cell r="AW476">
            <v>0</v>
          </cell>
          <cell r="AX476">
            <v>0</v>
          </cell>
          <cell r="AY476">
            <v>0</v>
          </cell>
          <cell r="AZ476">
            <v>5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</row>
        <row r="476"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 t="e">
            <v>#N/A</v>
          </cell>
        </row>
        <row r="477">
          <cell r="F477">
            <v>0</v>
          </cell>
          <cell r="G477" t="str">
            <v>否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</row>
        <row r="477"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7"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</row>
        <row r="477">
          <cell r="AW477">
            <v>0</v>
          </cell>
          <cell r="AX477">
            <v>0</v>
          </cell>
          <cell r="AY477">
            <v>0</v>
          </cell>
          <cell r="AZ477">
            <v>5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</row>
        <row r="477"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 t="e">
            <v>#N/A</v>
          </cell>
        </row>
        <row r="478">
          <cell r="F478">
            <v>0</v>
          </cell>
          <cell r="G478" t="str">
            <v>否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</row>
        <row r="478"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</row>
        <row r="478"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</row>
        <row r="478">
          <cell r="AW478">
            <v>0</v>
          </cell>
          <cell r="AX478">
            <v>0</v>
          </cell>
          <cell r="AY478">
            <v>0</v>
          </cell>
          <cell r="AZ478">
            <v>5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</row>
        <row r="478"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 t="e">
            <v>#N/A</v>
          </cell>
        </row>
        <row r="479">
          <cell r="F479">
            <v>0</v>
          </cell>
          <cell r="G479" t="str">
            <v>否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</row>
        <row r="479"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79"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</row>
        <row r="479">
          <cell r="AW479">
            <v>0</v>
          </cell>
          <cell r="AX479">
            <v>0</v>
          </cell>
          <cell r="AY479">
            <v>0</v>
          </cell>
          <cell r="AZ479">
            <v>5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</row>
        <row r="479"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 t="e">
            <v>#N/A</v>
          </cell>
        </row>
        <row r="480">
          <cell r="F480">
            <v>0</v>
          </cell>
          <cell r="G480" t="str">
            <v>否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</row>
        <row r="480"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0"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</row>
        <row r="480">
          <cell r="AW480">
            <v>0</v>
          </cell>
          <cell r="AX480">
            <v>0</v>
          </cell>
          <cell r="AY480">
            <v>0</v>
          </cell>
          <cell r="AZ480">
            <v>5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</row>
        <row r="480"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 t="e">
            <v>#N/A</v>
          </cell>
        </row>
        <row r="481">
          <cell r="F481">
            <v>0</v>
          </cell>
          <cell r="G481" t="str">
            <v>否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</row>
        <row r="481"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</row>
        <row r="481"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</row>
        <row r="481">
          <cell r="AW481">
            <v>0</v>
          </cell>
          <cell r="AX481">
            <v>0</v>
          </cell>
          <cell r="AY481">
            <v>0</v>
          </cell>
          <cell r="AZ481">
            <v>5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</row>
        <row r="481"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 t="e">
            <v>#N/A</v>
          </cell>
        </row>
        <row r="482">
          <cell r="F482">
            <v>0</v>
          </cell>
          <cell r="G482" t="str">
            <v>否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</row>
        <row r="482"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2"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</row>
        <row r="482">
          <cell r="AW482">
            <v>0</v>
          </cell>
          <cell r="AX482">
            <v>0</v>
          </cell>
          <cell r="AY482">
            <v>0</v>
          </cell>
          <cell r="AZ482">
            <v>5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</row>
        <row r="482"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 t="e">
            <v>#N/A</v>
          </cell>
        </row>
        <row r="483">
          <cell r="F483">
            <v>0</v>
          </cell>
          <cell r="G483" t="str">
            <v>否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</row>
        <row r="483"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3"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</row>
        <row r="483">
          <cell r="AW483">
            <v>0</v>
          </cell>
          <cell r="AX483">
            <v>0</v>
          </cell>
          <cell r="AY483">
            <v>0</v>
          </cell>
          <cell r="AZ483">
            <v>5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</row>
        <row r="483"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 t="e">
            <v>#N/A</v>
          </cell>
        </row>
        <row r="484">
          <cell r="F484">
            <v>0</v>
          </cell>
          <cell r="G484" t="str">
            <v>否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</row>
        <row r="484"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4"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</row>
        <row r="484">
          <cell r="AW484">
            <v>0</v>
          </cell>
          <cell r="AX484">
            <v>0</v>
          </cell>
          <cell r="AY484">
            <v>0</v>
          </cell>
          <cell r="AZ484">
            <v>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</row>
        <row r="484"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 t="e">
            <v>#N/A</v>
          </cell>
        </row>
        <row r="485">
          <cell r="F485">
            <v>0</v>
          </cell>
          <cell r="G485" t="str">
            <v>否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</row>
        <row r="485"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5"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</row>
        <row r="485">
          <cell r="AW485">
            <v>0</v>
          </cell>
          <cell r="AX485">
            <v>0</v>
          </cell>
          <cell r="AY485">
            <v>0</v>
          </cell>
          <cell r="AZ485">
            <v>5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</row>
        <row r="485"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 t="e">
            <v>#N/A</v>
          </cell>
        </row>
        <row r="486">
          <cell r="F486">
            <v>0</v>
          </cell>
          <cell r="G486" t="str">
            <v>否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</row>
        <row r="486"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</row>
        <row r="486"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</row>
        <row r="486">
          <cell r="AW486">
            <v>0</v>
          </cell>
          <cell r="AX486">
            <v>0</v>
          </cell>
          <cell r="AY486">
            <v>0</v>
          </cell>
          <cell r="AZ486">
            <v>5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</row>
        <row r="486"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 t="e">
            <v>#N/A</v>
          </cell>
        </row>
        <row r="487">
          <cell r="F487">
            <v>0</v>
          </cell>
          <cell r="G487" t="str">
            <v>否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</row>
        <row r="487"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7"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</row>
        <row r="487">
          <cell r="AW487">
            <v>0</v>
          </cell>
          <cell r="AX487">
            <v>0</v>
          </cell>
          <cell r="AY487">
            <v>0</v>
          </cell>
          <cell r="AZ487">
            <v>5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</row>
        <row r="487"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 t="e">
            <v>#N/A</v>
          </cell>
        </row>
        <row r="488">
          <cell r="F488">
            <v>0</v>
          </cell>
          <cell r="G488" t="str">
            <v>否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</row>
        <row r="488">
          <cell r="AD488">
            <v>0</v>
          </cell>
          <cell r="AE488">
            <v>0</v>
          </cell>
        </row>
        <row r="488">
          <cell r="AG488">
            <v>0</v>
          </cell>
          <cell r="AH488">
            <v>0</v>
          </cell>
        </row>
        <row r="488"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</row>
        <row r="488">
          <cell r="AW488">
            <v>0</v>
          </cell>
          <cell r="AX488">
            <v>0</v>
          </cell>
          <cell r="AY488">
            <v>0</v>
          </cell>
          <cell r="AZ488">
            <v>5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</row>
        <row r="488"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 t="e">
            <v>#N/A</v>
          </cell>
        </row>
        <row r="489">
          <cell r="F489">
            <v>0</v>
          </cell>
          <cell r="G489" t="str">
            <v>否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</row>
        <row r="489">
          <cell r="AD489">
            <v>0</v>
          </cell>
          <cell r="AE489">
            <v>0</v>
          </cell>
        </row>
        <row r="489">
          <cell r="AG489">
            <v>0</v>
          </cell>
          <cell r="AH489">
            <v>0</v>
          </cell>
        </row>
        <row r="489"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</row>
        <row r="489">
          <cell r="AW489">
            <v>0</v>
          </cell>
          <cell r="AX489">
            <v>0</v>
          </cell>
          <cell r="AY489">
            <v>0</v>
          </cell>
          <cell r="AZ489">
            <v>5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</row>
        <row r="489"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 t="e">
            <v>#N/A</v>
          </cell>
        </row>
        <row r="490">
          <cell r="F490">
            <v>0</v>
          </cell>
          <cell r="G490" t="str">
            <v>否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</row>
        <row r="490">
          <cell r="AD490">
            <v>0</v>
          </cell>
          <cell r="AE490">
            <v>0</v>
          </cell>
        </row>
        <row r="490">
          <cell r="AG490">
            <v>0</v>
          </cell>
          <cell r="AH490">
            <v>0</v>
          </cell>
        </row>
        <row r="490"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</row>
        <row r="490">
          <cell r="AW490">
            <v>0</v>
          </cell>
          <cell r="AX490">
            <v>0</v>
          </cell>
          <cell r="AY490">
            <v>0</v>
          </cell>
          <cell r="AZ490">
            <v>5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</row>
        <row r="490"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 t="e">
            <v>#N/A</v>
          </cell>
        </row>
        <row r="491">
          <cell r="F491">
            <v>0</v>
          </cell>
          <cell r="G491" t="str">
            <v>否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</row>
        <row r="491"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1"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</row>
        <row r="491">
          <cell r="AW491">
            <v>0</v>
          </cell>
          <cell r="AX491">
            <v>0</v>
          </cell>
          <cell r="AY491">
            <v>0</v>
          </cell>
          <cell r="AZ491">
            <v>5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</row>
        <row r="491"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e">
            <v>#N/A</v>
          </cell>
        </row>
        <row r="492">
          <cell r="F492">
            <v>0</v>
          </cell>
          <cell r="G492" t="str">
            <v>否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</row>
        <row r="492"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</row>
        <row r="492"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</row>
        <row r="492">
          <cell r="AW492">
            <v>0</v>
          </cell>
          <cell r="AX492">
            <v>0</v>
          </cell>
          <cell r="AY492">
            <v>0</v>
          </cell>
          <cell r="AZ492">
            <v>5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</row>
        <row r="492"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 t="e">
            <v>#N/A</v>
          </cell>
        </row>
        <row r="493">
          <cell r="F493">
            <v>0</v>
          </cell>
          <cell r="G493" t="str">
            <v>否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</row>
        <row r="493"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</row>
        <row r="493"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</row>
        <row r="493">
          <cell r="AW493">
            <v>0</v>
          </cell>
          <cell r="AX493">
            <v>0</v>
          </cell>
          <cell r="AY493">
            <v>0</v>
          </cell>
          <cell r="AZ493">
            <v>5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</row>
        <row r="493"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>
            <v>210</v>
          </cell>
        </row>
        <row r="494">
          <cell r="F494">
            <v>0</v>
          </cell>
          <cell r="G494" t="str">
            <v>否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</row>
        <row r="494"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4">
          <cell r="AL494">
            <v>0</v>
          </cell>
        </row>
        <row r="494"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6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</row>
        <row r="494"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</row>
        <row r="494">
          <cell r="BP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 t="e">
            <v>#N/A</v>
          </cell>
        </row>
        <row r="495">
          <cell r="F495">
            <v>0</v>
          </cell>
          <cell r="G495" t="str">
            <v>否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</row>
        <row r="495"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</row>
        <row r="495"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</row>
        <row r="495">
          <cell r="AW495">
            <v>0</v>
          </cell>
          <cell r="AX495">
            <v>0</v>
          </cell>
          <cell r="AY495">
            <v>0</v>
          </cell>
          <cell r="AZ495">
            <v>5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</row>
        <row r="495"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 t="e">
            <v>#N/A</v>
          </cell>
          <cell r="E496" t="str">
            <v>老账</v>
          </cell>
          <cell r="F496">
            <v>0</v>
          </cell>
          <cell r="G496" t="str">
            <v>否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</row>
        <row r="496"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</row>
        <row r="496"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</row>
        <row r="496">
          <cell r="AW496">
            <v>0</v>
          </cell>
          <cell r="AX496">
            <v>0</v>
          </cell>
          <cell r="AY496">
            <v>0</v>
          </cell>
          <cell r="AZ496">
            <v>5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</row>
        <row r="496">
          <cell r="BI496">
            <v>0</v>
          </cell>
          <cell r="BJ496">
            <v>0</v>
          </cell>
          <cell r="BK496">
            <v>-20300</v>
          </cell>
          <cell r="BL496">
            <v>0</v>
          </cell>
          <cell r="BM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 t="e">
            <v>#N/A</v>
          </cell>
        </row>
        <row r="497">
          <cell r="F497">
            <v>0</v>
          </cell>
          <cell r="G497" t="str">
            <v>否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</row>
        <row r="497"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7"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</row>
        <row r="497">
          <cell r="AW497">
            <v>0</v>
          </cell>
          <cell r="AX497">
            <v>0</v>
          </cell>
          <cell r="AY497">
            <v>0</v>
          </cell>
          <cell r="AZ497">
            <v>5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</row>
        <row r="497">
          <cell r="BI497">
            <v>-50370</v>
          </cell>
          <cell r="BJ497">
            <v>-50370</v>
          </cell>
          <cell r="BK497">
            <v>-50370</v>
          </cell>
          <cell r="BL497">
            <v>0</v>
          </cell>
          <cell r="BM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 t="e">
            <v>#N/A</v>
          </cell>
        </row>
        <row r="498">
          <cell r="F498">
            <v>0</v>
          </cell>
          <cell r="G498" t="str">
            <v>否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</row>
        <row r="498"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</row>
        <row r="498"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</row>
        <row r="498">
          <cell r="AW498">
            <v>0</v>
          </cell>
          <cell r="AX498">
            <v>0</v>
          </cell>
          <cell r="AY498">
            <v>0</v>
          </cell>
          <cell r="AZ498">
            <v>5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</row>
        <row r="498"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 t="e">
            <v>#N/A</v>
          </cell>
        </row>
        <row r="499">
          <cell r="F499">
            <v>0</v>
          </cell>
          <cell r="G499" t="str">
            <v>否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</row>
        <row r="499"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499"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</row>
        <row r="499">
          <cell r="AW499">
            <v>0</v>
          </cell>
          <cell r="AX499">
            <v>0</v>
          </cell>
          <cell r="AY499">
            <v>0</v>
          </cell>
          <cell r="AZ499">
            <v>5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</row>
        <row r="499"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 t="e">
            <v>#N/A</v>
          </cell>
        </row>
        <row r="500">
          <cell r="F500">
            <v>0</v>
          </cell>
          <cell r="G500" t="str">
            <v>否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</row>
        <row r="500"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0"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</row>
        <row r="500">
          <cell r="AW500">
            <v>0</v>
          </cell>
          <cell r="AX500">
            <v>0</v>
          </cell>
          <cell r="AY500">
            <v>0</v>
          </cell>
          <cell r="AZ500">
            <v>5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</row>
        <row r="500"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 t="e">
            <v>#N/A</v>
          </cell>
        </row>
        <row r="501">
          <cell r="F501">
            <v>0</v>
          </cell>
          <cell r="G501" t="str">
            <v>否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</row>
        <row r="501"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</row>
        <row r="501"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</row>
        <row r="501">
          <cell r="AW501">
            <v>0</v>
          </cell>
          <cell r="AX501">
            <v>0</v>
          </cell>
          <cell r="AY501">
            <v>0</v>
          </cell>
          <cell r="AZ501">
            <v>5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</row>
        <row r="501"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 t="e">
            <v>#N/A</v>
          </cell>
        </row>
        <row r="502">
          <cell r="F502">
            <v>0</v>
          </cell>
          <cell r="G502" t="str">
            <v>否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</row>
        <row r="502"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2"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</row>
        <row r="502">
          <cell r="AW502">
            <v>0</v>
          </cell>
          <cell r="AX502">
            <v>0</v>
          </cell>
          <cell r="AY502">
            <v>0</v>
          </cell>
          <cell r="AZ502">
            <v>5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</row>
        <row r="502"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 t="e">
            <v>#N/A</v>
          </cell>
        </row>
        <row r="503">
          <cell r="F503">
            <v>0</v>
          </cell>
          <cell r="G503" t="str">
            <v>否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</row>
        <row r="503"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</row>
        <row r="503"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</row>
        <row r="503">
          <cell r="AW503">
            <v>0</v>
          </cell>
          <cell r="AX503">
            <v>0</v>
          </cell>
          <cell r="AY503">
            <v>0</v>
          </cell>
          <cell r="AZ503">
            <v>5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</row>
        <row r="503"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 t="e">
            <v>#N/A</v>
          </cell>
        </row>
        <row r="504">
          <cell r="F504">
            <v>0</v>
          </cell>
          <cell r="G504" t="str">
            <v>否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</row>
        <row r="504"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4"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</row>
        <row r="504">
          <cell r="AW504">
            <v>0</v>
          </cell>
          <cell r="AX504">
            <v>0</v>
          </cell>
          <cell r="AY504">
            <v>0</v>
          </cell>
          <cell r="AZ504">
            <v>5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</row>
        <row r="504"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 t="e">
            <v>#N/A</v>
          </cell>
        </row>
        <row r="505">
          <cell r="F505">
            <v>0</v>
          </cell>
          <cell r="G505" t="str">
            <v>否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</row>
        <row r="505"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5"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</row>
        <row r="505">
          <cell r="AW505">
            <v>0</v>
          </cell>
          <cell r="AX505">
            <v>0</v>
          </cell>
          <cell r="AY505">
            <v>0</v>
          </cell>
          <cell r="AZ505">
            <v>5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</row>
        <row r="505"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 t="e">
            <v>#N/A</v>
          </cell>
        </row>
        <row r="506">
          <cell r="F506">
            <v>0</v>
          </cell>
          <cell r="G506" t="str">
            <v>否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</row>
        <row r="506"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</row>
        <row r="506"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</row>
        <row r="506">
          <cell r="AW506">
            <v>0</v>
          </cell>
          <cell r="AX506">
            <v>0</v>
          </cell>
          <cell r="AY506">
            <v>0</v>
          </cell>
          <cell r="AZ506">
            <v>5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</row>
        <row r="506"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 t="e">
            <v>#N/A</v>
          </cell>
        </row>
        <row r="507">
          <cell r="F507">
            <v>0</v>
          </cell>
          <cell r="G507" t="str">
            <v>否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</row>
        <row r="507"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</row>
        <row r="507"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</row>
        <row r="507">
          <cell r="AW507">
            <v>0</v>
          </cell>
          <cell r="AX507">
            <v>0</v>
          </cell>
          <cell r="AY507">
            <v>0</v>
          </cell>
          <cell r="AZ507">
            <v>5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</row>
        <row r="507"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 t="e">
            <v>#N/A</v>
          </cell>
        </row>
        <row r="508">
          <cell r="F508">
            <v>0</v>
          </cell>
          <cell r="G508" t="str">
            <v>否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</row>
        <row r="508"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</row>
        <row r="508"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</row>
        <row r="508">
          <cell r="AW508">
            <v>0</v>
          </cell>
          <cell r="AX508">
            <v>0</v>
          </cell>
          <cell r="AY508">
            <v>0</v>
          </cell>
          <cell r="AZ508">
            <v>5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</row>
        <row r="508"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 t="e">
            <v>#N/A</v>
          </cell>
        </row>
        <row r="509">
          <cell r="F509">
            <v>0</v>
          </cell>
          <cell r="G509" t="str">
            <v>否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</row>
        <row r="509"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09"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</row>
        <row r="509">
          <cell r="AW509">
            <v>0</v>
          </cell>
          <cell r="AX509">
            <v>0</v>
          </cell>
          <cell r="AY509">
            <v>0</v>
          </cell>
          <cell r="AZ509">
            <v>5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</row>
        <row r="509"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 t="e">
            <v>#N/A</v>
          </cell>
        </row>
        <row r="510">
          <cell r="F510">
            <v>0</v>
          </cell>
          <cell r="G510" t="str">
            <v>否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</row>
        <row r="510"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0"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</row>
        <row r="510">
          <cell r="AW510">
            <v>0</v>
          </cell>
          <cell r="AX510">
            <v>0</v>
          </cell>
          <cell r="AY510">
            <v>0</v>
          </cell>
          <cell r="AZ510">
            <v>5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</row>
        <row r="510"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 t="e">
            <v>#N/A</v>
          </cell>
        </row>
        <row r="511">
          <cell r="F511">
            <v>0</v>
          </cell>
          <cell r="G511" t="str">
            <v>否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</row>
        <row r="511"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1"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</row>
        <row r="511">
          <cell r="AW511">
            <v>0</v>
          </cell>
          <cell r="AX511">
            <v>0</v>
          </cell>
          <cell r="AY511">
            <v>0</v>
          </cell>
          <cell r="AZ511">
            <v>5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</row>
        <row r="511"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 t="e">
            <v>#N/A</v>
          </cell>
        </row>
        <row r="512">
          <cell r="F512">
            <v>0</v>
          </cell>
          <cell r="G512" t="str">
            <v>否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</row>
        <row r="512"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2"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</row>
        <row r="512">
          <cell r="AW512">
            <v>0</v>
          </cell>
          <cell r="AX512">
            <v>0</v>
          </cell>
          <cell r="AY512">
            <v>0</v>
          </cell>
          <cell r="AZ512">
            <v>5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</row>
        <row r="512"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 t="e">
            <v>#N/A</v>
          </cell>
          <cell r="E513" t="str">
            <v>老账</v>
          </cell>
          <cell r="F513">
            <v>0</v>
          </cell>
          <cell r="G513" t="str">
            <v>是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</row>
        <row r="513"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</row>
        <row r="513">
          <cell r="AW513">
            <v>0</v>
          </cell>
          <cell r="AX513">
            <v>13980</v>
          </cell>
          <cell r="AY513">
            <v>13980</v>
          </cell>
          <cell r="AZ513">
            <v>5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</row>
        <row r="513">
          <cell r="BI513">
            <v>13980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 t="e">
            <v>#N/A</v>
          </cell>
        </row>
        <row r="514">
          <cell r="F514">
            <v>0</v>
          </cell>
          <cell r="G514" t="str">
            <v>否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</row>
        <row r="514"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</row>
        <row r="514"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</row>
        <row r="514">
          <cell r="AW514">
            <v>0</v>
          </cell>
          <cell r="AX514">
            <v>0</v>
          </cell>
          <cell r="AY514">
            <v>0</v>
          </cell>
          <cell r="AZ514">
            <v>5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</row>
        <row r="514"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 t="e">
            <v>#N/A</v>
          </cell>
        </row>
        <row r="515">
          <cell r="F515">
            <v>0</v>
          </cell>
          <cell r="G515" t="str">
            <v>否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</row>
        <row r="515"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5"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</row>
        <row r="515">
          <cell r="AW515">
            <v>0</v>
          </cell>
          <cell r="AX515">
            <v>0</v>
          </cell>
          <cell r="AY515">
            <v>0</v>
          </cell>
          <cell r="AZ515">
            <v>5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</row>
        <row r="515"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 t="e">
            <v>#N/A</v>
          </cell>
        </row>
        <row r="516">
          <cell r="F516">
            <v>0</v>
          </cell>
          <cell r="G516" t="str">
            <v>否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</row>
        <row r="516"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</row>
        <row r="516"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</row>
        <row r="516">
          <cell r="AW516">
            <v>0</v>
          </cell>
          <cell r="AX516">
            <v>0</v>
          </cell>
          <cell r="AY516">
            <v>0</v>
          </cell>
          <cell r="AZ516">
            <v>5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</row>
        <row r="516">
          <cell r="BI516">
            <v>0</v>
          </cell>
          <cell r="BJ516">
            <v>0</v>
          </cell>
          <cell r="BK516">
            <v>-36780</v>
          </cell>
          <cell r="BL516">
            <v>0</v>
          </cell>
          <cell r="BM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 t="e">
            <v>#N/A</v>
          </cell>
        </row>
        <row r="517">
          <cell r="F517">
            <v>0</v>
          </cell>
          <cell r="G517" t="str">
            <v>否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</row>
        <row r="517"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7"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</row>
        <row r="517">
          <cell r="AW517">
            <v>0</v>
          </cell>
          <cell r="AX517">
            <v>0</v>
          </cell>
          <cell r="AY517">
            <v>0</v>
          </cell>
          <cell r="AZ517">
            <v>5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</row>
        <row r="517"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 t="e">
            <v>#N/A</v>
          </cell>
        </row>
        <row r="518">
          <cell r="F518">
            <v>0</v>
          </cell>
          <cell r="G518" t="str">
            <v>否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8"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</row>
        <row r="518"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</row>
        <row r="518">
          <cell r="AW518">
            <v>0</v>
          </cell>
          <cell r="AX518">
            <v>0</v>
          </cell>
          <cell r="AY518">
            <v>0</v>
          </cell>
          <cell r="AZ518">
            <v>5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</row>
        <row r="518"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 t="e">
            <v>#N/A</v>
          </cell>
        </row>
        <row r="519">
          <cell r="F519">
            <v>0</v>
          </cell>
          <cell r="G519" t="str">
            <v>否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</row>
        <row r="519"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</row>
        <row r="519"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</row>
        <row r="519">
          <cell r="AW519">
            <v>0</v>
          </cell>
          <cell r="AX519">
            <v>0</v>
          </cell>
          <cell r="AY519">
            <v>0</v>
          </cell>
          <cell r="AZ519">
            <v>5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</row>
        <row r="519">
          <cell r="BI519">
            <v>0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 t="e">
            <v>#N/A</v>
          </cell>
        </row>
        <row r="520">
          <cell r="F520">
            <v>0</v>
          </cell>
          <cell r="G520" t="str">
            <v>否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</row>
        <row r="520"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</row>
        <row r="520"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</row>
        <row r="520">
          <cell r="AW520">
            <v>0</v>
          </cell>
          <cell r="AX520">
            <v>0</v>
          </cell>
          <cell r="AY520">
            <v>0</v>
          </cell>
          <cell r="AZ520">
            <v>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</row>
        <row r="520"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 t="e">
            <v>#N/A</v>
          </cell>
        </row>
        <row r="521">
          <cell r="F521">
            <v>0</v>
          </cell>
          <cell r="G521" t="str">
            <v>否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</row>
        <row r="521"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1"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</row>
        <row r="521">
          <cell r="AW521">
            <v>0</v>
          </cell>
          <cell r="AX521">
            <v>0</v>
          </cell>
          <cell r="AY521">
            <v>0</v>
          </cell>
          <cell r="AZ521">
            <v>5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</row>
        <row r="521"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 t="e">
            <v>#N/A</v>
          </cell>
        </row>
        <row r="522">
          <cell r="F522">
            <v>0</v>
          </cell>
          <cell r="G522" t="str">
            <v>否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</row>
        <row r="522"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</row>
        <row r="522"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</row>
        <row r="522">
          <cell r="AW522">
            <v>0</v>
          </cell>
          <cell r="AX522">
            <v>0</v>
          </cell>
          <cell r="AY522">
            <v>0</v>
          </cell>
          <cell r="AZ522">
            <v>5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</row>
        <row r="522">
          <cell r="BI522">
            <v>0</v>
          </cell>
          <cell r="BJ522">
            <v>0</v>
          </cell>
          <cell r="BK522">
            <v>0</v>
          </cell>
          <cell r="BL522">
            <v>0</v>
          </cell>
          <cell r="BM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 t="e">
            <v>#N/A</v>
          </cell>
        </row>
        <row r="523">
          <cell r="F523">
            <v>0</v>
          </cell>
          <cell r="G523" t="str">
            <v>否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</row>
        <row r="523"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</row>
        <row r="523"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</row>
        <row r="523">
          <cell r="AW523">
            <v>0</v>
          </cell>
          <cell r="AX523">
            <v>0</v>
          </cell>
          <cell r="AY523">
            <v>0</v>
          </cell>
          <cell r="AZ523">
            <v>5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</row>
        <row r="523"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 t="e">
            <v>#N/A</v>
          </cell>
        </row>
        <row r="524">
          <cell r="F524">
            <v>0</v>
          </cell>
          <cell r="G524" t="str">
            <v>否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</row>
        <row r="524"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</row>
        <row r="524"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</row>
        <row r="524">
          <cell r="AW524">
            <v>0</v>
          </cell>
          <cell r="AX524">
            <v>0</v>
          </cell>
          <cell r="AY524">
            <v>0</v>
          </cell>
          <cell r="AZ524">
            <v>5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</row>
        <row r="524"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 t="e">
            <v>#N/A</v>
          </cell>
        </row>
        <row r="525">
          <cell r="F525">
            <v>0</v>
          </cell>
          <cell r="G525" t="str">
            <v>否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</row>
        <row r="525"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5"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</row>
        <row r="525">
          <cell r="AW525">
            <v>0</v>
          </cell>
          <cell r="AX525">
            <v>0</v>
          </cell>
          <cell r="AY525">
            <v>0</v>
          </cell>
          <cell r="AZ525">
            <v>5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</row>
        <row r="525"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 t="e">
            <v>#N/A</v>
          </cell>
        </row>
        <row r="526">
          <cell r="F526">
            <v>0</v>
          </cell>
          <cell r="G526" t="str">
            <v>否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</row>
        <row r="526"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</row>
        <row r="526"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</row>
        <row r="526">
          <cell r="AW526">
            <v>0</v>
          </cell>
          <cell r="AX526">
            <v>0</v>
          </cell>
          <cell r="AY526">
            <v>0</v>
          </cell>
          <cell r="AZ526">
            <v>5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</row>
        <row r="526"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 t="e">
            <v>#N/A</v>
          </cell>
        </row>
        <row r="527">
          <cell r="F527">
            <v>0</v>
          </cell>
          <cell r="G527" t="str">
            <v>否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</row>
        <row r="527"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</row>
        <row r="527"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</row>
        <row r="527">
          <cell r="AW527">
            <v>0</v>
          </cell>
          <cell r="AX527">
            <v>0</v>
          </cell>
          <cell r="AY527">
            <v>0</v>
          </cell>
          <cell r="AZ527">
            <v>5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</row>
        <row r="527">
          <cell r="BI527">
            <v>0</v>
          </cell>
          <cell r="BJ527">
            <v>0</v>
          </cell>
          <cell r="BK527">
            <v>0</v>
          </cell>
          <cell r="BL527">
            <v>0</v>
          </cell>
          <cell r="BM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 t="e">
            <v>#N/A</v>
          </cell>
        </row>
        <row r="528">
          <cell r="F528">
            <v>0</v>
          </cell>
          <cell r="G528" t="str">
            <v>否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</row>
        <row r="528"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</row>
        <row r="528"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</row>
        <row r="528">
          <cell r="AW528">
            <v>0</v>
          </cell>
          <cell r="AX528">
            <v>0</v>
          </cell>
          <cell r="AY528">
            <v>0</v>
          </cell>
          <cell r="AZ528">
            <v>5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</row>
        <row r="528"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 t="e">
            <v>#N/A</v>
          </cell>
        </row>
        <row r="529">
          <cell r="F529">
            <v>0</v>
          </cell>
          <cell r="G529" t="str">
            <v>否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</row>
        <row r="529">
          <cell r="AD529">
            <v>0</v>
          </cell>
          <cell r="AE529">
            <v>0</v>
          </cell>
        </row>
        <row r="529">
          <cell r="AG529">
            <v>0</v>
          </cell>
          <cell r="AH529">
            <v>0</v>
          </cell>
        </row>
        <row r="529"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</row>
        <row r="529">
          <cell r="AW529">
            <v>0</v>
          </cell>
          <cell r="AX529">
            <v>0</v>
          </cell>
          <cell r="AY529">
            <v>0</v>
          </cell>
          <cell r="AZ529">
            <v>5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</row>
        <row r="529">
          <cell r="BI529">
            <v>0</v>
          </cell>
          <cell r="BJ529">
            <v>0</v>
          </cell>
          <cell r="BK529">
            <v>0</v>
          </cell>
          <cell r="BL529">
            <v>0</v>
          </cell>
          <cell r="BM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 t="e">
            <v>#N/A</v>
          </cell>
          <cell r="E530" t="str">
            <v>固定资产</v>
          </cell>
          <cell r="F530">
            <v>0</v>
          </cell>
          <cell r="G530" t="str">
            <v>否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0"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</row>
        <row r="530">
          <cell r="AW530">
            <v>0</v>
          </cell>
          <cell r="AX530">
            <v>0</v>
          </cell>
          <cell r="AY530">
            <v>0</v>
          </cell>
          <cell r="AZ530">
            <v>5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</row>
        <row r="530">
          <cell r="BI530">
            <v>0</v>
          </cell>
          <cell r="BJ530">
            <v>0</v>
          </cell>
          <cell r="BK530">
            <v>0</v>
          </cell>
          <cell r="BL530">
            <v>0</v>
          </cell>
          <cell r="BM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 t="e">
            <v>#N/A</v>
          </cell>
        </row>
        <row r="531">
          <cell r="F531">
            <v>0</v>
          </cell>
          <cell r="G531" t="str">
            <v>否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</row>
        <row r="531"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</row>
        <row r="531"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</row>
        <row r="531">
          <cell r="AW531">
            <v>0</v>
          </cell>
          <cell r="AX531">
            <v>0</v>
          </cell>
          <cell r="AY531">
            <v>0</v>
          </cell>
          <cell r="AZ531">
            <v>5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</row>
        <row r="531">
          <cell r="BI531">
            <v>0</v>
          </cell>
          <cell r="BJ531">
            <v>0</v>
          </cell>
          <cell r="BK531">
            <v>0</v>
          </cell>
          <cell r="BL531">
            <v>0</v>
          </cell>
          <cell r="BM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 t="e">
            <v>#N/A</v>
          </cell>
        </row>
        <row r="532">
          <cell r="F532">
            <v>0</v>
          </cell>
          <cell r="G532" t="str">
            <v>否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2">
          <cell r="AH532">
            <v>0</v>
          </cell>
        </row>
        <row r="532"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</row>
        <row r="532">
          <cell r="AW532">
            <v>0</v>
          </cell>
          <cell r="AX532">
            <v>0</v>
          </cell>
          <cell r="AY532">
            <v>0</v>
          </cell>
          <cell r="AZ532">
            <v>5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</row>
        <row r="532"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e">
            <v>#N/A</v>
          </cell>
        </row>
        <row r="533">
          <cell r="F533">
            <v>0</v>
          </cell>
          <cell r="G533" t="str">
            <v>否</v>
          </cell>
        </row>
        <row r="533"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</row>
        <row r="533"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</row>
        <row r="533">
          <cell r="AW533">
            <v>0</v>
          </cell>
          <cell r="AX533">
            <v>0</v>
          </cell>
          <cell r="AY533">
            <v>0</v>
          </cell>
          <cell r="AZ533">
            <v>5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</row>
        <row r="533">
          <cell r="BI533">
            <v>0</v>
          </cell>
          <cell r="BJ533">
            <v>0</v>
          </cell>
          <cell r="BK533">
            <v>0</v>
          </cell>
          <cell r="BL533">
            <v>0</v>
          </cell>
          <cell r="BM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e">
            <v>#N/A</v>
          </cell>
          <cell r="E534" t="str">
            <v>正常供货</v>
          </cell>
          <cell r="F534">
            <v>0</v>
          </cell>
          <cell r="G534" t="str">
            <v>否</v>
          </cell>
        </row>
        <row r="534">
          <cell r="AH534">
            <v>0</v>
          </cell>
        </row>
        <row r="534"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</row>
        <row r="534">
          <cell r="AW534">
            <v>0</v>
          </cell>
          <cell r="AX534">
            <v>0</v>
          </cell>
          <cell r="AY534">
            <v>0</v>
          </cell>
          <cell r="AZ534">
            <v>5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</row>
        <row r="534">
          <cell r="BI534">
            <v>-883.900000000001</v>
          </cell>
          <cell r="BJ534">
            <v>-883.900000000001</v>
          </cell>
          <cell r="BK534">
            <v>-1864</v>
          </cell>
          <cell r="BL534">
            <v>0</v>
          </cell>
          <cell r="BM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e">
            <v>#N/A</v>
          </cell>
        </row>
        <row r="535">
          <cell r="F535">
            <v>0</v>
          </cell>
          <cell r="G535" t="str">
            <v>否</v>
          </cell>
        </row>
        <row r="535">
          <cell r="AH535">
            <v>0</v>
          </cell>
        </row>
        <row r="535"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</row>
        <row r="535">
          <cell r="AW535">
            <v>0</v>
          </cell>
          <cell r="AX535">
            <v>0</v>
          </cell>
          <cell r="AY535">
            <v>0</v>
          </cell>
          <cell r="AZ535">
            <v>5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</row>
        <row r="535">
          <cell r="BI535">
            <v>-5487.23</v>
          </cell>
          <cell r="BJ535">
            <v>-5487.23</v>
          </cell>
          <cell r="BK535">
            <v>-14179.53</v>
          </cell>
          <cell r="BL535">
            <v>0</v>
          </cell>
          <cell r="BM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 t="e">
            <v>#N/A</v>
          </cell>
        </row>
        <row r="536">
          <cell r="F536">
            <v>0</v>
          </cell>
          <cell r="G536" t="str">
            <v>否</v>
          </cell>
        </row>
        <row r="536"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6"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0</v>
          </cell>
        </row>
        <row r="536">
          <cell r="AW536">
            <v>0</v>
          </cell>
          <cell r="AX536">
            <v>140700</v>
          </cell>
          <cell r="AY536">
            <v>140700</v>
          </cell>
          <cell r="AZ536">
            <v>5</v>
          </cell>
          <cell r="BA536">
            <v>0</v>
          </cell>
          <cell r="BB536">
            <v>0</v>
          </cell>
          <cell r="BC536">
            <v>0</v>
          </cell>
          <cell r="BD536">
            <v>140700</v>
          </cell>
          <cell r="BE536">
            <v>0</v>
          </cell>
          <cell r="BF536">
            <v>140700</v>
          </cell>
          <cell r="BG536">
            <v>0</v>
          </cell>
        </row>
        <row r="536">
          <cell r="BI536">
            <v>140700</v>
          </cell>
          <cell r="BJ536">
            <v>0</v>
          </cell>
          <cell r="BK536">
            <v>0</v>
          </cell>
          <cell r="BL536">
            <v>140700</v>
          </cell>
          <cell r="BM536">
            <v>19000</v>
          </cell>
        </row>
        <row r="537">
          <cell r="B537" t="str">
            <v>S511030</v>
          </cell>
          <cell r="C537" t="str">
            <v>中汽认证中心有限公司</v>
          </cell>
          <cell r="D537" t="e">
            <v>#N/A</v>
          </cell>
        </row>
        <row r="537">
          <cell r="F537">
            <v>0</v>
          </cell>
          <cell r="G537" t="str">
            <v>否</v>
          </cell>
        </row>
        <row r="537">
          <cell r="AH537">
            <v>0</v>
          </cell>
        </row>
        <row r="537"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</row>
        <row r="537">
          <cell r="AW537">
            <v>0</v>
          </cell>
          <cell r="AX537">
            <v>0</v>
          </cell>
          <cell r="AY537">
            <v>0</v>
          </cell>
          <cell r="AZ537">
            <v>5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</row>
        <row r="537">
          <cell r="BI537">
            <v>0</v>
          </cell>
          <cell r="BJ537">
            <v>0</v>
          </cell>
          <cell r="BK537">
            <v>-500</v>
          </cell>
          <cell r="BL537">
            <v>0</v>
          </cell>
          <cell r="BM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 t="e">
            <v>#N/A</v>
          </cell>
          <cell r="E538" t="str">
            <v>零采</v>
          </cell>
          <cell r="F538">
            <v>0</v>
          </cell>
          <cell r="G538" t="str">
            <v>是</v>
          </cell>
        </row>
        <row r="538">
          <cell r="AH538">
            <v>0</v>
          </cell>
        </row>
        <row r="538"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</row>
        <row r="538">
          <cell r="AW538">
            <v>0</v>
          </cell>
          <cell r="AX538">
            <v>18873</v>
          </cell>
          <cell r="AY538">
            <v>18873</v>
          </cell>
          <cell r="AZ538">
            <v>5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</row>
        <row r="538">
          <cell r="BI538">
            <v>18873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 t="e">
            <v>#N/A</v>
          </cell>
        </row>
        <row r="539">
          <cell r="F539">
            <v>0</v>
          </cell>
          <cell r="G539" t="str">
            <v>否</v>
          </cell>
        </row>
        <row r="539">
          <cell r="AH539">
            <v>0</v>
          </cell>
        </row>
        <row r="539"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</row>
        <row r="539">
          <cell r="AW539">
            <v>0</v>
          </cell>
          <cell r="AX539">
            <v>0</v>
          </cell>
          <cell r="AY539">
            <v>0</v>
          </cell>
          <cell r="AZ539">
            <v>5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</row>
        <row r="539">
          <cell r="BI539">
            <v>0</v>
          </cell>
          <cell r="BJ539">
            <v>0</v>
          </cell>
          <cell r="BK539">
            <v>0</v>
          </cell>
          <cell r="BL539">
            <v>0</v>
          </cell>
          <cell r="BM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e">
            <v>#N/A</v>
          </cell>
          <cell r="E540" t="str">
            <v>正常供货</v>
          </cell>
          <cell r="F540">
            <v>90</v>
          </cell>
          <cell r="G540" t="str">
            <v>是</v>
          </cell>
        </row>
        <row r="540">
          <cell r="AG540">
            <v>0</v>
          </cell>
          <cell r="AH540">
            <v>0</v>
          </cell>
          <cell r="AI540">
            <v>0</v>
          </cell>
          <cell r="AJ540">
            <v>400647.39</v>
          </cell>
          <cell r="AK540">
            <v>54782.4</v>
          </cell>
          <cell r="AL540">
            <v>28826.16</v>
          </cell>
          <cell r="AM540">
            <v>0</v>
          </cell>
          <cell r="AN540">
            <v>209083.57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</row>
        <row r="540">
          <cell r="AW540">
            <v>0</v>
          </cell>
          <cell r="AX540">
            <v>768339.52</v>
          </cell>
          <cell r="AY540">
            <v>768339.52</v>
          </cell>
          <cell r="AZ540">
            <v>5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</row>
        <row r="540">
          <cell r="BI540">
            <v>768339.52</v>
          </cell>
          <cell r="BJ540">
            <v>0</v>
          </cell>
          <cell r="BK540">
            <v>0</v>
          </cell>
          <cell r="BL540">
            <v>0</v>
          </cell>
          <cell r="BM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>
            <v>210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</row>
        <row r="541">
          <cell r="AG541">
            <v>137946.3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</row>
        <row r="541">
          <cell r="AW541">
            <v>0</v>
          </cell>
          <cell r="AX541">
            <v>137946.3</v>
          </cell>
          <cell r="AY541">
            <v>137946.3</v>
          </cell>
          <cell r="AZ541">
            <v>5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</row>
        <row r="541">
          <cell r="BI541">
            <v>137946.3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77946.3</v>
          </cell>
          <cell r="BP541">
            <v>77946.3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e">
            <v>#N/A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</row>
        <row r="542"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116875.45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0</v>
          </cell>
        </row>
        <row r="542">
          <cell r="AW542">
            <v>0</v>
          </cell>
          <cell r="AX542">
            <v>912503.79</v>
          </cell>
          <cell r="AY542">
            <v>685896.56</v>
          </cell>
          <cell r="AZ542">
            <v>5</v>
          </cell>
          <cell r="BA542">
            <v>0</v>
          </cell>
          <cell r="BB542">
            <v>226607.23</v>
          </cell>
          <cell r="BC542">
            <v>311568.13</v>
          </cell>
          <cell r="BD542">
            <v>257452.98</v>
          </cell>
          <cell r="BE542">
            <v>116875.45</v>
          </cell>
          <cell r="BF542">
            <v>795628.34</v>
          </cell>
          <cell r="BG542">
            <v>226607.23</v>
          </cell>
        </row>
        <row r="542">
          <cell r="BI542">
            <v>912503.79</v>
          </cell>
          <cell r="BJ542">
            <v>0</v>
          </cell>
          <cell r="BK542">
            <v>0</v>
          </cell>
          <cell r="BL542">
            <v>795628.34</v>
          </cell>
          <cell r="BM542">
            <v>106000</v>
          </cell>
        </row>
        <row r="543">
          <cell r="B543" t="str">
            <v>S513174</v>
          </cell>
          <cell r="C543" t="str">
            <v>黄骅市杭合叉车配件经营部</v>
          </cell>
          <cell r="D543" t="e">
            <v>#N/A</v>
          </cell>
        </row>
        <row r="543">
          <cell r="F543">
            <v>0</v>
          </cell>
          <cell r="G543" t="str">
            <v>否</v>
          </cell>
        </row>
        <row r="543">
          <cell r="AH543">
            <v>0</v>
          </cell>
        </row>
        <row r="543"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17870</v>
          </cell>
          <cell r="AS543">
            <v>0</v>
          </cell>
          <cell r="AT543">
            <v>0</v>
          </cell>
          <cell r="AU543">
            <v>0</v>
          </cell>
          <cell r="AV543">
            <v>22370</v>
          </cell>
          <cell r="AW543">
            <v>0</v>
          </cell>
          <cell r="AX543">
            <v>40240</v>
          </cell>
          <cell r="AY543">
            <v>40240</v>
          </cell>
          <cell r="AZ543">
            <v>6</v>
          </cell>
          <cell r="BA543">
            <v>0</v>
          </cell>
          <cell r="BB543">
            <v>22370</v>
          </cell>
          <cell r="BC543">
            <v>0</v>
          </cell>
          <cell r="BD543">
            <v>0</v>
          </cell>
          <cell r="BE543">
            <v>0</v>
          </cell>
          <cell r="BF543">
            <v>40240</v>
          </cell>
          <cell r="BG543">
            <v>0</v>
          </cell>
        </row>
        <row r="543">
          <cell r="BI543">
            <v>40240</v>
          </cell>
          <cell r="BJ543">
            <v>0</v>
          </cell>
          <cell r="BK543">
            <v>0</v>
          </cell>
          <cell r="BL543">
            <v>40240</v>
          </cell>
          <cell r="BM543">
            <v>5000</v>
          </cell>
        </row>
        <row r="544">
          <cell r="B544" t="str">
            <v>S413076</v>
          </cell>
          <cell r="C544" t="str">
            <v>埃意(廊坊)电子工程有限公司</v>
          </cell>
          <cell r="D544" t="e">
            <v>#N/A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</row>
        <row r="544">
          <cell r="AI544">
            <v>0</v>
          </cell>
        </row>
        <row r="544"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50765.91</v>
          </cell>
        </row>
        <row r="544">
          <cell r="AW544">
            <v>0</v>
          </cell>
          <cell r="AX544">
            <v>50935.51</v>
          </cell>
          <cell r="AY544">
            <v>169.599999999999</v>
          </cell>
          <cell r="AZ544">
            <v>5</v>
          </cell>
          <cell r="BA544">
            <v>50765.91</v>
          </cell>
          <cell r="BB544">
            <v>0</v>
          </cell>
          <cell r="BC544">
            <v>0</v>
          </cell>
          <cell r="BD544">
            <v>0</v>
          </cell>
          <cell r="BE544">
            <v>169.6</v>
          </cell>
          <cell r="BF544">
            <v>50765.91</v>
          </cell>
          <cell r="BG544">
            <v>50765.91</v>
          </cell>
        </row>
        <row r="544">
          <cell r="BI544">
            <v>50935.51</v>
          </cell>
          <cell r="BJ544">
            <v>0</v>
          </cell>
          <cell r="BK544">
            <v>0</v>
          </cell>
          <cell r="BL544">
            <v>50765.91</v>
          </cell>
          <cell r="BM544">
            <v>7000</v>
          </cell>
        </row>
        <row r="545">
          <cell r="B545" t="str">
            <v>S413182</v>
          </cell>
          <cell r="C545" t="str">
            <v>黄骅市盈辉汽车配件有限公司</v>
          </cell>
          <cell r="D545">
            <v>210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</row>
        <row r="545"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19675.15</v>
          </cell>
          <cell r="AA545">
            <v>0</v>
          </cell>
          <cell r="AB545">
            <v>36271.45</v>
          </cell>
          <cell r="AC545">
            <v>56016.21</v>
          </cell>
          <cell r="AD545">
            <v>24203.92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36858.27</v>
          </cell>
          <cell r="AL545">
            <v>5425.88</v>
          </cell>
          <cell r="AM545">
            <v>7573.38</v>
          </cell>
          <cell r="AN545">
            <v>8853.46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12236.2</v>
          </cell>
          <cell r="AW545">
            <v>0</v>
          </cell>
          <cell r="AX545">
            <v>329869.61</v>
          </cell>
          <cell r="AY545">
            <v>329869.61</v>
          </cell>
          <cell r="AZ545">
            <v>6</v>
          </cell>
          <cell r="BA545">
            <v>0</v>
          </cell>
          <cell r="BB545">
            <v>12236.2</v>
          </cell>
          <cell r="BC545">
            <v>3522.21</v>
          </cell>
          <cell r="BD545">
            <v>13566.77</v>
          </cell>
          <cell r="BE545">
            <v>6630.91</v>
          </cell>
          <cell r="BF545">
            <v>46008.85</v>
          </cell>
          <cell r="BG545">
            <v>0</v>
          </cell>
        </row>
        <row r="545">
          <cell r="BI545">
            <v>329869.61</v>
          </cell>
          <cell r="BJ545">
            <v>0</v>
          </cell>
          <cell r="BK545">
            <v>-32026.54</v>
          </cell>
          <cell r="BL545">
            <v>46008.85</v>
          </cell>
          <cell r="BM545">
            <v>6000</v>
          </cell>
          <cell r="BN545">
            <v>6000</v>
          </cell>
          <cell r="BO545">
            <v>44000</v>
          </cell>
          <cell r="BP545">
            <v>50000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e">
            <v>#N/A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</row>
        <row r="546"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60107.89</v>
          </cell>
        </row>
        <row r="546">
          <cell r="AW546">
            <v>0</v>
          </cell>
          <cell r="AX546">
            <v>60107.89</v>
          </cell>
          <cell r="AY546">
            <v>0</v>
          </cell>
          <cell r="AZ546">
            <v>5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60107.89</v>
          </cell>
          <cell r="BG546">
            <v>60107.89</v>
          </cell>
        </row>
        <row r="546">
          <cell r="BI546">
            <v>60107.8900000006</v>
          </cell>
          <cell r="BJ546">
            <v>6.03904481977224e-10</v>
          </cell>
          <cell r="BK546">
            <v>5.96628524363041e-10</v>
          </cell>
          <cell r="BL546">
            <v>60107.89</v>
          </cell>
          <cell r="BM546">
            <v>8000</v>
          </cell>
        </row>
        <row r="547">
          <cell r="B547" t="str">
            <v>S411041</v>
          </cell>
          <cell r="C547" t="str">
            <v>北京嘉度科贸有限公司</v>
          </cell>
          <cell r="D547" t="e">
            <v>#N/A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</row>
        <row r="547"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</row>
        <row r="547">
          <cell r="AW547">
            <v>0</v>
          </cell>
          <cell r="AX547">
            <v>0</v>
          </cell>
          <cell r="AY547">
            <v>0</v>
          </cell>
          <cell r="AZ547">
            <v>5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</row>
        <row r="547">
          <cell r="BI547">
            <v>0</v>
          </cell>
          <cell r="BJ547">
            <v>0</v>
          </cell>
          <cell r="BK547">
            <v>0</v>
          </cell>
          <cell r="BL547">
            <v>0</v>
          </cell>
          <cell r="BM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e">
            <v>#N/A</v>
          </cell>
          <cell r="E548" t="str">
            <v>正常供货</v>
          </cell>
          <cell r="F548">
            <v>30</v>
          </cell>
          <cell r="G548" t="str">
            <v>否</v>
          </cell>
          <cell r="H548">
            <v>30</v>
          </cell>
        </row>
        <row r="548"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40239.08</v>
          </cell>
          <cell r="AS548">
            <v>0</v>
          </cell>
          <cell r="AT548">
            <v>0</v>
          </cell>
          <cell r="AU548">
            <v>0</v>
          </cell>
        </row>
        <row r="548">
          <cell r="AW548">
            <v>0</v>
          </cell>
          <cell r="AX548">
            <v>40239.08</v>
          </cell>
          <cell r="AY548">
            <v>40239.08</v>
          </cell>
          <cell r="AZ548">
            <v>5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40239.08</v>
          </cell>
          <cell r="BF548">
            <v>40239.08</v>
          </cell>
          <cell r="BG548">
            <v>0</v>
          </cell>
        </row>
        <row r="548">
          <cell r="BI548">
            <v>40239.08</v>
          </cell>
          <cell r="BJ548">
            <v>0</v>
          </cell>
          <cell r="BK548">
            <v>0</v>
          </cell>
          <cell r="BL548">
            <v>40239.08</v>
          </cell>
          <cell r="BM548">
            <v>5000</v>
          </cell>
        </row>
        <row r="549">
          <cell r="B549" t="str">
            <v>S413175</v>
          </cell>
          <cell r="C549" t="str">
            <v>河北莫特美橡塑科技有限公司</v>
          </cell>
          <cell r="D549" t="e">
            <v>#N/A</v>
          </cell>
          <cell r="E549" t="str">
            <v>正常供货</v>
          </cell>
          <cell r="F549">
            <v>90</v>
          </cell>
          <cell r="G549" t="str">
            <v>否</v>
          </cell>
          <cell r="H549">
            <v>90</v>
          </cell>
        </row>
        <row r="549"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4446</v>
          </cell>
          <cell r="AP549">
            <v>0</v>
          </cell>
          <cell r="AQ549">
            <v>0</v>
          </cell>
          <cell r="AR549">
            <v>216290.58</v>
          </cell>
          <cell r="AS549">
            <v>50133.7</v>
          </cell>
          <cell r="AT549">
            <v>215688.75</v>
          </cell>
          <cell r="AU549">
            <v>0</v>
          </cell>
          <cell r="AV549">
            <v>71489.45</v>
          </cell>
          <cell r="AW549">
            <v>0</v>
          </cell>
          <cell r="AX549">
            <v>558048.48</v>
          </cell>
          <cell r="AY549">
            <v>486559.03</v>
          </cell>
          <cell r="AZ549">
            <v>6</v>
          </cell>
          <cell r="BA549">
            <v>215688.75</v>
          </cell>
          <cell r="BB549">
            <v>50133.7</v>
          </cell>
          <cell r="BC549">
            <v>216290.58</v>
          </cell>
          <cell r="BD549">
            <v>0</v>
          </cell>
          <cell r="BE549">
            <v>0</v>
          </cell>
          <cell r="BF549">
            <v>553602.48</v>
          </cell>
          <cell r="BG549">
            <v>71489.45</v>
          </cell>
        </row>
        <row r="549">
          <cell r="BI549">
            <v>558048.48</v>
          </cell>
          <cell r="BJ549">
            <v>0</v>
          </cell>
          <cell r="BK549">
            <v>0</v>
          </cell>
          <cell r="BL549">
            <v>553602.48</v>
          </cell>
          <cell r="BM549">
            <v>74000</v>
          </cell>
        </row>
        <row r="550">
          <cell r="B550" t="str">
            <v>S411046</v>
          </cell>
          <cell r="C550" t="str">
            <v>北京宇喆科技有限公司</v>
          </cell>
          <cell r="D550" t="e">
            <v>#N/A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</row>
        <row r="550">
          <cell r="AJ550">
            <v>0</v>
          </cell>
          <cell r="AK550">
            <v>0</v>
          </cell>
          <cell r="AL550">
            <v>0</v>
          </cell>
          <cell r="AM550">
            <v>0</v>
          </cell>
        </row>
        <row r="550"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31488.22</v>
          </cell>
          <cell r="AT550">
            <v>206015.95</v>
          </cell>
          <cell r="AU550">
            <v>92519.32</v>
          </cell>
          <cell r="AV550">
            <v>183851.58</v>
          </cell>
          <cell r="AW550">
            <v>194850.16</v>
          </cell>
          <cell r="AX550">
            <v>708725.23</v>
          </cell>
          <cell r="AY550">
            <v>410189.96</v>
          </cell>
          <cell r="AZ550">
            <v>6</v>
          </cell>
          <cell r="BA550">
            <v>92519.32</v>
          </cell>
          <cell r="BB550">
            <v>206015.95</v>
          </cell>
          <cell r="BC550">
            <v>31488.22</v>
          </cell>
          <cell r="BD550">
            <v>0</v>
          </cell>
          <cell r="BE550">
            <v>0</v>
          </cell>
          <cell r="BF550">
            <v>708725.23</v>
          </cell>
          <cell r="BG550">
            <v>298535.27</v>
          </cell>
        </row>
        <row r="550">
          <cell r="BI550">
            <v>708725.23</v>
          </cell>
          <cell r="BJ550">
            <v>0</v>
          </cell>
          <cell r="BK550">
            <v>0</v>
          </cell>
          <cell r="BL550">
            <v>708725.23</v>
          </cell>
          <cell r="BM550">
            <v>94000</v>
          </cell>
        </row>
        <row r="551">
          <cell r="B551" t="str">
            <v>S412041</v>
          </cell>
          <cell r="C551" t="str">
            <v>天津力登维汽车部件有限公司</v>
          </cell>
          <cell r="D551" t="e">
            <v>#N/A</v>
          </cell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</row>
        <row r="551"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</row>
        <row r="551">
          <cell r="AW551">
            <v>0</v>
          </cell>
          <cell r="AX551">
            <v>0</v>
          </cell>
          <cell r="AY551">
            <v>0</v>
          </cell>
          <cell r="AZ551">
            <v>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</row>
        <row r="551">
          <cell r="BI551">
            <v>0</v>
          </cell>
          <cell r="BJ551">
            <v>0</v>
          </cell>
          <cell r="BK551">
            <v>0</v>
          </cell>
          <cell r="BL551">
            <v>0</v>
          </cell>
          <cell r="BM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D552" t="e">
            <v>#N/A</v>
          </cell>
        </row>
        <row r="552">
          <cell r="F552">
            <v>30</v>
          </cell>
          <cell r="G552" t="str">
            <v>否</v>
          </cell>
        </row>
        <row r="552"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18604.32</v>
          </cell>
          <cell r="AX552">
            <v>18604.32</v>
          </cell>
          <cell r="AY552">
            <v>37208.64</v>
          </cell>
          <cell r="AZ552">
            <v>6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18604.32</v>
          </cell>
          <cell r="BG552">
            <v>-18604.32</v>
          </cell>
        </row>
        <row r="552">
          <cell r="BI552">
            <v>18604.32</v>
          </cell>
          <cell r="BJ552">
            <v>0</v>
          </cell>
          <cell r="BK552">
            <v>-13953.24</v>
          </cell>
          <cell r="BL552">
            <v>18604.32</v>
          </cell>
          <cell r="BM552">
            <v>2000</v>
          </cell>
        </row>
        <row r="553">
          <cell r="B553" t="str">
            <v>S413183</v>
          </cell>
          <cell r="C553" t="str">
            <v>河北方基恒达汽车部件有限公司</v>
          </cell>
          <cell r="D553" t="e">
            <v>#N/A</v>
          </cell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</row>
        <row r="553">
          <cell r="AJ553">
            <v>83950.98</v>
          </cell>
          <cell r="AK553">
            <v>0</v>
          </cell>
          <cell r="AL553">
            <v>66514.74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</row>
        <row r="553">
          <cell r="AW553">
            <v>0</v>
          </cell>
          <cell r="AX553">
            <v>1100174.44</v>
          </cell>
          <cell r="AY553">
            <v>1100174.44</v>
          </cell>
          <cell r="AZ553">
            <v>5</v>
          </cell>
          <cell r="BA553">
            <v>0</v>
          </cell>
          <cell r="BB553">
            <v>0</v>
          </cell>
          <cell r="BC553">
            <v>0</v>
          </cell>
          <cell r="BD553">
            <v>191406.93</v>
          </cell>
          <cell r="BE553">
            <v>156400</v>
          </cell>
          <cell r="BF553">
            <v>0</v>
          </cell>
          <cell r="BG553">
            <v>0</v>
          </cell>
        </row>
        <row r="553">
          <cell r="BI553">
            <v>1100174.44</v>
          </cell>
          <cell r="BJ553">
            <v>0</v>
          </cell>
          <cell r="BK553">
            <v>0</v>
          </cell>
          <cell r="BL553">
            <v>0</v>
          </cell>
          <cell r="BM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D554" t="e">
            <v>#N/A</v>
          </cell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</row>
        <row r="554">
          <cell r="AJ554">
            <v>0</v>
          </cell>
          <cell r="AK554">
            <v>0</v>
          </cell>
        </row>
        <row r="554">
          <cell r="AM554">
            <v>0</v>
          </cell>
          <cell r="AN554">
            <v>0</v>
          </cell>
          <cell r="AO554">
            <v>0</v>
          </cell>
        </row>
        <row r="554"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107302.99</v>
          </cell>
          <cell r="AW554">
            <v>52306.79</v>
          </cell>
          <cell r="AX554">
            <v>159609.78</v>
          </cell>
          <cell r="AY554">
            <v>159609.78</v>
          </cell>
          <cell r="AZ554">
            <v>6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159609.78</v>
          </cell>
          <cell r="BG554">
            <v>0</v>
          </cell>
        </row>
        <row r="554">
          <cell r="BI554">
            <v>159609.78</v>
          </cell>
          <cell r="BJ554">
            <v>0</v>
          </cell>
          <cell r="BK554">
            <v>0</v>
          </cell>
          <cell r="BL554">
            <v>159609.78</v>
          </cell>
          <cell r="BM554">
            <v>21000</v>
          </cell>
        </row>
        <row r="555">
          <cell r="B555" t="str">
            <v>S413197</v>
          </cell>
          <cell r="C555" t="str">
            <v>保定市宏腾科技有限公司</v>
          </cell>
          <cell r="D555" t="e">
            <v>#N/A</v>
          </cell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</row>
        <row r="555"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</row>
        <row r="555">
          <cell r="AW555">
            <v>0</v>
          </cell>
          <cell r="AX555">
            <v>0</v>
          </cell>
          <cell r="AY555">
            <v>0</v>
          </cell>
          <cell r="AZ555">
            <v>5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</row>
        <row r="555">
          <cell r="BI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D556">
            <v>210</v>
          </cell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</row>
        <row r="556">
          <cell r="AJ556">
            <v>0</v>
          </cell>
          <cell r="AK556">
            <v>0</v>
          </cell>
        </row>
        <row r="556"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</row>
        <row r="556">
          <cell r="AU556">
            <v>100000</v>
          </cell>
          <cell r="AV556">
            <v>97000</v>
          </cell>
          <cell r="AW556">
            <v>0</v>
          </cell>
          <cell r="AX556">
            <v>197000</v>
          </cell>
          <cell r="AY556">
            <v>197000</v>
          </cell>
          <cell r="AZ556">
            <v>4</v>
          </cell>
          <cell r="BA556">
            <v>97000</v>
          </cell>
          <cell r="BB556">
            <v>100000</v>
          </cell>
          <cell r="BC556">
            <v>0</v>
          </cell>
          <cell r="BD556">
            <v>0</v>
          </cell>
          <cell r="BE556">
            <v>0</v>
          </cell>
          <cell r="BF556">
            <v>197000</v>
          </cell>
          <cell r="BG556">
            <v>0</v>
          </cell>
        </row>
        <row r="556">
          <cell r="BI556">
            <v>197000</v>
          </cell>
          <cell r="BJ556">
            <v>0</v>
          </cell>
          <cell r="BK556">
            <v>-110900</v>
          </cell>
          <cell r="BL556">
            <v>197000</v>
          </cell>
          <cell r="BM556">
            <v>26000</v>
          </cell>
          <cell r="BN556">
            <v>26000</v>
          </cell>
          <cell r="BO556">
            <v>171000</v>
          </cell>
          <cell r="BP556">
            <v>197000</v>
          </cell>
        </row>
        <row r="557">
          <cell r="B557" t="str">
            <v>S444015</v>
          </cell>
          <cell r="C557" t="str">
            <v>欣瑞联电子（肇庆）有限公司</v>
          </cell>
          <cell r="D557" t="e">
            <v>#N/A</v>
          </cell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</row>
        <row r="557"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</row>
        <row r="557">
          <cell r="AW557">
            <v>0</v>
          </cell>
          <cell r="AX557">
            <v>0</v>
          </cell>
          <cell r="AY557">
            <v>0</v>
          </cell>
          <cell r="AZ557">
            <v>5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</row>
        <row r="557">
          <cell r="BI557">
            <v>0</v>
          </cell>
          <cell r="BJ557">
            <v>0</v>
          </cell>
          <cell r="BK557">
            <v>0</v>
          </cell>
          <cell r="BL557">
            <v>0</v>
          </cell>
          <cell r="BM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D558" t="e">
            <v>#N/A</v>
          </cell>
        </row>
        <row r="558">
          <cell r="F558">
            <v>60</v>
          </cell>
          <cell r="G558" t="str">
            <v>是</v>
          </cell>
        </row>
        <row r="558"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</row>
        <row r="558">
          <cell r="AW558">
            <v>0</v>
          </cell>
          <cell r="AX558">
            <v>6000</v>
          </cell>
          <cell r="AY558">
            <v>6000</v>
          </cell>
          <cell r="AZ558">
            <v>5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</row>
        <row r="558">
          <cell r="BI558">
            <v>6000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D559" t="e">
            <v>#N/A</v>
          </cell>
          <cell r="E559" t="str">
            <v>零采</v>
          </cell>
          <cell r="F559" t="str">
            <v>预付</v>
          </cell>
          <cell r="G559" t="str">
            <v>是</v>
          </cell>
        </row>
        <row r="559"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</row>
        <row r="559">
          <cell r="AW559">
            <v>0</v>
          </cell>
          <cell r="AX559">
            <v>1750</v>
          </cell>
          <cell r="AY559">
            <v>1750</v>
          </cell>
          <cell r="AZ559">
            <v>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</row>
        <row r="559">
          <cell r="BI559">
            <v>1750</v>
          </cell>
          <cell r="BJ559">
            <v>0</v>
          </cell>
          <cell r="BK559">
            <v>0</v>
          </cell>
          <cell r="BL559">
            <v>0</v>
          </cell>
          <cell r="BM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D560" t="e">
            <v>#N/A</v>
          </cell>
          <cell r="E560" t="str">
            <v>固定资产-要诉讼</v>
          </cell>
          <cell r="F560" t="str">
            <v>预付</v>
          </cell>
          <cell r="G560" t="str">
            <v>否</v>
          </cell>
        </row>
        <row r="560"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</row>
        <row r="560">
          <cell r="AW560">
            <v>0</v>
          </cell>
          <cell r="AX560">
            <v>0</v>
          </cell>
          <cell r="AY560">
            <v>0</v>
          </cell>
          <cell r="AZ560">
            <v>5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</row>
        <row r="560">
          <cell r="BI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D561" t="e">
            <v>#N/A</v>
          </cell>
          <cell r="E561" t="str">
            <v>管理</v>
          </cell>
          <cell r="F561">
            <v>0</v>
          </cell>
          <cell r="G561" t="str">
            <v>是</v>
          </cell>
        </row>
        <row r="561"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</row>
        <row r="561">
          <cell r="AW561">
            <v>0</v>
          </cell>
          <cell r="AX561">
            <v>1663.7</v>
          </cell>
          <cell r="AY561">
            <v>1663.7</v>
          </cell>
          <cell r="AZ561">
            <v>5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</row>
        <row r="561">
          <cell r="BI561">
            <v>1663.7</v>
          </cell>
          <cell r="BJ561">
            <v>0</v>
          </cell>
          <cell r="BK561">
            <v>4.32009983342141e-12</v>
          </cell>
          <cell r="BL561">
            <v>0</v>
          </cell>
          <cell r="BM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D562" t="e">
            <v>#N/A</v>
          </cell>
          <cell r="E562" t="str">
            <v>管理</v>
          </cell>
          <cell r="F562">
            <v>0</v>
          </cell>
          <cell r="G562" t="str">
            <v>否</v>
          </cell>
        </row>
        <row r="562"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</row>
        <row r="562">
          <cell r="AW562">
            <v>0</v>
          </cell>
          <cell r="AX562">
            <v>0</v>
          </cell>
          <cell r="AY562">
            <v>0</v>
          </cell>
          <cell r="AZ562">
            <v>5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</row>
        <row r="562">
          <cell r="BI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D563" t="e">
            <v>#N/A</v>
          </cell>
        </row>
        <row r="563">
          <cell r="F563">
            <v>0</v>
          </cell>
          <cell r="G563" t="str">
            <v>否</v>
          </cell>
        </row>
        <row r="563">
          <cell r="AG563">
            <v>0</v>
          </cell>
        </row>
        <row r="563"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</row>
        <row r="563">
          <cell r="AW563">
            <v>0</v>
          </cell>
          <cell r="AX563">
            <v>0</v>
          </cell>
          <cell r="AY563">
            <v>0</v>
          </cell>
          <cell r="AZ563">
            <v>5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</row>
        <row r="563">
          <cell r="BI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D564" t="e">
            <v>#N/A</v>
          </cell>
          <cell r="E564" t="str">
            <v>管理</v>
          </cell>
          <cell r="F564">
            <v>0</v>
          </cell>
          <cell r="G564" t="str">
            <v>否</v>
          </cell>
        </row>
        <row r="564"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</row>
        <row r="564">
          <cell r="AW564">
            <v>0</v>
          </cell>
          <cell r="AX564">
            <v>0</v>
          </cell>
          <cell r="AY564">
            <v>0</v>
          </cell>
          <cell r="AZ564">
            <v>5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</row>
        <row r="564">
          <cell r="BI564">
            <v>0</v>
          </cell>
          <cell r="BJ564">
            <v>0</v>
          </cell>
          <cell r="BK564">
            <v>0</v>
          </cell>
          <cell r="BL564">
            <v>0</v>
          </cell>
          <cell r="BM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D565" t="e">
            <v>#N/A</v>
          </cell>
        </row>
        <row r="565">
          <cell r="F565">
            <v>0</v>
          </cell>
          <cell r="G565" t="str">
            <v>否</v>
          </cell>
        </row>
        <row r="565"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</row>
        <row r="565">
          <cell r="AW565">
            <v>0</v>
          </cell>
          <cell r="AX565">
            <v>0</v>
          </cell>
          <cell r="AY565">
            <v>0</v>
          </cell>
          <cell r="AZ565">
            <v>4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</row>
        <row r="565">
          <cell r="BI565">
            <v>0</v>
          </cell>
          <cell r="BJ565">
            <v>0</v>
          </cell>
          <cell r="BK565">
            <v>-88823.96</v>
          </cell>
          <cell r="BL565">
            <v>0</v>
          </cell>
          <cell r="BM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D566" t="e">
            <v>#N/A</v>
          </cell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</row>
        <row r="566"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</row>
        <row r="566">
          <cell r="AW566">
            <v>0</v>
          </cell>
          <cell r="AX566">
            <v>36233.1</v>
          </cell>
          <cell r="AY566">
            <v>36233.1</v>
          </cell>
          <cell r="AZ566">
            <v>5</v>
          </cell>
          <cell r="BA566">
            <v>0</v>
          </cell>
          <cell r="BB566">
            <v>0</v>
          </cell>
          <cell r="BC566">
            <v>36233.1</v>
          </cell>
          <cell r="BD566">
            <v>0</v>
          </cell>
          <cell r="BE566">
            <v>0</v>
          </cell>
          <cell r="BF566">
            <v>36233.1</v>
          </cell>
          <cell r="BG566">
            <v>0</v>
          </cell>
        </row>
        <row r="566">
          <cell r="BI566">
            <v>36233.1</v>
          </cell>
          <cell r="BJ566">
            <v>0</v>
          </cell>
          <cell r="BK566">
            <v>0</v>
          </cell>
          <cell r="BL566">
            <v>36233.1</v>
          </cell>
          <cell r="BM566">
            <v>5000</v>
          </cell>
        </row>
        <row r="567">
          <cell r="B567" t="str">
            <v>S412044</v>
          </cell>
          <cell r="C567" t="str">
            <v>天津沛衡五金弹簧有限公司</v>
          </cell>
          <cell r="D567" t="e">
            <v>#N/A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</row>
        <row r="567">
          <cell r="AL567">
            <v>0</v>
          </cell>
          <cell r="AM567">
            <v>0</v>
          </cell>
          <cell r="AN567">
            <v>0</v>
          </cell>
          <cell r="AO567">
            <v>22012.28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39233.6</v>
          </cell>
          <cell r="AT567">
            <v>22068.9</v>
          </cell>
          <cell r="AU567">
            <v>13609.16</v>
          </cell>
        </row>
        <row r="567">
          <cell r="AW567">
            <v>0</v>
          </cell>
          <cell r="AX567">
            <v>116823.94</v>
          </cell>
          <cell r="AY567">
            <v>103214.78</v>
          </cell>
          <cell r="AZ567">
            <v>5</v>
          </cell>
          <cell r="BA567">
            <v>22068.9</v>
          </cell>
          <cell r="BB567">
            <v>39233.6</v>
          </cell>
          <cell r="BC567">
            <v>0</v>
          </cell>
          <cell r="BD567">
            <v>0</v>
          </cell>
          <cell r="BE567">
            <v>19900</v>
          </cell>
          <cell r="BF567">
            <v>74911.66</v>
          </cell>
          <cell r="BG567">
            <v>13609.16</v>
          </cell>
        </row>
        <row r="567">
          <cell r="BI567">
            <v>116823.94</v>
          </cell>
          <cell r="BJ567">
            <v>0</v>
          </cell>
          <cell r="BK567">
            <v>0</v>
          </cell>
          <cell r="BL567">
            <v>74911.66</v>
          </cell>
          <cell r="BM567">
            <v>10000</v>
          </cell>
        </row>
        <row r="568">
          <cell r="B568" t="str">
            <v>S413139</v>
          </cell>
          <cell r="C568" t="str">
            <v>河北定国紧固件制造有限公司</v>
          </cell>
          <cell r="D568">
            <v>210</v>
          </cell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</row>
        <row r="568"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</row>
        <row r="568">
          <cell r="AW568">
            <v>0</v>
          </cell>
          <cell r="AX568">
            <v>0</v>
          </cell>
          <cell r="AY568">
            <v>0</v>
          </cell>
          <cell r="AZ568">
            <v>5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</row>
        <row r="568">
          <cell r="BI568">
            <v>0</v>
          </cell>
          <cell r="BJ568">
            <v>0</v>
          </cell>
          <cell r="BK568">
            <v>0</v>
          </cell>
          <cell r="BL568">
            <v>0</v>
          </cell>
          <cell r="BM568">
            <v>0</v>
          </cell>
        </row>
        <row r="568">
          <cell r="BP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D569" t="e">
            <v>#N/A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</row>
        <row r="569"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</row>
        <row r="569">
          <cell r="AW569">
            <v>0</v>
          </cell>
          <cell r="AX569">
            <v>0</v>
          </cell>
          <cell r="AY569">
            <v>0</v>
          </cell>
          <cell r="AZ569">
            <v>5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</row>
        <row r="569">
          <cell r="BI569">
            <v>0</v>
          </cell>
          <cell r="BJ569">
            <v>0</v>
          </cell>
          <cell r="BK569">
            <v>0</v>
          </cell>
          <cell r="BL569">
            <v>0</v>
          </cell>
          <cell r="BM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D570" t="e">
            <v>#N/A</v>
          </cell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</row>
        <row r="570">
          <cell r="AK570">
            <v>0</v>
          </cell>
          <cell r="AL570">
            <v>0</v>
          </cell>
        </row>
        <row r="570">
          <cell r="AO570">
            <v>0</v>
          </cell>
        </row>
        <row r="570">
          <cell r="AQ570">
            <v>59180.25</v>
          </cell>
          <cell r="AR570">
            <v>33075.55</v>
          </cell>
          <cell r="AS570">
            <v>0</v>
          </cell>
          <cell r="AT570">
            <v>77603.2</v>
          </cell>
          <cell r="AU570">
            <v>40457.28</v>
          </cell>
        </row>
        <row r="570">
          <cell r="AW570">
            <v>0</v>
          </cell>
          <cell r="AX570">
            <v>210316.28</v>
          </cell>
          <cell r="AY570">
            <v>92255.8</v>
          </cell>
          <cell r="AZ570">
            <v>5</v>
          </cell>
          <cell r="BA570">
            <v>40457.28</v>
          </cell>
          <cell r="BB570">
            <v>77603.2</v>
          </cell>
          <cell r="BC570">
            <v>0</v>
          </cell>
          <cell r="BD570">
            <v>33075.55</v>
          </cell>
          <cell r="BE570">
            <v>59180.25</v>
          </cell>
          <cell r="BF570">
            <v>151136.03</v>
          </cell>
          <cell r="BG570">
            <v>118060.48</v>
          </cell>
        </row>
        <row r="570">
          <cell r="BI570">
            <v>210316.28</v>
          </cell>
          <cell r="BJ570">
            <v>0</v>
          </cell>
          <cell r="BK570">
            <v>0</v>
          </cell>
          <cell r="BL570">
            <v>151136.03</v>
          </cell>
          <cell r="BM570">
            <v>20000</v>
          </cell>
        </row>
        <row r="571">
          <cell r="B571" t="str">
            <v>S432002</v>
          </cell>
          <cell r="C571" t="str">
            <v>江苏全盛座舱技术股份有限公司</v>
          </cell>
          <cell r="D571" t="e">
            <v>#N/A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</row>
        <row r="571">
          <cell r="AR571">
            <v>20525.91</v>
          </cell>
          <cell r="AS571">
            <v>248116.29</v>
          </cell>
          <cell r="AT571">
            <v>0</v>
          </cell>
          <cell r="AU571">
            <v>1082349.14</v>
          </cell>
          <cell r="AV571">
            <v>957756.32</v>
          </cell>
          <cell r="AW571">
            <v>78457.03</v>
          </cell>
          <cell r="AX571">
            <v>2387204.69</v>
          </cell>
          <cell r="AY571">
            <v>268642.2</v>
          </cell>
          <cell r="AZ571">
            <v>6</v>
          </cell>
          <cell r="BA571">
            <v>0</v>
          </cell>
          <cell r="BB571">
            <v>248116.29</v>
          </cell>
          <cell r="BC571">
            <v>20525.91</v>
          </cell>
          <cell r="BD571">
            <v>0</v>
          </cell>
          <cell r="BE571">
            <v>0</v>
          </cell>
          <cell r="BF571">
            <v>2387204.69</v>
          </cell>
          <cell r="BG571">
            <v>2118562.49</v>
          </cell>
        </row>
        <row r="571">
          <cell r="BI571">
            <v>2387204.69</v>
          </cell>
          <cell r="BJ571">
            <v>0</v>
          </cell>
          <cell r="BK571">
            <v>-112805.77</v>
          </cell>
          <cell r="BL571">
            <v>2387204.69</v>
          </cell>
          <cell r="BM571">
            <v>318000</v>
          </cell>
        </row>
        <row r="572">
          <cell r="B572" t="str">
            <v>S437051</v>
          </cell>
          <cell r="C572" t="str">
            <v>诸城恒信新材料科技有限公司</v>
          </cell>
          <cell r="D572" t="e">
            <v>#N/A</v>
          </cell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</row>
        <row r="572">
          <cell r="AK572">
            <v>0</v>
          </cell>
          <cell r="AL572">
            <v>0</v>
          </cell>
        </row>
        <row r="572"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71354.42</v>
          </cell>
          <cell r="AW572">
            <v>0</v>
          </cell>
          <cell r="AX572">
            <v>71354.42</v>
          </cell>
          <cell r="AY572">
            <v>71354.42</v>
          </cell>
          <cell r="AZ572">
            <v>6</v>
          </cell>
          <cell r="BA572">
            <v>71354.42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71354.42</v>
          </cell>
          <cell r="BG572">
            <v>0</v>
          </cell>
        </row>
        <row r="572">
          <cell r="BI572">
            <v>71354.4199999999</v>
          </cell>
          <cell r="BJ572">
            <v>0</v>
          </cell>
          <cell r="BK572">
            <v>0</v>
          </cell>
          <cell r="BL572">
            <v>71354.42</v>
          </cell>
          <cell r="BM572">
            <v>10000</v>
          </cell>
        </row>
        <row r="573">
          <cell r="B573" t="str">
            <v>S511037</v>
          </cell>
          <cell r="C573" t="str">
            <v>北京友联物流有限公司</v>
          </cell>
          <cell r="D573" t="e">
            <v>#N/A</v>
          </cell>
          <cell r="E573" t="str">
            <v>销售（三方库）</v>
          </cell>
          <cell r="F573">
            <v>0</v>
          </cell>
          <cell r="G573" t="str">
            <v>是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65660.55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59659.45</v>
          </cell>
          <cell r="AW573">
            <v>55798.93</v>
          </cell>
          <cell r="AX573">
            <v>512594.44</v>
          </cell>
          <cell r="AY573">
            <v>512594.44</v>
          </cell>
          <cell r="AZ573">
            <v>6</v>
          </cell>
          <cell r="BA573">
            <v>55798.93</v>
          </cell>
          <cell r="BB573">
            <v>59659.45</v>
          </cell>
          <cell r="BC573">
            <v>2398.73</v>
          </cell>
          <cell r="BD573">
            <v>53552.79</v>
          </cell>
          <cell r="BE573">
            <v>47524.57</v>
          </cell>
          <cell r="BF573">
            <v>296601.39</v>
          </cell>
          <cell r="BG573">
            <v>0</v>
          </cell>
        </row>
        <row r="573">
          <cell r="BI573">
            <v>512594.44</v>
          </cell>
          <cell r="BJ573">
            <v>0</v>
          </cell>
          <cell r="BK573">
            <v>0</v>
          </cell>
          <cell r="BL573">
            <v>296601.39</v>
          </cell>
          <cell r="BM573">
            <v>40000</v>
          </cell>
        </row>
        <row r="574">
          <cell r="B574" t="str">
            <v>S512020</v>
          </cell>
          <cell r="C574" t="str">
            <v>天津中骏机械技术有限公司</v>
          </cell>
          <cell r="D574" t="e">
            <v>#N/A</v>
          </cell>
          <cell r="E574" t="str">
            <v>老账</v>
          </cell>
          <cell r="F574">
            <v>0</v>
          </cell>
          <cell r="G574" t="str">
            <v>否</v>
          </cell>
        </row>
        <row r="574"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</row>
        <row r="574">
          <cell r="AW574">
            <v>0</v>
          </cell>
          <cell r="AX574">
            <v>0</v>
          </cell>
          <cell r="AY574">
            <v>0</v>
          </cell>
          <cell r="AZ574">
            <v>5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</row>
        <row r="574">
          <cell r="BI574">
            <v>0</v>
          </cell>
          <cell r="BJ574">
            <v>0</v>
          </cell>
          <cell r="BK574">
            <v>0</v>
          </cell>
          <cell r="BL574">
            <v>0</v>
          </cell>
          <cell r="BM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D575" t="e">
            <v>#N/A</v>
          </cell>
        </row>
        <row r="575">
          <cell r="F575">
            <v>0</v>
          </cell>
          <cell r="G575" t="str">
            <v>否</v>
          </cell>
          <cell r="H575">
            <v>30</v>
          </cell>
        </row>
        <row r="575"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676359.4</v>
          </cell>
          <cell r="AV575">
            <v>81205.68</v>
          </cell>
          <cell r="AW575">
            <v>0</v>
          </cell>
          <cell r="AX575">
            <v>757565.08</v>
          </cell>
          <cell r="AY575">
            <v>757565.08</v>
          </cell>
          <cell r="AZ575">
            <v>6</v>
          </cell>
          <cell r="BA575">
            <v>0</v>
          </cell>
          <cell r="BB575">
            <v>81205.68</v>
          </cell>
          <cell r="BC575">
            <v>676359.4</v>
          </cell>
          <cell r="BD575">
            <v>0</v>
          </cell>
          <cell r="BE575">
            <v>0</v>
          </cell>
          <cell r="BF575">
            <v>757565.08</v>
          </cell>
          <cell r="BG575">
            <v>0</v>
          </cell>
        </row>
        <row r="575">
          <cell r="BI575">
            <v>757565.08</v>
          </cell>
          <cell r="BJ575">
            <v>0</v>
          </cell>
          <cell r="BK575">
            <v>0</v>
          </cell>
          <cell r="BL575">
            <v>757565.08</v>
          </cell>
          <cell r="BM575">
            <v>101000</v>
          </cell>
        </row>
        <row r="576">
          <cell r="B576" t="str">
            <v>S412045</v>
          </cell>
          <cell r="C576" t="str">
            <v>大悍（天津）汽车零部件有限公司</v>
          </cell>
          <cell r="D576">
            <v>210</v>
          </cell>
          <cell r="E576" t="str">
            <v>正常供货</v>
          </cell>
          <cell r="F576">
            <v>45</v>
          </cell>
          <cell r="G576" t="str">
            <v>否</v>
          </cell>
          <cell r="H576">
            <v>45</v>
          </cell>
        </row>
        <row r="576">
          <cell r="AL576">
            <v>0</v>
          </cell>
        </row>
        <row r="576"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105069.77</v>
          </cell>
          <cell r="AT576">
            <v>73519.5</v>
          </cell>
          <cell r="AU576">
            <v>0</v>
          </cell>
          <cell r="AV576">
            <v>235386.92</v>
          </cell>
          <cell r="AW576">
            <v>367656.8</v>
          </cell>
          <cell r="AX576">
            <v>781632.99</v>
          </cell>
          <cell r="AY576">
            <v>708113.49</v>
          </cell>
          <cell r="AZ576">
            <v>6</v>
          </cell>
          <cell r="BA576">
            <v>0</v>
          </cell>
          <cell r="BB576">
            <v>73519.5</v>
          </cell>
          <cell r="BC576">
            <v>105069.77</v>
          </cell>
          <cell r="BD576">
            <v>0</v>
          </cell>
          <cell r="BE576">
            <v>0</v>
          </cell>
          <cell r="BF576">
            <v>781632.99</v>
          </cell>
          <cell r="BG576">
            <v>73519.5</v>
          </cell>
        </row>
        <row r="576">
          <cell r="BI576">
            <v>781632.99</v>
          </cell>
          <cell r="BJ576">
            <v>0</v>
          </cell>
          <cell r="BK576">
            <v>-2225.99</v>
          </cell>
          <cell r="BL576">
            <v>781632.99</v>
          </cell>
          <cell r="BM576">
            <v>104000</v>
          </cell>
          <cell r="BN576">
            <v>104000</v>
          </cell>
          <cell r="BO576">
            <v>126000</v>
          </cell>
          <cell r="BP576">
            <v>230000</v>
          </cell>
        </row>
        <row r="577">
          <cell r="B577" t="str">
            <v>S413011</v>
          </cell>
          <cell r="C577" t="str">
            <v>沧州梦依恋商贸有限公司</v>
          </cell>
          <cell r="D577" t="e">
            <v>#N/A</v>
          </cell>
        </row>
        <row r="577">
          <cell r="F577">
            <v>0</v>
          </cell>
          <cell r="G577" t="str">
            <v>否</v>
          </cell>
        </row>
        <row r="577"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1274</v>
          </cell>
          <cell r="AW577">
            <v>0</v>
          </cell>
          <cell r="AX577">
            <v>1274</v>
          </cell>
          <cell r="AY577">
            <v>1274</v>
          </cell>
          <cell r="AZ577">
            <v>6</v>
          </cell>
          <cell r="BA577">
            <v>0</v>
          </cell>
          <cell r="BB577">
            <v>1274</v>
          </cell>
          <cell r="BC577">
            <v>0</v>
          </cell>
          <cell r="BD577">
            <v>0</v>
          </cell>
          <cell r="BE577">
            <v>0</v>
          </cell>
          <cell r="BF577">
            <v>1274</v>
          </cell>
          <cell r="BG577">
            <v>0</v>
          </cell>
        </row>
        <row r="577">
          <cell r="BI577">
            <v>1274</v>
          </cell>
          <cell r="BJ577">
            <v>0</v>
          </cell>
          <cell r="BK577">
            <v>0</v>
          </cell>
          <cell r="BL577">
            <v>1274</v>
          </cell>
          <cell r="BM577">
            <v>0</v>
          </cell>
        </row>
        <row r="578">
          <cell r="B578" t="str">
            <v>S413122</v>
          </cell>
          <cell r="C578" t="str">
            <v>河北亿泽汽车零部件科技有限公司</v>
          </cell>
          <cell r="D578">
            <v>210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</row>
        <row r="578"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9241.48</v>
          </cell>
          <cell r="AT578">
            <v>0</v>
          </cell>
          <cell r="AU578">
            <v>0</v>
          </cell>
        </row>
        <row r="578">
          <cell r="AW578">
            <v>0</v>
          </cell>
          <cell r="AX578">
            <v>9241.48</v>
          </cell>
          <cell r="AY578">
            <v>9241.48</v>
          </cell>
          <cell r="AZ578">
            <v>5</v>
          </cell>
          <cell r="BA578">
            <v>0</v>
          </cell>
          <cell r="BB578">
            <v>9241.48</v>
          </cell>
          <cell r="BC578">
            <v>0</v>
          </cell>
          <cell r="BD578">
            <v>0</v>
          </cell>
          <cell r="BE578">
            <v>0</v>
          </cell>
          <cell r="BF578">
            <v>9241.48</v>
          </cell>
          <cell r="BG578">
            <v>0</v>
          </cell>
        </row>
        <row r="578">
          <cell r="BI578">
            <v>9241.48000000001</v>
          </cell>
          <cell r="BJ578">
            <v>0</v>
          </cell>
          <cell r="BK578">
            <v>0</v>
          </cell>
          <cell r="BL578">
            <v>9241.48</v>
          </cell>
          <cell r="BM578">
            <v>1000</v>
          </cell>
        </row>
        <row r="578">
          <cell r="BP578">
            <v>0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D579" t="e">
            <v>#N/A</v>
          </cell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</row>
        <row r="579"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</row>
        <row r="579">
          <cell r="AW579">
            <v>0</v>
          </cell>
          <cell r="AX579">
            <v>0</v>
          </cell>
          <cell r="AY579">
            <v>0</v>
          </cell>
          <cell r="AZ579">
            <v>5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</row>
        <row r="579">
          <cell r="BI579">
            <v>0</v>
          </cell>
          <cell r="BJ579">
            <v>0</v>
          </cell>
          <cell r="BK579">
            <v>0</v>
          </cell>
          <cell r="BL579">
            <v>0</v>
          </cell>
          <cell r="BM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D580" t="e">
            <v>#N/A</v>
          </cell>
          <cell r="E580" t="str">
            <v>老账</v>
          </cell>
          <cell r="F580">
            <v>90</v>
          </cell>
          <cell r="G580" t="str">
            <v>否</v>
          </cell>
        </row>
        <row r="580">
          <cell r="AL580">
            <v>0</v>
          </cell>
          <cell r="AM580">
            <v>0</v>
          </cell>
          <cell r="AN580">
            <v>0</v>
          </cell>
          <cell r="AO580">
            <v>0</v>
          </cell>
        </row>
        <row r="580">
          <cell r="AR580">
            <v>16697.33</v>
          </cell>
          <cell r="AS580">
            <v>4949.4</v>
          </cell>
          <cell r="AT580">
            <v>59313.7</v>
          </cell>
          <cell r="AU580">
            <v>24865.65</v>
          </cell>
          <cell r="AV580">
            <v>26396.8</v>
          </cell>
          <cell r="AW580">
            <v>0</v>
          </cell>
          <cell r="AX580">
            <v>132222.88</v>
          </cell>
          <cell r="AY580">
            <v>80960.43</v>
          </cell>
          <cell r="AZ580">
            <v>6</v>
          </cell>
          <cell r="BA580">
            <v>59313.7</v>
          </cell>
          <cell r="BB580">
            <v>4949.4</v>
          </cell>
          <cell r="BC580">
            <v>16697.33</v>
          </cell>
          <cell r="BD580">
            <v>0</v>
          </cell>
          <cell r="BE580">
            <v>0</v>
          </cell>
          <cell r="BF580">
            <v>132222.88</v>
          </cell>
          <cell r="BG580">
            <v>51262.45</v>
          </cell>
        </row>
        <row r="580">
          <cell r="BI580">
            <v>132222.88</v>
          </cell>
          <cell r="BJ580">
            <v>0</v>
          </cell>
          <cell r="BK580">
            <v>0</v>
          </cell>
          <cell r="BL580">
            <v>132222.88</v>
          </cell>
          <cell r="BM580">
            <v>18000</v>
          </cell>
        </row>
        <row r="581">
          <cell r="B581" t="str">
            <v>S511036</v>
          </cell>
          <cell r="C581" t="str">
            <v>北京恒世通物流有限公司</v>
          </cell>
          <cell r="D581" t="e">
            <v>#N/A</v>
          </cell>
          <cell r="E581" t="str">
            <v>销售（三方库）</v>
          </cell>
          <cell r="F581">
            <v>0</v>
          </cell>
          <cell r="G581" t="str">
            <v>否</v>
          </cell>
        </row>
        <row r="581"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64724</v>
          </cell>
          <cell r="AR581">
            <v>326896</v>
          </cell>
          <cell r="AS581">
            <v>173806.4</v>
          </cell>
          <cell r="AT581">
            <v>338859.2</v>
          </cell>
          <cell r="AU581">
            <v>179776</v>
          </cell>
          <cell r="AV581">
            <v>296086.8</v>
          </cell>
          <cell r="AW581">
            <v>201513.2</v>
          </cell>
          <cell r="AX581">
            <v>1581661.6</v>
          </cell>
          <cell r="AY581">
            <v>1581661.6</v>
          </cell>
          <cell r="AZ581">
            <v>6</v>
          </cell>
          <cell r="BA581">
            <v>201513.2</v>
          </cell>
          <cell r="BB581">
            <v>296086.8</v>
          </cell>
          <cell r="BC581">
            <v>179776</v>
          </cell>
          <cell r="BD581">
            <v>338859.2</v>
          </cell>
          <cell r="BE581">
            <v>173806.4</v>
          </cell>
          <cell r="BF581">
            <v>1516937.6</v>
          </cell>
          <cell r="BG581">
            <v>0</v>
          </cell>
        </row>
        <row r="581">
          <cell r="BI581">
            <v>1581661.6</v>
          </cell>
          <cell r="BJ581">
            <v>0</v>
          </cell>
          <cell r="BK581">
            <v>-23320</v>
          </cell>
          <cell r="BL581">
            <v>1516937.6</v>
          </cell>
          <cell r="BM581">
            <v>202000</v>
          </cell>
        </row>
        <row r="582">
          <cell r="B582" t="str">
            <v>S411047</v>
          </cell>
          <cell r="C582" t="str">
            <v>大连吉田拉链有限公司北京分公司</v>
          </cell>
          <cell r="D582" t="e">
            <v>#N/A</v>
          </cell>
        </row>
        <row r="582">
          <cell r="F582">
            <v>60</v>
          </cell>
          <cell r="G582" t="str">
            <v>否</v>
          </cell>
        </row>
        <row r="582"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</row>
        <row r="582">
          <cell r="AW582">
            <v>0</v>
          </cell>
          <cell r="AX582">
            <v>0</v>
          </cell>
          <cell r="AY582">
            <v>0</v>
          </cell>
          <cell r="AZ582">
            <v>5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</row>
        <row r="582">
          <cell r="BI582">
            <v>7.27595761418343e-12</v>
          </cell>
          <cell r="BJ582">
            <v>7.27595761418343e-12</v>
          </cell>
          <cell r="BK582">
            <v>-42807.9</v>
          </cell>
          <cell r="BL582">
            <v>0</v>
          </cell>
          <cell r="BM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D583" t="e">
            <v>#N/A</v>
          </cell>
        </row>
        <row r="583">
          <cell r="F583">
            <v>60</v>
          </cell>
          <cell r="G583" t="str">
            <v>否</v>
          </cell>
        </row>
        <row r="583">
          <cell r="AM583">
            <v>0</v>
          </cell>
          <cell r="AN583">
            <v>0</v>
          </cell>
          <cell r="AO583">
            <v>0</v>
          </cell>
          <cell r="AP583">
            <v>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37425.6</v>
          </cell>
          <cell r="AV583">
            <v>105883.26</v>
          </cell>
          <cell r="AW583">
            <v>81868.5</v>
          </cell>
          <cell r="AX583">
            <v>860985.74</v>
          </cell>
          <cell r="AY583">
            <v>618083.2</v>
          </cell>
          <cell r="AZ583">
            <v>6</v>
          </cell>
          <cell r="BA583">
            <v>37425.6</v>
          </cell>
          <cell r="BB583">
            <v>205476.94</v>
          </cell>
          <cell r="BC583">
            <v>243474.32</v>
          </cell>
          <cell r="BD583">
            <v>0</v>
          </cell>
          <cell r="BE583">
            <v>140346</v>
          </cell>
          <cell r="BF583">
            <v>674128.62</v>
          </cell>
          <cell r="BG583">
            <v>242902.54</v>
          </cell>
        </row>
        <row r="583">
          <cell r="BI583">
            <v>860985.74</v>
          </cell>
          <cell r="BJ583">
            <v>0</v>
          </cell>
          <cell r="BK583">
            <v>0</v>
          </cell>
          <cell r="BL583">
            <v>674128.62</v>
          </cell>
          <cell r="BM583">
            <v>90000</v>
          </cell>
        </row>
        <row r="584">
          <cell r="B584" t="str">
            <v>S431012</v>
          </cell>
          <cell r="C584" t="str">
            <v>上海明芳汽车零件有限公司</v>
          </cell>
          <cell r="D584" t="e">
            <v>#N/A</v>
          </cell>
        </row>
        <row r="584">
          <cell r="F584">
            <v>90</v>
          </cell>
          <cell r="G584" t="str">
            <v>否</v>
          </cell>
        </row>
        <row r="584"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</row>
        <row r="584">
          <cell r="AW584">
            <v>0</v>
          </cell>
          <cell r="AX584">
            <v>0</v>
          </cell>
          <cell r="AY584">
            <v>0</v>
          </cell>
          <cell r="AZ584">
            <v>5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</row>
        <row r="584"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D585" t="e">
            <v>#N/A</v>
          </cell>
        </row>
        <row r="585">
          <cell r="F585">
            <v>90</v>
          </cell>
          <cell r="G585" t="str">
            <v>是</v>
          </cell>
        </row>
        <row r="585"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4822.61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</row>
        <row r="585">
          <cell r="AW585">
            <v>0</v>
          </cell>
          <cell r="AX585">
            <v>11660.35</v>
          </cell>
          <cell r="AY585">
            <v>11660.35</v>
          </cell>
          <cell r="AZ585">
            <v>5</v>
          </cell>
          <cell r="BA585">
            <v>0</v>
          </cell>
          <cell r="BB585">
            <v>0</v>
          </cell>
          <cell r="BC585">
            <v>2142.48</v>
          </cell>
          <cell r="BD585">
            <v>4822.61</v>
          </cell>
          <cell r="BE585">
            <v>0</v>
          </cell>
          <cell r="BF585">
            <v>2142.48</v>
          </cell>
          <cell r="BG585">
            <v>0</v>
          </cell>
        </row>
        <row r="585">
          <cell r="BI585">
            <v>11660.35</v>
          </cell>
          <cell r="BJ585">
            <v>0</v>
          </cell>
          <cell r="BK585">
            <v>0</v>
          </cell>
          <cell r="BL585">
            <v>2142.48</v>
          </cell>
          <cell r="BM585">
            <v>0</v>
          </cell>
        </row>
        <row r="586">
          <cell r="B586" t="str">
            <v>S431198</v>
          </cell>
          <cell r="C586" t="str">
            <v>霸州市鑫锐亿科金属制品有限公司</v>
          </cell>
          <cell r="D586">
            <v>210</v>
          </cell>
        </row>
        <row r="586">
          <cell r="F586">
            <v>90</v>
          </cell>
          <cell r="G586" t="str">
            <v>否</v>
          </cell>
        </row>
        <row r="586"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</row>
        <row r="586">
          <cell r="AW586">
            <v>0</v>
          </cell>
          <cell r="AX586">
            <v>0</v>
          </cell>
          <cell r="AY586">
            <v>0</v>
          </cell>
          <cell r="AZ586">
            <v>5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</row>
        <row r="586">
          <cell r="BI586">
            <v>0</v>
          </cell>
          <cell r="BJ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</row>
        <row r="586">
          <cell r="BP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D587" t="e">
            <v>#N/A</v>
          </cell>
        </row>
        <row r="587">
          <cell r="F587">
            <v>0</v>
          </cell>
          <cell r="G587" t="str">
            <v>是</v>
          </cell>
        </row>
        <row r="587"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</row>
        <row r="587">
          <cell r="AW587">
            <v>0</v>
          </cell>
          <cell r="AX587">
            <v>7730</v>
          </cell>
          <cell r="AY587">
            <v>7730</v>
          </cell>
          <cell r="AZ587">
            <v>5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</row>
        <row r="587">
          <cell r="BI587">
            <v>7730</v>
          </cell>
          <cell r="BJ587">
            <v>0</v>
          </cell>
          <cell r="BK587">
            <v>0</v>
          </cell>
          <cell r="BL587">
            <v>0</v>
          </cell>
          <cell r="BM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D588" t="e">
            <v>#N/A</v>
          </cell>
        </row>
        <row r="588">
          <cell r="F588">
            <v>0</v>
          </cell>
          <cell r="G588" t="str">
            <v>是</v>
          </cell>
        </row>
        <row r="588"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</row>
        <row r="588">
          <cell r="AW588">
            <v>0</v>
          </cell>
          <cell r="AX588">
            <v>732.5</v>
          </cell>
          <cell r="AY588">
            <v>732.5</v>
          </cell>
          <cell r="AZ588">
            <v>5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</row>
        <row r="588">
          <cell r="BI588">
            <v>732.5</v>
          </cell>
          <cell r="BJ588">
            <v>0</v>
          </cell>
          <cell r="BK588">
            <v>0</v>
          </cell>
          <cell r="BL588">
            <v>0</v>
          </cell>
          <cell r="BM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D589" t="e">
            <v>#N/A</v>
          </cell>
        </row>
        <row r="589">
          <cell r="F589">
            <v>90</v>
          </cell>
          <cell r="G589" t="str">
            <v>否</v>
          </cell>
        </row>
        <row r="589">
          <cell r="AN589">
            <v>0</v>
          </cell>
          <cell r="AO589">
            <v>0</v>
          </cell>
          <cell r="AP589">
            <v>0</v>
          </cell>
          <cell r="AQ589">
            <v>0</v>
          </cell>
        </row>
        <row r="589">
          <cell r="AU589">
            <v>323.269999999999</v>
          </cell>
          <cell r="AV589">
            <v>98886.3</v>
          </cell>
          <cell r="AW589">
            <v>113070.74</v>
          </cell>
          <cell r="AX589">
            <v>212280.31</v>
          </cell>
          <cell r="AY589">
            <v>-9.49285094975494e-12</v>
          </cell>
          <cell r="AZ589">
            <v>3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212280.31</v>
          </cell>
          <cell r="BG589">
            <v>212280.31</v>
          </cell>
        </row>
        <row r="589">
          <cell r="BI589">
            <v>212280.31</v>
          </cell>
          <cell r="BJ589">
            <v>0</v>
          </cell>
          <cell r="BK589">
            <v>-15790.53</v>
          </cell>
          <cell r="BL589">
            <v>212280.31</v>
          </cell>
          <cell r="BM589">
            <v>28000</v>
          </cell>
        </row>
        <row r="590">
          <cell r="B590" t="str">
            <v>S431036</v>
          </cell>
          <cell r="C590" t="str">
            <v>上海尖美贸易发展有限公司</v>
          </cell>
          <cell r="D590">
            <v>210</v>
          </cell>
        </row>
        <row r="590">
          <cell r="F590">
            <v>0</v>
          </cell>
          <cell r="G590" t="str">
            <v>否</v>
          </cell>
        </row>
        <row r="590"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19237.12</v>
          </cell>
          <cell r="AS590">
            <v>58920.91</v>
          </cell>
          <cell r="AT590">
            <v>68555.75</v>
          </cell>
          <cell r="AU590">
            <v>0</v>
          </cell>
          <cell r="AV590">
            <v>42374.2</v>
          </cell>
          <cell r="AW590">
            <v>19635.78</v>
          </cell>
          <cell r="AX590">
            <v>208723.76</v>
          </cell>
          <cell r="AY590">
            <v>208723.76</v>
          </cell>
          <cell r="AZ590">
            <v>6</v>
          </cell>
          <cell r="BA590">
            <v>19635.78</v>
          </cell>
          <cell r="BB590">
            <v>42374.2</v>
          </cell>
          <cell r="BC590">
            <v>0</v>
          </cell>
          <cell r="BD590">
            <v>68555.75</v>
          </cell>
          <cell r="BE590">
            <v>58920.91</v>
          </cell>
          <cell r="BF590">
            <v>208723.76</v>
          </cell>
          <cell r="BG590">
            <v>0</v>
          </cell>
        </row>
        <row r="590">
          <cell r="BI590">
            <v>208723.76</v>
          </cell>
          <cell r="BJ590">
            <v>0</v>
          </cell>
          <cell r="BK590">
            <v>0</v>
          </cell>
          <cell r="BL590">
            <v>208723.76</v>
          </cell>
          <cell r="BM590">
            <v>28000</v>
          </cell>
          <cell r="BN590">
            <v>28000</v>
          </cell>
          <cell r="BO590">
            <v>72000</v>
          </cell>
          <cell r="BP590">
            <v>100000</v>
          </cell>
        </row>
        <row r="591">
          <cell r="B591" t="str">
            <v>S433030</v>
          </cell>
          <cell r="C591" t="str">
            <v>宁波华腾首研新材料有限公司</v>
          </cell>
          <cell r="D591">
            <v>210</v>
          </cell>
        </row>
        <row r="591">
          <cell r="F591">
            <v>0</v>
          </cell>
          <cell r="G591" t="str">
            <v>否</v>
          </cell>
        </row>
        <row r="591"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</row>
        <row r="591">
          <cell r="AW591">
            <v>16000</v>
          </cell>
          <cell r="AX591">
            <v>16000</v>
          </cell>
          <cell r="AY591">
            <v>16000</v>
          </cell>
          <cell r="AZ591">
            <v>5</v>
          </cell>
          <cell r="BA591">
            <v>16000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16000</v>
          </cell>
          <cell r="BG591">
            <v>0</v>
          </cell>
        </row>
        <row r="591">
          <cell r="BI591">
            <v>16000</v>
          </cell>
          <cell r="BJ591">
            <v>0</v>
          </cell>
          <cell r="BK591">
            <v>0</v>
          </cell>
          <cell r="BL591">
            <v>16000</v>
          </cell>
          <cell r="BM591">
            <v>2000</v>
          </cell>
        </row>
        <row r="591">
          <cell r="BP591">
            <v>0</v>
          </cell>
        </row>
        <row r="592">
          <cell r="B592" t="str">
            <v>S437057</v>
          </cell>
          <cell r="C592" t="str">
            <v>青岛柏利美新材料有限公司</v>
          </cell>
          <cell r="D592">
            <v>210</v>
          </cell>
        </row>
        <row r="592">
          <cell r="F592">
            <v>0</v>
          </cell>
          <cell r="G592" t="str">
            <v>否</v>
          </cell>
        </row>
        <row r="592"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119630</v>
          </cell>
          <cell r="AW592">
            <v>46500</v>
          </cell>
          <cell r="AX592">
            <v>166130</v>
          </cell>
          <cell r="AY592">
            <v>166130</v>
          </cell>
          <cell r="AZ592">
            <v>6</v>
          </cell>
          <cell r="BA592">
            <v>46500</v>
          </cell>
          <cell r="BB592">
            <v>119630</v>
          </cell>
          <cell r="BC592">
            <v>0</v>
          </cell>
          <cell r="BD592">
            <v>0</v>
          </cell>
          <cell r="BE592">
            <v>0</v>
          </cell>
          <cell r="BF592">
            <v>166130</v>
          </cell>
          <cell r="BG592">
            <v>0</v>
          </cell>
        </row>
        <row r="592">
          <cell r="BI592">
            <v>166130</v>
          </cell>
          <cell r="BJ592">
            <v>0</v>
          </cell>
          <cell r="BK592">
            <v>-149095</v>
          </cell>
          <cell r="BL592">
            <v>166130</v>
          </cell>
          <cell r="BM592">
            <v>22000</v>
          </cell>
          <cell r="BN592">
            <v>22000</v>
          </cell>
          <cell r="BO592">
            <v>166130</v>
          </cell>
          <cell r="BP592">
            <v>188130</v>
          </cell>
        </row>
        <row r="593">
          <cell r="B593" t="str">
            <v>S437058</v>
          </cell>
          <cell r="C593" t="str">
            <v>济南方正物流有限公司</v>
          </cell>
          <cell r="D593" t="e">
            <v>#N/A</v>
          </cell>
        </row>
        <row r="593">
          <cell r="F593">
            <v>30</v>
          </cell>
          <cell r="G593" t="str">
            <v>否</v>
          </cell>
        </row>
        <row r="593"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</row>
        <row r="593">
          <cell r="AW593">
            <v>0</v>
          </cell>
          <cell r="AX593">
            <v>0</v>
          </cell>
          <cell r="AY593">
            <v>0</v>
          </cell>
          <cell r="AZ593">
            <v>5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</row>
        <row r="593">
          <cell r="BI593">
            <v>0</v>
          </cell>
          <cell r="BJ593">
            <v>0</v>
          </cell>
          <cell r="BK593">
            <v>0</v>
          </cell>
          <cell r="BL593">
            <v>0</v>
          </cell>
          <cell r="BM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D594" t="e">
            <v>#N/A</v>
          </cell>
        </row>
        <row r="594">
          <cell r="F594">
            <v>60</v>
          </cell>
          <cell r="G594" t="str">
            <v>否</v>
          </cell>
        </row>
        <row r="594"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</row>
        <row r="594">
          <cell r="AW594">
            <v>0</v>
          </cell>
          <cell r="AX594">
            <v>0</v>
          </cell>
          <cell r="AY594">
            <v>0</v>
          </cell>
          <cell r="AZ594">
            <v>5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</row>
        <row r="594">
          <cell r="BI594">
            <v>0</v>
          </cell>
          <cell r="BJ594">
            <v>0</v>
          </cell>
          <cell r="BK594">
            <v>0</v>
          </cell>
          <cell r="BL594">
            <v>0</v>
          </cell>
          <cell r="BM594">
            <v>0</v>
          </cell>
        </row>
        <row r="595">
          <cell r="B595" t="str">
            <v>S513215</v>
          </cell>
          <cell r="C595" t="str">
            <v>黄骅市金诚模具厂</v>
          </cell>
          <cell r="D595" t="e">
            <v>#N/A</v>
          </cell>
        </row>
        <row r="595">
          <cell r="F595">
            <v>0</v>
          </cell>
          <cell r="G595" t="str">
            <v>否</v>
          </cell>
        </row>
        <row r="595"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6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</row>
        <row r="595">
          <cell r="BI595">
            <v>0</v>
          </cell>
          <cell r="BJ595">
            <v>0</v>
          </cell>
          <cell r="BK595">
            <v>0</v>
          </cell>
          <cell r="BL595">
            <v>0</v>
          </cell>
          <cell r="BM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D596" t="e">
            <v>#N/A</v>
          </cell>
        </row>
        <row r="596">
          <cell r="F596">
            <v>90</v>
          </cell>
          <cell r="G596" t="str">
            <v>否</v>
          </cell>
        </row>
        <row r="596"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11610.75</v>
          </cell>
        </row>
        <row r="596">
          <cell r="AW596">
            <v>0</v>
          </cell>
          <cell r="AX596">
            <v>11610.75</v>
          </cell>
          <cell r="AY596">
            <v>0</v>
          </cell>
          <cell r="AZ596">
            <v>5</v>
          </cell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11610.75</v>
          </cell>
          <cell r="BG596">
            <v>11610.75</v>
          </cell>
        </row>
        <row r="596">
          <cell r="BI596">
            <v>11610.75</v>
          </cell>
          <cell r="BJ596">
            <v>0</v>
          </cell>
          <cell r="BK596">
            <v>0</v>
          </cell>
          <cell r="BL596">
            <v>11610.75</v>
          </cell>
          <cell r="BM596">
            <v>2000</v>
          </cell>
        </row>
        <row r="597">
          <cell r="B597" t="str">
            <v>S413203</v>
          </cell>
          <cell r="C597" t="str">
            <v>黄骅市沃孚源包装制品有限公司</v>
          </cell>
          <cell r="D597" t="e">
            <v>#N/A</v>
          </cell>
        </row>
        <row r="597">
          <cell r="F597">
            <v>90</v>
          </cell>
          <cell r="G597" t="str">
            <v>否</v>
          </cell>
        </row>
        <row r="597"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23200</v>
          </cell>
        </row>
        <row r="597">
          <cell r="AW597">
            <v>0</v>
          </cell>
          <cell r="AX597">
            <v>47880</v>
          </cell>
          <cell r="AY597">
            <v>24680</v>
          </cell>
          <cell r="AZ597">
            <v>5</v>
          </cell>
          <cell r="BA597">
            <v>0</v>
          </cell>
          <cell r="BB597">
            <v>17400</v>
          </cell>
          <cell r="BC597">
            <v>0</v>
          </cell>
          <cell r="BD597">
            <v>0</v>
          </cell>
          <cell r="BE597">
            <v>0</v>
          </cell>
          <cell r="BF597">
            <v>40600</v>
          </cell>
          <cell r="BG597">
            <v>23200</v>
          </cell>
        </row>
        <row r="597">
          <cell r="BI597">
            <v>47880</v>
          </cell>
          <cell r="BJ597">
            <v>0</v>
          </cell>
          <cell r="BK597">
            <v>0</v>
          </cell>
          <cell r="BL597">
            <v>40600</v>
          </cell>
          <cell r="BM597">
            <v>5000</v>
          </cell>
        </row>
        <row r="598">
          <cell r="B598" t="str">
            <v>S411044</v>
          </cell>
          <cell r="C598" t="str">
            <v>北京兴盛华丰包装制品有限公司</v>
          </cell>
          <cell r="D598" t="e">
            <v>#N/A</v>
          </cell>
        </row>
        <row r="598">
          <cell r="F598">
            <v>30</v>
          </cell>
          <cell r="G598" t="str">
            <v>是</v>
          </cell>
        </row>
        <row r="598"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</row>
        <row r="598">
          <cell r="AW598">
            <v>0</v>
          </cell>
          <cell r="AX598">
            <v>25460</v>
          </cell>
          <cell r="AY598">
            <v>25460</v>
          </cell>
          <cell r="AZ598">
            <v>5</v>
          </cell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</row>
        <row r="598">
          <cell r="BI598">
            <v>25460</v>
          </cell>
          <cell r="BJ598">
            <v>0</v>
          </cell>
          <cell r="BK598">
            <v>0</v>
          </cell>
          <cell r="BL598">
            <v>0</v>
          </cell>
          <cell r="BM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D599" t="e">
            <v>#N/A</v>
          </cell>
        </row>
        <row r="599"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6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</row>
        <row r="599">
          <cell r="BI599">
            <v>0</v>
          </cell>
          <cell r="BJ599">
            <v>0</v>
          </cell>
          <cell r="BK599">
            <v>-376.68</v>
          </cell>
          <cell r="BL599">
            <v>0</v>
          </cell>
          <cell r="BM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D600" t="e">
            <v>#N/A</v>
          </cell>
        </row>
        <row r="600"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6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</row>
        <row r="600">
          <cell r="BI600">
            <v>0</v>
          </cell>
          <cell r="BJ600">
            <v>0</v>
          </cell>
          <cell r="BK600">
            <v>-4750</v>
          </cell>
          <cell r="BL600">
            <v>0</v>
          </cell>
          <cell r="BM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D601" t="e">
            <v>#N/A</v>
          </cell>
        </row>
        <row r="601">
          <cell r="F601" t="str">
            <v>预付</v>
          </cell>
        </row>
        <row r="601"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6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</row>
        <row r="601">
          <cell r="BI601">
            <v>0</v>
          </cell>
          <cell r="BJ601">
            <v>0</v>
          </cell>
          <cell r="BK601">
            <v>0</v>
          </cell>
          <cell r="BL601">
            <v>0</v>
          </cell>
          <cell r="BM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D602" t="e">
            <v>#N/A</v>
          </cell>
        </row>
        <row r="602"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6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</row>
        <row r="602">
          <cell r="BI602">
            <v>-11000</v>
          </cell>
          <cell r="BJ602">
            <v>-11000</v>
          </cell>
          <cell r="BK602">
            <v>-11000</v>
          </cell>
          <cell r="BL602">
            <v>0</v>
          </cell>
          <cell r="BM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D603">
            <v>210</v>
          </cell>
        </row>
        <row r="603">
          <cell r="F603">
            <v>60</v>
          </cell>
        </row>
        <row r="603">
          <cell r="AO603">
            <v>0</v>
          </cell>
          <cell r="AP603">
            <v>0</v>
          </cell>
          <cell r="AQ603">
            <v>0</v>
          </cell>
          <cell r="AR603">
            <v>131875.02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118932.63</v>
          </cell>
          <cell r="AW603">
            <v>63445.8</v>
          </cell>
          <cell r="AX603">
            <v>570587.61</v>
          </cell>
          <cell r="AY603">
            <v>409341.44</v>
          </cell>
          <cell r="AZ603">
            <v>6</v>
          </cell>
          <cell r="BA603">
            <v>60975.79</v>
          </cell>
          <cell r="BB603">
            <v>100270.38</v>
          </cell>
          <cell r="BC603">
            <v>95087.99</v>
          </cell>
          <cell r="BD603">
            <v>131875.02</v>
          </cell>
          <cell r="BE603">
            <v>0</v>
          </cell>
          <cell r="BF603">
            <v>570587.61</v>
          </cell>
          <cell r="BG603">
            <v>161246.17</v>
          </cell>
        </row>
        <row r="603">
          <cell r="BI603">
            <v>570587.61</v>
          </cell>
          <cell r="BJ603">
            <v>0</v>
          </cell>
          <cell r="BK603">
            <v>0</v>
          </cell>
          <cell r="BL603">
            <v>570587.61</v>
          </cell>
          <cell r="BM603">
            <v>76000</v>
          </cell>
          <cell r="BN603">
            <v>76000</v>
          </cell>
          <cell r="BO603">
            <v>124000</v>
          </cell>
          <cell r="BP603">
            <v>200000</v>
          </cell>
        </row>
        <row r="604">
          <cell r="B604" t="str">
            <v>S444016</v>
          </cell>
          <cell r="C604" t="str">
            <v>东莞市元将五金有限公司</v>
          </cell>
          <cell r="D604" t="e">
            <v>#N/A</v>
          </cell>
        </row>
        <row r="604">
          <cell r="F604">
            <v>90</v>
          </cell>
        </row>
        <row r="604"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</row>
        <row r="604">
          <cell r="AW604">
            <v>0</v>
          </cell>
          <cell r="AX604">
            <v>338661</v>
          </cell>
          <cell r="AY604">
            <v>94072.5</v>
          </cell>
          <cell r="AZ604">
            <v>5</v>
          </cell>
          <cell r="BA604">
            <v>94072.5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338661</v>
          </cell>
          <cell r="BG604">
            <v>244588.5</v>
          </cell>
        </row>
        <row r="604">
          <cell r="BI604">
            <v>338661</v>
          </cell>
          <cell r="BJ604">
            <v>0</v>
          </cell>
          <cell r="BK604">
            <v>0</v>
          </cell>
          <cell r="BL604">
            <v>338661</v>
          </cell>
          <cell r="BM604">
            <v>45000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D605" t="e">
            <v>#N/A</v>
          </cell>
        </row>
        <row r="605"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</row>
        <row r="605">
          <cell r="AW605">
            <v>0</v>
          </cell>
          <cell r="AX605">
            <v>8500</v>
          </cell>
          <cell r="AY605">
            <v>8500</v>
          </cell>
          <cell r="AZ605">
            <v>5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</row>
        <row r="605">
          <cell r="BI605">
            <v>8500</v>
          </cell>
          <cell r="BJ605">
            <v>0</v>
          </cell>
          <cell r="BK605">
            <v>0</v>
          </cell>
          <cell r="BL605">
            <v>0</v>
          </cell>
          <cell r="BM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D606" t="e">
            <v>#N/A</v>
          </cell>
        </row>
        <row r="606"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6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</row>
        <row r="606">
          <cell r="BI606">
            <v>0</v>
          </cell>
          <cell r="BJ606">
            <v>0</v>
          </cell>
          <cell r="BK606">
            <v>0</v>
          </cell>
          <cell r="BL606">
            <v>0</v>
          </cell>
          <cell r="BM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D607" t="e">
            <v>#N/A</v>
          </cell>
        </row>
        <row r="607"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</row>
        <row r="607">
          <cell r="AW607">
            <v>0</v>
          </cell>
          <cell r="AX607">
            <v>0</v>
          </cell>
          <cell r="AY607">
            <v>0</v>
          </cell>
          <cell r="AZ607">
            <v>5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</row>
        <row r="607">
          <cell r="BI607">
            <v>0</v>
          </cell>
          <cell r="BJ607">
            <v>0</v>
          </cell>
          <cell r="BK607">
            <v>0</v>
          </cell>
          <cell r="BL607">
            <v>0</v>
          </cell>
          <cell r="BM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D608" t="e">
            <v>#N/A</v>
          </cell>
        </row>
        <row r="608"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</row>
        <row r="608">
          <cell r="AW608">
            <v>0</v>
          </cell>
          <cell r="AX608">
            <v>0</v>
          </cell>
          <cell r="AY608">
            <v>0</v>
          </cell>
          <cell r="AZ608">
            <v>5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</row>
        <row r="608">
          <cell r="BI608">
            <v>0</v>
          </cell>
          <cell r="BJ608">
            <v>0</v>
          </cell>
          <cell r="BK608">
            <v>0</v>
          </cell>
          <cell r="BL608">
            <v>0</v>
          </cell>
          <cell r="BM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D609" t="e">
            <v>#N/A</v>
          </cell>
        </row>
        <row r="609">
          <cell r="F609">
            <v>90</v>
          </cell>
        </row>
        <row r="609"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</row>
        <row r="609">
          <cell r="AW609">
            <v>4576.5</v>
          </cell>
          <cell r="AX609">
            <v>9218.46</v>
          </cell>
          <cell r="AY609">
            <v>4641.96</v>
          </cell>
          <cell r="AZ609">
            <v>5</v>
          </cell>
          <cell r="BA609">
            <v>4641.96</v>
          </cell>
          <cell r="BB609">
            <v>0</v>
          </cell>
          <cell r="BC609">
            <v>0</v>
          </cell>
          <cell r="BD609">
            <v>0</v>
          </cell>
          <cell r="BE609">
            <v>0</v>
          </cell>
          <cell r="BF609">
            <v>9218.46</v>
          </cell>
          <cell r="BG609">
            <v>4576.5</v>
          </cell>
        </row>
        <row r="609">
          <cell r="BI609">
            <v>9218.46</v>
          </cell>
          <cell r="BJ609">
            <v>0</v>
          </cell>
          <cell r="BK609">
            <v>0</v>
          </cell>
          <cell r="BL609">
            <v>9218.46</v>
          </cell>
          <cell r="BM609">
            <v>1000</v>
          </cell>
        </row>
        <row r="610">
          <cell r="B610" t="str">
            <v>S433029</v>
          </cell>
          <cell r="C610" t="str">
            <v>温州华创汽车电器有限公司</v>
          </cell>
          <cell r="D610" t="e">
            <v>#N/A</v>
          </cell>
        </row>
        <row r="610">
          <cell r="F610">
            <v>90</v>
          </cell>
        </row>
        <row r="610"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</row>
        <row r="610">
          <cell r="AW610">
            <v>0</v>
          </cell>
          <cell r="AX610">
            <v>0</v>
          </cell>
          <cell r="AY610">
            <v>0</v>
          </cell>
          <cell r="AZ610">
            <v>5</v>
          </cell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</row>
        <row r="610">
          <cell r="BI610">
            <v>0</v>
          </cell>
          <cell r="BJ610">
            <v>0</v>
          </cell>
          <cell r="BK610">
            <v>0</v>
          </cell>
          <cell r="BL610">
            <v>0</v>
          </cell>
          <cell r="BM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D611" t="e">
            <v>#N/A</v>
          </cell>
        </row>
        <row r="611"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</row>
        <row r="611">
          <cell r="AW611">
            <v>0</v>
          </cell>
          <cell r="AX611">
            <v>0</v>
          </cell>
          <cell r="AY611">
            <v>0</v>
          </cell>
          <cell r="AZ611">
            <v>5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</row>
        <row r="611"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D612">
            <v>210</v>
          </cell>
        </row>
        <row r="612">
          <cell r="F612" t="str">
            <v>预付</v>
          </cell>
        </row>
        <row r="612"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34977.6</v>
          </cell>
          <cell r="AU612">
            <v>0</v>
          </cell>
          <cell r="AV612">
            <v>38400</v>
          </cell>
          <cell r="AW612">
            <v>0</v>
          </cell>
          <cell r="AX612">
            <v>73377.6</v>
          </cell>
          <cell r="AY612">
            <v>73377.6</v>
          </cell>
          <cell r="AZ612">
            <v>6</v>
          </cell>
          <cell r="BA612">
            <v>0</v>
          </cell>
          <cell r="BB612">
            <v>38400</v>
          </cell>
          <cell r="BC612">
            <v>0</v>
          </cell>
          <cell r="BD612">
            <v>34977.6</v>
          </cell>
          <cell r="BE612">
            <v>0</v>
          </cell>
          <cell r="BF612">
            <v>73377.6</v>
          </cell>
          <cell r="BG612">
            <v>0</v>
          </cell>
        </row>
        <row r="612">
          <cell r="BI612">
            <v>73377.6</v>
          </cell>
          <cell r="BJ612">
            <v>0</v>
          </cell>
          <cell r="BK612">
            <v>0</v>
          </cell>
          <cell r="BL612">
            <v>73377.6</v>
          </cell>
          <cell r="BM612">
            <v>10000</v>
          </cell>
          <cell r="BN612">
            <v>10000</v>
          </cell>
          <cell r="BO612">
            <v>24977.6</v>
          </cell>
          <cell r="BP612">
            <v>34977.6</v>
          </cell>
        </row>
        <row r="613">
          <cell r="B613" t="str">
            <v>S513113</v>
          </cell>
          <cell r="C613" t="str">
            <v>沧州智联人力资源服务有限公司</v>
          </cell>
          <cell r="D613" t="e">
            <v>#N/A</v>
          </cell>
        </row>
        <row r="613"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</row>
        <row r="613">
          <cell r="AW613">
            <v>0</v>
          </cell>
          <cell r="AX613">
            <v>0</v>
          </cell>
          <cell r="AY613">
            <v>0</v>
          </cell>
          <cell r="AZ613">
            <v>5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</row>
        <row r="613"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D614">
            <v>210</v>
          </cell>
        </row>
        <row r="614">
          <cell r="F614" t="str">
            <v>预付</v>
          </cell>
        </row>
        <row r="614"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</row>
        <row r="614">
          <cell r="AW614">
            <v>0</v>
          </cell>
          <cell r="AX614">
            <v>0</v>
          </cell>
          <cell r="AY614">
            <v>0</v>
          </cell>
          <cell r="AZ614">
            <v>5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</row>
        <row r="614">
          <cell r="BI614">
            <v>-54400</v>
          </cell>
          <cell r="BJ614">
            <v>-54400</v>
          </cell>
          <cell r="BK614">
            <v>-122400</v>
          </cell>
          <cell r="BL614">
            <v>0</v>
          </cell>
          <cell r="BM614">
            <v>0</v>
          </cell>
          <cell r="BN614">
            <v>0</v>
          </cell>
        </row>
        <row r="614">
          <cell r="BP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D615" t="e">
            <v>#N/A</v>
          </cell>
        </row>
        <row r="615"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</row>
        <row r="615">
          <cell r="AW615">
            <v>0</v>
          </cell>
          <cell r="AX615">
            <v>0</v>
          </cell>
          <cell r="AY615">
            <v>0</v>
          </cell>
          <cell r="AZ615">
            <v>5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</row>
        <row r="615"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D616" t="e">
            <v>#N/A</v>
          </cell>
        </row>
        <row r="616"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</row>
        <row r="616">
          <cell r="AW616">
            <v>0</v>
          </cell>
          <cell r="AX616">
            <v>0</v>
          </cell>
          <cell r="AY616">
            <v>0</v>
          </cell>
          <cell r="AZ616">
            <v>5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</row>
        <row r="616"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D617">
            <v>210</v>
          </cell>
        </row>
        <row r="617">
          <cell r="F617">
            <v>30</v>
          </cell>
        </row>
        <row r="617">
          <cell r="AQ617">
            <v>0</v>
          </cell>
        </row>
        <row r="617"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4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</row>
        <row r="617">
          <cell r="BI617">
            <v>1.81898940354586e-12</v>
          </cell>
          <cell r="BJ617">
            <v>1.81898940354586e-12</v>
          </cell>
          <cell r="BK617">
            <v>-14652.94</v>
          </cell>
          <cell r="BL617">
            <v>0</v>
          </cell>
          <cell r="BM617">
            <v>0</v>
          </cell>
          <cell r="BN617">
            <v>0</v>
          </cell>
        </row>
        <row r="617">
          <cell r="BP617">
            <v>0</v>
          </cell>
        </row>
        <row r="618">
          <cell r="B618" t="str">
            <v>S412048</v>
          </cell>
          <cell r="C618" t="str">
            <v>天津艾尔特精密机械有限公司</v>
          </cell>
          <cell r="D618" t="e">
            <v>#N/A</v>
          </cell>
        </row>
        <row r="618">
          <cell r="AQ618">
            <v>0</v>
          </cell>
          <cell r="AR618">
            <v>0</v>
          </cell>
          <cell r="AS618">
            <v>0</v>
          </cell>
          <cell r="AT618">
            <v>57100</v>
          </cell>
          <cell r="AU618">
            <v>0</v>
          </cell>
        </row>
        <row r="618">
          <cell r="AW618">
            <v>0</v>
          </cell>
          <cell r="AX618">
            <v>57100</v>
          </cell>
          <cell r="AY618">
            <v>57100</v>
          </cell>
          <cell r="AZ618">
            <v>5</v>
          </cell>
          <cell r="BA618">
            <v>0</v>
          </cell>
          <cell r="BB618">
            <v>0</v>
          </cell>
          <cell r="BC618">
            <v>0</v>
          </cell>
          <cell r="BD618">
            <v>57100</v>
          </cell>
          <cell r="BE618">
            <v>0</v>
          </cell>
          <cell r="BF618">
            <v>57100</v>
          </cell>
          <cell r="BG618">
            <v>0</v>
          </cell>
        </row>
        <row r="618">
          <cell r="BI618">
            <v>57100</v>
          </cell>
          <cell r="BJ618">
            <v>0</v>
          </cell>
          <cell r="BK618">
            <v>0</v>
          </cell>
          <cell r="BL618">
            <v>57100</v>
          </cell>
          <cell r="BM618">
            <v>8000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D619">
            <v>210</v>
          </cell>
        </row>
        <row r="619">
          <cell r="F619">
            <v>60</v>
          </cell>
        </row>
        <row r="619">
          <cell r="AQ619">
            <v>74777.38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11663.25</v>
          </cell>
          <cell r="AW619">
            <v>23321.91</v>
          </cell>
          <cell r="AX619">
            <v>132372.15</v>
          </cell>
          <cell r="AY619">
            <v>118893.66</v>
          </cell>
          <cell r="AZ619">
            <v>6</v>
          </cell>
          <cell r="BA619">
            <v>13478.49</v>
          </cell>
          <cell r="BB619">
            <v>0</v>
          </cell>
          <cell r="BC619">
            <v>2810.48</v>
          </cell>
          <cell r="BD619">
            <v>6320.64</v>
          </cell>
          <cell r="BE619">
            <v>74777.38</v>
          </cell>
          <cell r="BF619">
            <v>57594.77</v>
          </cell>
          <cell r="BG619">
            <v>13478.49</v>
          </cell>
        </row>
        <row r="619">
          <cell r="BI619">
            <v>132372.15</v>
          </cell>
          <cell r="BJ619">
            <v>0</v>
          </cell>
          <cell r="BK619">
            <v>0</v>
          </cell>
          <cell r="BL619">
            <v>57594.77</v>
          </cell>
          <cell r="BM619">
            <v>8000</v>
          </cell>
          <cell r="BN619">
            <v>8000</v>
          </cell>
          <cell r="BO619">
            <v>2000</v>
          </cell>
          <cell r="BP619">
            <v>10000</v>
          </cell>
        </row>
        <row r="620">
          <cell r="B620" t="str">
            <v>S413184</v>
          </cell>
          <cell r="C620" t="str">
            <v>黄骅市宏达五金厂</v>
          </cell>
          <cell r="D620" t="e">
            <v>#N/A</v>
          </cell>
        </row>
        <row r="620">
          <cell r="F620">
            <v>90</v>
          </cell>
        </row>
        <row r="620"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</row>
        <row r="620">
          <cell r="AW620">
            <v>0</v>
          </cell>
          <cell r="AX620">
            <v>0</v>
          </cell>
          <cell r="AY620">
            <v>0</v>
          </cell>
          <cell r="AZ620">
            <v>5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</row>
        <row r="620">
          <cell r="BI620">
            <v>-20000</v>
          </cell>
          <cell r="BJ620">
            <v>-20000</v>
          </cell>
          <cell r="BK620">
            <v>-20000</v>
          </cell>
          <cell r="BL620">
            <v>0</v>
          </cell>
          <cell r="BM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D621" t="e">
            <v>#N/A</v>
          </cell>
        </row>
        <row r="621">
          <cell r="F621">
            <v>90</v>
          </cell>
        </row>
        <row r="621"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0</v>
          </cell>
        </row>
        <row r="621">
          <cell r="AW621">
            <v>0</v>
          </cell>
          <cell r="AX621">
            <v>20523.37</v>
          </cell>
          <cell r="AY621">
            <v>20523.37</v>
          </cell>
          <cell r="AZ621">
            <v>5</v>
          </cell>
          <cell r="BA621">
            <v>20523.37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20523.37</v>
          </cell>
          <cell r="BG621">
            <v>0</v>
          </cell>
        </row>
        <row r="621">
          <cell r="BI621">
            <v>20523.37</v>
          </cell>
          <cell r="BJ621">
            <v>0</v>
          </cell>
          <cell r="BK621">
            <v>0</v>
          </cell>
          <cell r="BL621">
            <v>20523.37</v>
          </cell>
          <cell r="BM621">
            <v>3000</v>
          </cell>
        </row>
        <row r="622">
          <cell r="B622" t="str">
            <v>S413202</v>
          </cell>
          <cell r="C622" t="str">
            <v>黄骅市荣昌祥纸制品有限公司</v>
          </cell>
          <cell r="D622" t="e">
            <v>#N/A</v>
          </cell>
        </row>
        <row r="622">
          <cell r="F622">
            <v>90</v>
          </cell>
        </row>
        <row r="622">
          <cell r="AQ622">
            <v>49282.46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14110.11</v>
          </cell>
          <cell r="AW622">
            <v>0</v>
          </cell>
          <cell r="AX622">
            <v>63392.57</v>
          </cell>
          <cell r="AY622">
            <v>49282.46</v>
          </cell>
          <cell r="AZ622">
            <v>6</v>
          </cell>
          <cell r="BA622">
            <v>0</v>
          </cell>
          <cell r="BB622">
            <v>0</v>
          </cell>
          <cell r="BC622">
            <v>0</v>
          </cell>
          <cell r="BD622">
            <v>49282.46</v>
          </cell>
          <cell r="BE622">
            <v>0</v>
          </cell>
          <cell r="BF622">
            <v>14110.11</v>
          </cell>
          <cell r="BG622">
            <v>14110.11</v>
          </cell>
        </row>
        <row r="622">
          <cell r="BI622">
            <v>63392.57</v>
          </cell>
          <cell r="BJ622">
            <v>0</v>
          </cell>
          <cell r="BK622">
            <v>0</v>
          </cell>
          <cell r="BL622">
            <v>14110.11</v>
          </cell>
          <cell r="BM622">
            <v>2000</v>
          </cell>
        </row>
        <row r="623">
          <cell r="B623" t="str">
            <v>S413204</v>
          </cell>
          <cell r="C623" t="str">
            <v>永清永泰汽车部件有限公司</v>
          </cell>
          <cell r="D623" t="e">
            <v>#N/A</v>
          </cell>
        </row>
        <row r="623">
          <cell r="F623">
            <v>90</v>
          </cell>
        </row>
        <row r="623">
          <cell r="AQ623">
            <v>0</v>
          </cell>
          <cell r="AR623">
            <v>0</v>
          </cell>
          <cell r="AS623">
            <v>992.72</v>
          </cell>
          <cell r="AT623">
            <v>56255.85</v>
          </cell>
          <cell r="AU623">
            <v>25159.47</v>
          </cell>
          <cell r="AV623">
            <v>27150.51</v>
          </cell>
          <cell r="AW623">
            <v>0</v>
          </cell>
          <cell r="AX623">
            <v>109558.55</v>
          </cell>
          <cell r="AY623">
            <v>57248.57</v>
          </cell>
          <cell r="AZ623">
            <v>6</v>
          </cell>
          <cell r="BA623">
            <v>56255.85</v>
          </cell>
          <cell r="BB623">
            <v>992.72</v>
          </cell>
          <cell r="BC623">
            <v>0</v>
          </cell>
          <cell r="BD623">
            <v>0</v>
          </cell>
          <cell r="BE623">
            <v>0</v>
          </cell>
          <cell r="BF623">
            <v>109558.55</v>
          </cell>
          <cell r="BG623">
            <v>52309.98</v>
          </cell>
        </row>
        <row r="623">
          <cell r="BI623">
            <v>109558.55</v>
          </cell>
          <cell r="BJ623">
            <v>0</v>
          </cell>
          <cell r="BK623">
            <v>0</v>
          </cell>
          <cell r="BL623">
            <v>109558.55</v>
          </cell>
          <cell r="BM623">
            <v>15000</v>
          </cell>
        </row>
        <row r="624">
          <cell r="B624" t="str">
            <v>S431035</v>
          </cell>
          <cell r="C624" t="str">
            <v>上海发之源电气有限公司</v>
          </cell>
          <cell r="D624">
            <v>210</v>
          </cell>
        </row>
        <row r="624">
          <cell r="F624">
            <v>90</v>
          </cell>
        </row>
        <row r="624">
          <cell r="AQ624">
            <v>0</v>
          </cell>
          <cell r="AR624">
            <v>0</v>
          </cell>
          <cell r="AS624">
            <v>97920.6</v>
          </cell>
          <cell r="AT624">
            <v>100728.2</v>
          </cell>
          <cell r="AU624">
            <v>37493.4</v>
          </cell>
        </row>
        <row r="624">
          <cell r="AW624">
            <v>0</v>
          </cell>
          <cell r="AX624">
            <v>236142.2</v>
          </cell>
          <cell r="AY624">
            <v>198648.8</v>
          </cell>
          <cell r="AZ624">
            <v>5</v>
          </cell>
          <cell r="BA624">
            <v>100728.2</v>
          </cell>
          <cell r="BB624">
            <v>97920.6</v>
          </cell>
          <cell r="BC624">
            <v>0</v>
          </cell>
          <cell r="BD624">
            <v>0</v>
          </cell>
          <cell r="BE624">
            <v>0</v>
          </cell>
          <cell r="BF624">
            <v>236142.2</v>
          </cell>
          <cell r="BG624">
            <v>37493.4</v>
          </cell>
        </row>
        <row r="624">
          <cell r="BI624">
            <v>236142.2</v>
          </cell>
          <cell r="BJ624">
            <v>0</v>
          </cell>
          <cell r="BK624">
            <v>0</v>
          </cell>
          <cell r="BL624">
            <v>236142.2</v>
          </cell>
          <cell r="BM624">
            <v>31000</v>
          </cell>
          <cell r="BN624">
            <v>31000</v>
          </cell>
          <cell r="BO624">
            <v>167648.8</v>
          </cell>
          <cell r="BP624">
            <v>198648.8</v>
          </cell>
        </row>
        <row r="625">
          <cell r="B625" t="str">
            <v>S434011</v>
          </cell>
          <cell r="C625" t="str">
            <v>芜湖金安世腾汽车安全系统有限公司</v>
          </cell>
          <cell r="D625" t="e">
            <v>#N/A</v>
          </cell>
        </row>
        <row r="625"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</row>
        <row r="625">
          <cell r="AW625">
            <v>0</v>
          </cell>
          <cell r="AX625">
            <v>0</v>
          </cell>
          <cell r="AY625">
            <v>0</v>
          </cell>
          <cell r="AZ625">
            <v>5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</row>
        <row r="625"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D626">
            <v>210</v>
          </cell>
        </row>
        <row r="626">
          <cell r="F626">
            <v>60</v>
          </cell>
        </row>
        <row r="626">
          <cell r="AQ626">
            <v>126211.2</v>
          </cell>
          <cell r="AR626">
            <v>93306.36</v>
          </cell>
          <cell r="AS626">
            <v>76152.96</v>
          </cell>
          <cell r="AT626">
            <v>82010.88</v>
          </cell>
          <cell r="AU626">
            <v>26360.64</v>
          </cell>
          <cell r="AV626">
            <v>86404.32</v>
          </cell>
          <cell r="AW626">
            <v>60043.68</v>
          </cell>
          <cell r="AX626">
            <v>550490.04</v>
          </cell>
          <cell r="AY626">
            <v>442118.52</v>
          </cell>
          <cell r="AZ626">
            <v>6</v>
          </cell>
          <cell r="BA626">
            <v>26360.64</v>
          </cell>
          <cell r="BB626">
            <v>82010.88</v>
          </cell>
          <cell r="BC626">
            <v>76152.96</v>
          </cell>
          <cell r="BD626">
            <v>93306.36</v>
          </cell>
          <cell r="BE626">
            <v>126211.2</v>
          </cell>
          <cell r="BF626">
            <v>424278.84</v>
          </cell>
          <cell r="BG626">
            <v>108371.52</v>
          </cell>
        </row>
        <row r="626">
          <cell r="BI626">
            <v>550490.04</v>
          </cell>
          <cell r="BJ626">
            <v>0</v>
          </cell>
          <cell r="BK626">
            <v>0</v>
          </cell>
          <cell r="BL626">
            <v>424278.84</v>
          </cell>
          <cell r="BM626">
            <v>57000</v>
          </cell>
          <cell r="BN626">
            <v>57000</v>
          </cell>
          <cell r="BO626">
            <v>43000</v>
          </cell>
          <cell r="BP626">
            <v>100000</v>
          </cell>
        </row>
        <row r="627">
          <cell r="B627" t="str">
            <v>S437056</v>
          </cell>
          <cell r="C627" t="str">
            <v>日照兴伟橡塑有限公司</v>
          </cell>
          <cell r="D627" t="e">
            <v>#N/A</v>
          </cell>
        </row>
        <row r="627">
          <cell r="F627" t="str">
            <v>预付</v>
          </cell>
        </row>
        <row r="627"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</row>
        <row r="627">
          <cell r="AW627">
            <v>0</v>
          </cell>
          <cell r="AX627">
            <v>0</v>
          </cell>
          <cell r="AY627">
            <v>0</v>
          </cell>
          <cell r="AZ627">
            <v>5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</row>
        <row r="627"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D628" t="e">
            <v>#N/A</v>
          </cell>
        </row>
        <row r="628">
          <cell r="AQ628">
            <v>1797.76</v>
          </cell>
          <cell r="AR628">
            <v>27473.08</v>
          </cell>
          <cell r="AS628">
            <v>27785.67</v>
          </cell>
          <cell r="AT628">
            <v>44879.87</v>
          </cell>
          <cell r="AU628">
            <v>29881.29</v>
          </cell>
          <cell r="AV628">
            <v>41589.95</v>
          </cell>
          <cell r="AW628">
            <v>35673.66</v>
          </cell>
          <cell r="AX628">
            <v>209081.28</v>
          </cell>
          <cell r="AY628">
            <v>209081.28</v>
          </cell>
          <cell r="AZ628">
            <v>6</v>
          </cell>
          <cell r="BA628">
            <v>35673.66</v>
          </cell>
          <cell r="BB628">
            <v>41589.95</v>
          </cell>
          <cell r="BC628">
            <v>29881.29</v>
          </cell>
          <cell r="BD628">
            <v>44879.87</v>
          </cell>
          <cell r="BE628">
            <v>27785.67</v>
          </cell>
          <cell r="BF628">
            <v>207283.52</v>
          </cell>
          <cell r="BG628">
            <v>0</v>
          </cell>
        </row>
        <row r="628">
          <cell r="BI628">
            <v>209081.28</v>
          </cell>
          <cell r="BJ628">
            <v>0</v>
          </cell>
          <cell r="BK628">
            <v>0</v>
          </cell>
          <cell r="BL628">
            <v>207283.52</v>
          </cell>
          <cell r="BM628">
            <v>28000</v>
          </cell>
        </row>
        <row r="629">
          <cell r="B629" t="str">
            <v>S411042</v>
          </cell>
          <cell r="C629" t="str">
            <v>北京双海包装制品厂</v>
          </cell>
          <cell r="D629" t="e">
            <v>#N/A</v>
          </cell>
        </row>
        <row r="629">
          <cell r="F629">
            <v>90</v>
          </cell>
        </row>
        <row r="629"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</row>
        <row r="629">
          <cell r="AW629">
            <v>0</v>
          </cell>
          <cell r="AX629">
            <v>7670</v>
          </cell>
          <cell r="AY629">
            <v>6500</v>
          </cell>
          <cell r="AZ629">
            <v>5</v>
          </cell>
          <cell r="BA629">
            <v>0</v>
          </cell>
          <cell r="BB629">
            <v>0</v>
          </cell>
          <cell r="BC629">
            <v>6500</v>
          </cell>
          <cell r="BD629">
            <v>0</v>
          </cell>
          <cell r="BE629">
            <v>0</v>
          </cell>
          <cell r="BF629">
            <v>7670</v>
          </cell>
          <cell r="BG629">
            <v>1170</v>
          </cell>
        </row>
        <row r="629">
          <cell r="BI629">
            <v>7670</v>
          </cell>
          <cell r="BJ629">
            <v>0</v>
          </cell>
          <cell r="BK629">
            <v>0</v>
          </cell>
          <cell r="BL629">
            <v>7670</v>
          </cell>
          <cell r="BM629">
            <v>1000</v>
          </cell>
        </row>
        <row r="630">
          <cell r="B630" t="str">
            <v>S411050</v>
          </cell>
          <cell r="C630" t="str">
            <v>北京寸金宏德科技发展有限公司</v>
          </cell>
          <cell r="D630">
            <v>210</v>
          </cell>
        </row>
        <row r="630">
          <cell r="F630">
            <v>90</v>
          </cell>
        </row>
        <row r="630">
          <cell r="AR630">
            <v>1361.25</v>
          </cell>
          <cell r="AS630">
            <v>7201.26</v>
          </cell>
          <cell r="AT630">
            <v>0</v>
          </cell>
          <cell r="AU630">
            <v>12529.44</v>
          </cell>
          <cell r="AV630">
            <v>7362.18</v>
          </cell>
          <cell r="AW630">
            <v>0</v>
          </cell>
          <cell r="AX630">
            <v>28454.13</v>
          </cell>
          <cell r="AY630">
            <v>8562.51</v>
          </cell>
          <cell r="AZ630">
            <v>6</v>
          </cell>
          <cell r="BA630">
            <v>0</v>
          </cell>
          <cell r="BB630">
            <v>7201.26</v>
          </cell>
          <cell r="BC630">
            <v>1361.25</v>
          </cell>
          <cell r="BD630">
            <v>0</v>
          </cell>
          <cell r="BE630">
            <v>0</v>
          </cell>
          <cell r="BF630">
            <v>28454.13</v>
          </cell>
          <cell r="BG630">
            <v>19891.62</v>
          </cell>
        </row>
        <row r="630">
          <cell r="BI630">
            <v>28454.13</v>
          </cell>
          <cell r="BJ630">
            <v>0</v>
          </cell>
          <cell r="BK630">
            <v>-10000</v>
          </cell>
          <cell r="BL630">
            <v>28454.13</v>
          </cell>
          <cell r="BM630">
            <v>4000</v>
          </cell>
          <cell r="BN630">
            <v>4000</v>
          </cell>
          <cell r="BO630">
            <v>4562.51</v>
          </cell>
          <cell r="BP630">
            <v>8562.51</v>
          </cell>
        </row>
        <row r="631">
          <cell r="B631" t="str">
            <v>S412051</v>
          </cell>
          <cell r="C631" t="str">
            <v>天津东凯科技有限公司</v>
          </cell>
          <cell r="D631">
            <v>210</v>
          </cell>
        </row>
        <row r="631">
          <cell r="F631">
            <v>90</v>
          </cell>
        </row>
        <row r="631">
          <cell r="AR631">
            <v>11480.8</v>
          </cell>
          <cell r="AS631">
            <v>12023.2</v>
          </cell>
          <cell r="AT631">
            <v>9040</v>
          </cell>
          <cell r="AU631">
            <v>0</v>
          </cell>
        </row>
        <row r="631">
          <cell r="AW631">
            <v>0</v>
          </cell>
          <cell r="AX631">
            <v>32544</v>
          </cell>
          <cell r="AY631">
            <v>32544</v>
          </cell>
          <cell r="AZ631">
            <v>5</v>
          </cell>
          <cell r="BA631">
            <v>9040</v>
          </cell>
          <cell r="BB631">
            <v>12023.2</v>
          </cell>
          <cell r="BC631">
            <v>11480.8</v>
          </cell>
          <cell r="BD631">
            <v>0</v>
          </cell>
          <cell r="BE631">
            <v>0</v>
          </cell>
          <cell r="BF631">
            <v>32544</v>
          </cell>
          <cell r="BG631">
            <v>0</v>
          </cell>
        </row>
        <row r="631">
          <cell r="BI631">
            <v>32544</v>
          </cell>
          <cell r="BJ631">
            <v>0</v>
          </cell>
          <cell r="BK631">
            <v>0</v>
          </cell>
          <cell r="BL631">
            <v>32544</v>
          </cell>
          <cell r="BM631">
            <v>4000</v>
          </cell>
          <cell r="BN631">
            <v>4000</v>
          </cell>
          <cell r="BO631">
            <v>6000</v>
          </cell>
          <cell r="BP631">
            <v>10000</v>
          </cell>
        </row>
        <row r="632">
          <cell r="B632" t="str">
            <v>S413172</v>
          </cell>
          <cell r="C632" t="str">
            <v>南宫市宏勇汽配塑料卡扣制造厂</v>
          </cell>
          <cell r="D632">
            <v>210</v>
          </cell>
        </row>
        <row r="632">
          <cell r="F632" t="str">
            <v>现付</v>
          </cell>
        </row>
        <row r="632">
          <cell r="AS632">
            <v>0</v>
          </cell>
          <cell r="AT632">
            <v>0</v>
          </cell>
          <cell r="AU632">
            <v>0</v>
          </cell>
        </row>
        <row r="632">
          <cell r="AW632">
            <v>0</v>
          </cell>
          <cell r="AX632">
            <v>0</v>
          </cell>
          <cell r="AY632">
            <v>0</v>
          </cell>
          <cell r="AZ632">
            <v>4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</row>
        <row r="632">
          <cell r="BI632">
            <v>-5150</v>
          </cell>
          <cell r="BJ632">
            <v>-5150</v>
          </cell>
          <cell r="BK632">
            <v>-5150</v>
          </cell>
          <cell r="BL632">
            <v>0</v>
          </cell>
          <cell r="BM632">
            <v>0</v>
          </cell>
          <cell r="BN632">
            <v>0</v>
          </cell>
        </row>
        <row r="632">
          <cell r="BP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D633" t="e">
            <v>#N/A</v>
          </cell>
        </row>
        <row r="633">
          <cell r="F633">
            <v>60</v>
          </cell>
        </row>
        <row r="633">
          <cell r="AR633">
            <v>17764.07</v>
          </cell>
          <cell r="AS633">
            <v>21679.12</v>
          </cell>
          <cell r="AT633">
            <v>52799.74</v>
          </cell>
          <cell r="AU633">
            <v>15950.38</v>
          </cell>
        </row>
        <row r="633">
          <cell r="AW633">
            <v>43280.08</v>
          </cell>
          <cell r="AX633">
            <v>151473.39</v>
          </cell>
          <cell r="AY633">
            <v>82723.27</v>
          </cell>
          <cell r="AZ633">
            <v>5</v>
          </cell>
          <cell r="BA633">
            <v>15950.38</v>
          </cell>
          <cell r="BB633">
            <v>52799.74</v>
          </cell>
          <cell r="BC633">
            <v>21679.12</v>
          </cell>
          <cell r="BD633">
            <v>17764.07</v>
          </cell>
          <cell r="BE633">
            <v>0</v>
          </cell>
          <cell r="BF633">
            <v>151473.39</v>
          </cell>
          <cell r="BG633">
            <v>68750.12</v>
          </cell>
        </row>
        <row r="633">
          <cell r="BI633">
            <v>151473.39</v>
          </cell>
          <cell r="BJ633">
            <v>0</v>
          </cell>
          <cell r="BK633">
            <v>0</v>
          </cell>
          <cell r="BL633">
            <v>151473.39</v>
          </cell>
          <cell r="BM633">
            <v>20000</v>
          </cell>
        </row>
        <row r="634">
          <cell r="B634" t="str">
            <v>S432045</v>
          </cell>
          <cell r="C634" t="str">
            <v>苏州宏逸汽车零部件有限公司</v>
          </cell>
          <cell r="D634" t="e">
            <v>#N/A</v>
          </cell>
        </row>
        <row r="634">
          <cell r="F634" t="str">
            <v>预付</v>
          </cell>
        </row>
        <row r="634">
          <cell r="AR634">
            <v>1024</v>
          </cell>
          <cell r="AS634">
            <v>0</v>
          </cell>
          <cell r="AT634">
            <v>72096</v>
          </cell>
          <cell r="AU634">
            <v>50672</v>
          </cell>
          <cell r="AV634">
            <v>120552</v>
          </cell>
          <cell r="AW634">
            <v>59990</v>
          </cell>
          <cell r="AX634">
            <v>304334</v>
          </cell>
          <cell r="AY634">
            <v>304334</v>
          </cell>
          <cell r="AZ634">
            <v>6</v>
          </cell>
          <cell r="BA634">
            <v>59990</v>
          </cell>
          <cell r="BB634">
            <v>120552</v>
          </cell>
          <cell r="BC634">
            <v>50672</v>
          </cell>
          <cell r="BD634">
            <v>72096</v>
          </cell>
          <cell r="BE634">
            <v>0</v>
          </cell>
          <cell r="BF634">
            <v>304334</v>
          </cell>
          <cell r="BG634">
            <v>0</v>
          </cell>
        </row>
        <row r="634">
          <cell r="BI634">
            <v>304334</v>
          </cell>
          <cell r="BJ634">
            <v>0</v>
          </cell>
          <cell r="BK634">
            <v>0</v>
          </cell>
          <cell r="BL634">
            <v>304334</v>
          </cell>
          <cell r="BM634">
            <v>41000</v>
          </cell>
        </row>
        <row r="635">
          <cell r="B635" t="str">
            <v>S433031</v>
          </cell>
          <cell r="C635" t="str">
            <v>天台宏泰电子有限公司</v>
          </cell>
          <cell r="D635">
            <v>210</v>
          </cell>
        </row>
        <row r="635">
          <cell r="F635">
            <v>60</v>
          </cell>
        </row>
        <row r="635">
          <cell r="AR635">
            <v>0</v>
          </cell>
          <cell r="AS635">
            <v>0</v>
          </cell>
          <cell r="AT635">
            <v>18088.71</v>
          </cell>
          <cell r="AU635">
            <v>39652.12</v>
          </cell>
          <cell r="AV635">
            <v>28894.91</v>
          </cell>
          <cell r="AW635">
            <v>22859.9</v>
          </cell>
          <cell r="AX635">
            <v>109495.64</v>
          </cell>
          <cell r="AY635">
            <v>51754.81</v>
          </cell>
          <cell r="AZ635">
            <v>6</v>
          </cell>
          <cell r="BA635">
            <v>39652.12</v>
          </cell>
          <cell r="BB635">
            <v>18088.71</v>
          </cell>
          <cell r="BC635">
            <v>0</v>
          </cell>
          <cell r="BD635">
            <v>0</v>
          </cell>
          <cell r="BE635">
            <v>0</v>
          </cell>
          <cell r="BF635">
            <v>109495.64</v>
          </cell>
          <cell r="BG635">
            <v>57740.83</v>
          </cell>
        </row>
        <row r="635">
          <cell r="BI635">
            <v>109495.64</v>
          </cell>
          <cell r="BJ635">
            <v>0</v>
          </cell>
          <cell r="BK635">
            <v>0</v>
          </cell>
          <cell r="BL635">
            <v>109495.64</v>
          </cell>
          <cell r="BM635">
            <v>15000</v>
          </cell>
          <cell r="BN635">
            <v>15000</v>
          </cell>
          <cell r="BO635">
            <v>42740</v>
          </cell>
          <cell r="BP635">
            <v>57740</v>
          </cell>
        </row>
        <row r="636">
          <cell r="B636" t="str">
            <v>S437060</v>
          </cell>
          <cell r="C636" t="str">
            <v>日照联成汽车部件有限公司</v>
          </cell>
          <cell r="D636" t="e">
            <v>#N/A</v>
          </cell>
          <cell r="E636" t="str">
            <v>正常供货</v>
          </cell>
          <cell r="F636">
            <v>60</v>
          </cell>
        </row>
        <row r="636">
          <cell r="H636">
            <v>60</v>
          </cell>
        </row>
        <row r="636">
          <cell r="AS636">
            <v>702371.17</v>
          </cell>
          <cell r="AT636">
            <v>160784.85</v>
          </cell>
          <cell r="AU636">
            <v>53842.29</v>
          </cell>
          <cell r="AV636">
            <v>152004.79</v>
          </cell>
          <cell r="AW636">
            <v>96650.66</v>
          </cell>
          <cell r="AX636">
            <v>1165653.76</v>
          </cell>
          <cell r="AY636">
            <v>951026.62</v>
          </cell>
          <cell r="AZ636">
            <v>5</v>
          </cell>
          <cell r="BA636">
            <v>53842.29</v>
          </cell>
          <cell r="BB636">
            <v>160784.85</v>
          </cell>
          <cell r="BC636">
            <v>702371.17</v>
          </cell>
          <cell r="BD636">
            <v>0</v>
          </cell>
          <cell r="BE636">
            <v>0</v>
          </cell>
          <cell r="BF636">
            <v>1165653.76</v>
          </cell>
          <cell r="BG636">
            <v>214627.14</v>
          </cell>
        </row>
        <row r="636">
          <cell r="BI636">
            <v>1165653.76</v>
          </cell>
          <cell r="BJ636">
            <v>0</v>
          </cell>
          <cell r="BK636">
            <v>-138562.62</v>
          </cell>
          <cell r="BL636">
            <v>1165653.76</v>
          </cell>
          <cell r="BM636">
            <v>155000</v>
          </cell>
        </row>
        <row r="637">
          <cell r="B637" t="str">
            <v>S450001</v>
          </cell>
          <cell r="C637" t="str">
            <v>重庆光大产业有限公司</v>
          </cell>
          <cell r="D637">
            <v>210</v>
          </cell>
        </row>
        <row r="637">
          <cell r="F637">
            <v>60</v>
          </cell>
        </row>
        <row r="637">
          <cell r="AR637">
            <v>12258.81</v>
          </cell>
          <cell r="AS637">
            <v>0</v>
          </cell>
          <cell r="AT637">
            <v>0</v>
          </cell>
          <cell r="AU637">
            <v>0</v>
          </cell>
          <cell r="AV637">
            <v>62218.15</v>
          </cell>
          <cell r="AW637">
            <v>0</v>
          </cell>
          <cell r="AX637">
            <v>74476.96</v>
          </cell>
          <cell r="AY637">
            <v>74476.96</v>
          </cell>
          <cell r="AZ637">
            <v>6</v>
          </cell>
          <cell r="BA637">
            <v>0</v>
          </cell>
          <cell r="BB637">
            <v>0</v>
          </cell>
          <cell r="BC637">
            <v>0</v>
          </cell>
          <cell r="BD637">
            <v>12258.81</v>
          </cell>
          <cell r="BE637">
            <v>0</v>
          </cell>
          <cell r="BF637">
            <v>74476.96</v>
          </cell>
          <cell r="BG637">
            <v>0</v>
          </cell>
        </row>
        <row r="637">
          <cell r="BI637">
            <v>74476.96</v>
          </cell>
          <cell r="BJ637">
            <v>0</v>
          </cell>
          <cell r="BK637">
            <v>0</v>
          </cell>
          <cell r="BL637">
            <v>74476.96</v>
          </cell>
          <cell r="BM637">
            <v>10000</v>
          </cell>
          <cell r="BN637">
            <v>10000</v>
          </cell>
          <cell r="BO637">
            <v>2258.81</v>
          </cell>
          <cell r="BP637">
            <v>12258.81</v>
          </cell>
        </row>
        <row r="638">
          <cell r="B638" t="str">
            <v>S413095</v>
          </cell>
          <cell r="C638" t="str">
            <v>河北岳钢数控设备有限公司</v>
          </cell>
          <cell r="D638" t="e">
            <v>#N/A</v>
          </cell>
        </row>
        <row r="638">
          <cell r="U638">
            <v>0</v>
          </cell>
        </row>
        <row r="638">
          <cell r="AT638">
            <v>0</v>
          </cell>
          <cell r="AU638">
            <v>0</v>
          </cell>
        </row>
        <row r="638">
          <cell r="AW638">
            <v>0</v>
          </cell>
          <cell r="AX638">
            <v>0</v>
          </cell>
          <cell r="AY638">
            <v>0</v>
          </cell>
          <cell r="AZ638">
            <v>3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</row>
        <row r="638">
          <cell r="BI638">
            <v>-151779.14</v>
          </cell>
          <cell r="BJ638">
            <v>-151779.14</v>
          </cell>
          <cell r="BK638">
            <v>-151779.14</v>
          </cell>
          <cell r="BL638">
            <v>0</v>
          </cell>
          <cell r="BM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D639" t="e">
            <v>#N/A</v>
          </cell>
        </row>
        <row r="639">
          <cell r="AR639">
            <v>30000</v>
          </cell>
        </row>
        <row r="639">
          <cell r="AT639">
            <v>0</v>
          </cell>
          <cell r="AU639">
            <v>0</v>
          </cell>
        </row>
        <row r="639">
          <cell r="AW639">
            <v>0</v>
          </cell>
          <cell r="AX639">
            <v>30000</v>
          </cell>
          <cell r="AY639">
            <v>30000</v>
          </cell>
          <cell r="AZ639">
            <v>4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30000</v>
          </cell>
          <cell r="BG639">
            <v>0</v>
          </cell>
        </row>
        <row r="639">
          <cell r="BI639">
            <v>30000</v>
          </cell>
          <cell r="BJ639">
            <v>0</v>
          </cell>
          <cell r="BK639">
            <v>0</v>
          </cell>
          <cell r="BL639">
            <v>30000</v>
          </cell>
          <cell r="BM639">
            <v>4000</v>
          </cell>
        </row>
        <row r="640">
          <cell r="B640" t="str">
            <v>S512036</v>
          </cell>
          <cell r="C640" t="str">
            <v>天津未来化学有限公司</v>
          </cell>
          <cell r="D640" t="e">
            <v>#N/A</v>
          </cell>
        </row>
        <row r="640">
          <cell r="AR640">
            <v>19500</v>
          </cell>
        </row>
        <row r="640">
          <cell r="AT640">
            <v>0</v>
          </cell>
          <cell r="AU640">
            <v>0</v>
          </cell>
        </row>
        <row r="640">
          <cell r="AW640">
            <v>0</v>
          </cell>
          <cell r="AX640">
            <v>19500</v>
          </cell>
          <cell r="AY640">
            <v>19500</v>
          </cell>
          <cell r="AZ640">
            <v>4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19500</v>
          </cell>
          <cell r="BG640">
            <v>0</v>
          </cell>
        </row>
        <row r="640">
          <cell r="BI640">
            <v>19500</v>
          </cell>
          <cell r="BJ640">
            <v>0</v>
          </cell>
          <cell r="BK640">
            <v>0</v>
          </cell>
          <cell r="BL640">
            <v>19500</v>
          </cell>
          <cell r="BM640">
            <v>3000</v>
          </cell>
        </row>
        <row r="641">
          <cell r="B641" t="str">
            <v>S513152</v>
          </cell>
          <cell r="C641" t="str">
            <v>黄骅市源宏模具厂</v>
          </cell>
          <cell r="D641" t="e">
            <v>#N/A</v>
          </cell>
        </row>
        <row r="641">
          <cell r="F641" t="str">
            <v>预付</v>
          </cell>
        </row>
        <row r="641">
          <cell r="AF641">
            <v>0</v>
          </cell>
        </row>
        <row r="641">
          <cell r="AT641">
            <v>0</v>
          </cell>
          <cell r="AU641">
            <v>0</v>
          </cell>
        </row>
        <row r="641">
          <cell r="AW641">
            <v>0</v>
          </cell>
          <cell r="AX641">
            <v>0</v>
          </cell>
          <cell r="AY641">
            <v>0</v>
          </cell>
          <cell r="AZ641">
            <v>3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</row>
        <row r="641">
          <cell r="BI641">
            <v>-31672</v>
          </cell>
          <cell r="BJ641">
            <v>-31672</v>
          </cell>
          <cell r="BK641">
            <v>-31672</v>
          </cell>
          <cell r="BL641">
            <v>0</v>
          </cell>
          <cell r="BM641">
            <v>0</v>
          </cell>
        </row>
        <row r="642">
          <cell r="B642" t="str">
            <v>S513222</v>
          </cell>
          <cell r="C642" t="str">
            <v>沧州君泰包装制品有限公司 </v>
          </cell>
          <cell r="D642" t="e">
            <v>#N/A</v>
          </cell>
        </row>
        <row r="642">
          <cell r="F642">
            <v>30</v>
          </cell>
        </row>
        <row r="642">
          <cell r="AP642">
            <v>0</v>
          </cell>
          <cell r="AQ642">
            <v>13115.38</v>
          </cell>
        </row>
        <row r="642">
          <cell r="AT642">
            <v>0</v>
          </cell>
          <cell r="AU642">
            <v>108897.53</v>
          </cell>
        </row>
        <row r="642">
          <cell r="AW642">
            <v>0</v>
          </cell>
          <cell r="AX642">
            <v>122012.91</v>
          </cell>
          <cell r="AY642">
            <v>122012.91</v>
          </cell>
          <cell r="AZ642">
            <v>3</v>
          </cell>
          <cell r="BA642">
            <v>0</v>
          </cell>
          <cell r="BB642">
            <v>108897.53</v>
          </cell>
          <cell r="BC642">
            <v>0</v>
          </cell>
          <cell r="BD642">
            <v>0</v>
          </cell>
          <cell r="BE642">
            <v>0</v>
          </cell>
          <cell r="BF642">
            <v>108897.53</v>
          </cell>
          <cell r="BG642">
            <v>0</v>
          </cell>
        </row>
        <row r="642">
          <cell r="BI642">
            <v>122012.91</v>
          </cell>
          <cell r="BJ642">
            <v>0</v>
          </cell>
          <cell r="BK642">
            <v>0</v>
          </cell>
          <cell r="BL642">
            <v>108897.53</v>
          </cell>
          <cell r="BM642">
            <v>15000</v>
          </cell>
        </row>
        <row r="643">
          <cell r="B643" t="str">
            <v>S513231</v>
          </cell>
          <cell r="C643" t="str">
            <v>沧州渤海新区欣智恒科技有限公司</v>
          </cell>
          <cell r="D643" t="e">
            <v>#N/A</v>
          </cell>
        </row>
        <row r="643">
          <cell r="AR643">
            <v>800</v>
          </cell>
        </row>
        <row r="643">
          <cell r="AT643">
            <v>0</v>
          </cell>
          <cell r="AU643">
            <v>0</v>
          </cell>
        </row>
        <row r="643">
          <cell r="AW643">
            <v>0</v>
          </cell>
          <cell r="AX643">
            <v>800</v>
          </cell>
          <cell r="AY643">
            <v>800</v>
          </cell>
          <cell r="AZ643">
            <v>4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800</v>
          </cell>
          <cell r="BG643">
            <v>0</v>
          </cell>
        </row>
        <row r="643">
          <cell r="BI643">
            <v>800</v>
          </cell>
          <cell r="BJ643">
            <v>0</v>
          </cell>
          <cell r="BK643">
            <v>0</v>
          </cell>
          <cell r="BL643">
            <v>800</v>
          </cell>
          <cell r="BM643">
            <v>0</v>
          </cell>
        </row>
        <row r="644">
          <cell r="B644" t="str">
            <v>S513233</v>
          </cell>
          <cell r="C644" t="str">
            <v>沧州辉骏建筑安装工程有限公司</v>
          </cell>
          <cell r="D644" t="e">
            <v>#N/A</v>
          </cell>
        </row>
        <row r="644">
          <cell r="AR644">
            <v>0</v>
          </cell>
        </row>
        <row r="644">
          <cell r="AT644">
            <v>0</v>
          </cell>
          <cell r="AU644">
            <v>0</v>
          </cell>
          <cell r="AV644">
            <v>1095</v>
          </cell>
          <cell r="AW644">
            <v>0</v>
          </cell>
          <cell r="AX644">
            <v>1095</v>
          </cell>
          <cell r="AY644">
            <v>1095</v>
          </cell>
          <cell r="AZ644">
            <v>5</v>
          </cell>
          <cell r="BA644">
            <v>0</v>
          </cell>
          <cell r="BB644">
            <v>1095</v>
          </cell>
          <cell r="BC644">
            <v>0</v>
          </cell>
          <cell r="BD644">
            <v>0</v>
          </cell>
          <cell r="BE644">
            <v>0</v>
          </cell>
          <cell r="BF644">
            <v>1095</v>
          </cell>
          <cell r="BG644">
            <v>0</v>
          </cell>
        </row>
        <row r="644">
          <cell r="BI644">
            <v>1095</v>
          </cell>
          <cell r="BJ644">
            <v>0</v>
          </cell>
          <cell r="BK644">
            <v>0</v>
          </cell>
          <cell r="BL644">
            <v>1095</v>
          </cell>
          <cell r="BM644">
            <v>0</v>
          </cell>
        </row>
        <row r="645">
          <cell r="B645" t="str">
            <v>S513234</v>
          </cell>
          <cell r="C645" t="str">
            <v>黄骅市渤新环保科技有限公司</v>
          </cell>
          <cell r="D645" t="e">
            <v>#N/A</v>
          </cell>
        </row>
        <row r="645">
          <cell r="AR645">
            <v>35000</v>
          </cell>
        </row>
        <row r="645">
          <cell r="AT645">
            <v>0</v>
          </cell>
          <cell r="AU645">
            <v>0</v>
          </cell>
        </row>
        <row r="645">
          <cell r="AW645">
            <v>0</v>
          </cell>
          <cell r="AX645">
            <v>35000</v>
          </cell>
          <cell r="AY645">
            <v>35000</v>
          </cell>
          <cell r="AZ645">
            <v>4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35000</v>
          </cell>
          <cell r="BG645">
            <v>0</v>
          </cell>
        </row>
        <row r="645">
          <cell r="BI645">
            <v>35000</v>
          </cell>
          <cell r="BJ645">
            <v>0</v>
          </cell>
          <cell r="BK645">
            <v>0</v>
          </cell>
          <cell r="BL645">
            <v>35000</v>
          </cell>
          <cell r="BM645">
            <v>5000</v>
          </cell>
        </row>
        <row r="646">
          <cell r="B646" t="str">
            <v>S521016</v>
          </cell>
          <cell r="C646" t="str">
            <v>大连安华物流系统有限公司</v>
          </cell>
          <cell r="D646" t="e">
            <v>#N/A</v>
          </cell>
        </row>
        <row r="646">
          <cell r="AR646">
            <v>21057.55</v>
          </cell>
        </row>
        <row r="646">
          <cell r="AT646">
            <v>0</v>
          </cell>
          <cell r="AU646">
            <v>0</v>
          </cell>
        </row>
        <row r="646">
          <cell r="AW646">
            <v>0</v>
          </cell>
          <cell r="AX646">
            <v>21057.55</v>
          </cell>
          <cell r="AY646">
            <v>21057.55</v>
          </cell>
          <cell r="AZ646">
            <v>4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21057.55</v>
          </cell>
          <cell r="BG646">
            <v>0</v>
          </cell>
        </row>
        <row r="646">
          <cell r="BI646">
            <v>21057.55</v>
          </cell>
          <cell r="BJ646">
            <v>0</v>
          </cell>
          <cell r="BK646">
            <v>3.63797880709171e-11</v>
          </cell>
          <cell r="BL646">
            <v>21057.55</v>
          </cell>
          <cell r="BM646">
            <v>3000</v>
          </cell>
        </row>
        <row r="647">
          <cell r="B647" t="str">
            <v>S536001</v>
          </cell>
          <cell r="C647" t="str">
            <v>南昌市瑞庄科技有限公司</v>
          </cell>
          <cell r="D647" t="e">
            <v>#N/A</v>
          </cell>
        </row>
        <row r="647">
          <cell r="AQ647">
            <v>0</v>
          </cell>
        </row>
        <row r="647">
          <cell r="AT647">
            <v>0</v>
          </cell>
          <cell r="AU647">
            <v>0</v>
          </cell>
        </row>
        <row r="647">
          <cell r="AW647">
            <v>0</v>
          </cell>
          <cell r="AX647">
            <v>0</v>
          </cell>
          <cell r="AY647">
            <v>0</v>
          </cell>
          <cell r="AZ647">
            <v>3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</row>
        <row r="647">
          <cell r="BI647">
            <v>0</v>
          </cell>
          <cell r="BJ647">
            <v>0</v>
          </cell>
          <cell r="BK647">
            <v>0</v>
          </cell>
          <cell r="BL647">
            <v>0</v>
          </cell>
          <cell r="BM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D648">
            <v>210</v>
          </cell>
        </row>
        <row r="648">
          <cell r="F648" t="str">
            <v>现付</v>
          </cell>
        </row>
        <row r="648">
          <cell r="AO648">
            <v>0</v>
          </cell>
        </row>
        <row r="648">
          <cell r="AR648">
            <v>0</v>
          </cell>
        </row>
        <row r="648">
          <cell r="AT648">
            <v>0</v>
          </cell>
          <cell r="AU648">
            <v>0</v>
          </cell>
        </row>
        <row r="648">
          <cell r="AW648">
            <v>0</v>
          </cell>
          <cell r="AX648">
            <v>0</v>
          </cell>
          <cell r="AY648">
            <v>0</v>
          </cell>
          <cell r="AZ648">
            <v>4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</row>
        <row r="648">
          <cell r="BI648">
            <v>0</v>
          </cell>
          <cell r="BJ648">
            <v>0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</row>
        <row r="648">
          <cell r="BP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D649" t="e">
            <v>#N/A</v>
          </cell>
        </row>
        <row r="649">
          <cell r="AT649">
            <v>0</v>
          </cell>
          <cell r="AU649">
            <v>0</v>
          </cell>
        </row>
        <row r="649">
          <cell r="AW649">
            <v>0</v>
          </cell>
          <cell r="AX649">
            <v>0</v>
          </cell>
          <cell r="AY649">
            <v>0</v>
          </cell>
          <cell r="AZ649">
            <v>3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</row>
        <row r="649">
          <cell r="BI649">
            <v>-16000</v>
          </cell>
          <cell r="BJ649">
            <v>-16000</v>
          </cell>
          <cell r="BK649">
            <v>-16000</v>
          </cell>
          <cell r="BL649">
            <v>0</v>
          </cell>
          <cell r="BM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D650" t="e">
            <v>#N/A</v>
          </cell>
        </row>
        <row r="650">
          <cell r="AT650">
            <v>0</v>
          </cell>
          <cell r="AU650">
            <v>0</v>
          </cell>
        </row>
        <row r="650">
          <cell r="AW650">
            <v>0</v>
          </cell>
          <cell r="AX650">
            <v>0</v>
          </cell>
          <cell r="AY650">
            <v>0</v>
          </cell>
          <cell r="AZ650">
            <v>3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</row>
        <row r="650">
          <cell r="BI650">
            <v>-3600</v>
          </cell>
          <cell r="BJ650">
            <v>-3600</v>
          </cell>
          <cell r="BK650">
            <v>-3600</v>
          </cell>
          <cell r="BL650">
            <v>0</v>
          </cell>
          <cell r="BM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D651" t="e">
            <v>#N/A</v>
          </cell>
        </row>
        <row r="651">
          <cell r="F651" t="str">
            <v>预付</v>
          </cell>
        </row>
        <row r="651">
          <cell r="AT651">
            <v>0</v>
          </cell>
          <cell r="AU651">
            <v>0</v>
          </cell>
        </row>
        <row r="651">
          <cell r="AW651">
            <v>0</v>
          </cell>
          <cell r="AX651">
            <v>0</v>
          </cell>
          <cell r="AY651">
            <v>0</v>
          </cell>
          <cell r="AZ651">
            <v>3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</row>
        <row r="651">
          <cell r="BI651">
            <v>-140216.28</v>
          </cell>
          <cell r="BJ651">
            <v>-140216.28</v>
          </cell>
          <cell r="BK651">
            <v>-140216.28</v>
          </cell>
          <cell r="BL651">
            <v>0</v>
          </cell>
          <cell r="BM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D652" t="e">
            <v>#N/A</v>
          </cell>
        </row>
        <row r="652">
          <cell r="AT652">
            <v>0</v>
          </cell>
          <cell r="AU652">
            <v>0</v>
          </cell>
        </row>
        <row r="652">
          <cell r="AW652">
            <v>0</v>
          </cell>
          <cell r="AX652">
            <v>0</v>
          </cell>
          <cell r="AY652">
            <v>0</v>
          </cell>
          <cell r="AZ652">
            <v>3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</row>
        <row r="652">
          <cell r="BI652">
            <v>-601400.42</v>
          </cell>
          <cell r="BJ652">
            <v>-601400.42</v>
          </cell>
          <cell r="BK652">
            <v>-601400.42</v>
          </cell>
          <cell r="BL652">
            <v>0</v>
          </cell>
          <cell r="BM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D653" t="e">
            <v>#N/A</v>
          </cell>
        </row>
        <row r="653">
          <cell r="F653" t="str">
            <v>现付</v>
          </cell>
        </row>
        <row r="653">
          <cell r="AS653">
            <v>0</v>
          </cell>
          <cell r="AT653">
            <v>0</v>
          </cell>
          <cell r="AU653">
            <v>0</v>
          </cell>
        </row>
        <row r="653">
          <cell r="AW653">
            <v>0</v>
          </cell>
          <cell r="AX653">
            <v>0</v>
          </cell>
          <cell r="AY653">
            <v>0</v>
          </cell>
          <cell r="AZ653">
            <v>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</row>
        <row r="653">
          <cell r="BI653">
            <v>0</v>
          </cell>
          <cell r="BJ653">
            <v>0</v>
          </cell>
          <cell r="BK653">
            <v>-67800</v>
          </cell>
          <cell r="BL653">
            <v>0</v>
          </cell>
          <cell r="BM653">
            <v>0</v>
          </cell>
        </row>
        <row r="654">
          <cell r="B654" t="str">
            <v>S413213</v>
          </cell>
          <cell r="C654" t="str">
            <v>沧县大河精密铸造厂</v>
          </cell>
          <cell r="D654" t="e">
            <v>#N/A</v>
          </cell>
        </row>
        <row r="654"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</row>
        <row r="654">
          <cell r="BI654">
            <v>-10000</v>
          </cell>
          <cell r="BJ654">
            <v>-10000</v>
          </cell>
          <cell r="BK654">
            <v>-10000</v>
          </cell>
          <cell r="BL654">
            <v>0</v>
          </cell>
          <cell r="BM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D655" t="e">
            <v>#N/A</v>
          </cell>
        </row>
        <row r="655">
          <cell r="AS655">
            <v>0</v>
          </cell>
          <cell r="AT655">
            <v>0</v>
          </cell>
          <cell r="AU655">
            <v>0</v>
          </cell>
        </row>
        <row r="655">
          <cell r="AW655">
            <v>0</v>
          </cell>
          <cell r="AX655">
            <v>0</v>
          </cell>
          <cell r="AY655">
            <v>0</v>
          </cell>
          <cell r="AZ655">
            <v>4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</row>
        <row r="655">
          <cell r="BI655">
            <v>0</v>
          </cell>
          <cell r="BJ655">
            <v>0</v>
          </cell>
          <cell r="BK655">
            <v>-187200</v>
          </cell>
          <cell r="BL655">
            <v>0</v>
          </cell>
          <cell r="BM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D656" t="e">
            <v>#N/A</v>
          </cell>
        </row>
        <row r="656">
          <cell r="AT656">
            <v>0</v>
          </cell>
          <cell r="AU656">
            <v>0</v>
          </cell>
        </row>
        <row r="656">
          <cell r="AW656">
            <v>0</v>
          </cell>
          <cell r="AX656">
            <v>0</v>
          </cell>
          <cell r="AY656">
            <v>0</v>
          </cell>
          <cell r="AZ656">
            <v>3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</row>
        <row r="656">
          <cell r="BI656">
            <v>-1000.38</v>
          </cell>
          <cell r="BJ656">
            <v>-1000.38</v>
          </cell>
          <cell r="BK656">
            <v>-1000.38</v>
          </cell>
          <cell r="BL656">
            <v>0</v>
          </cell>
          <cell r="BM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D657" t="e">
            <v>#N/A</v>
          </cell>
        </row>
        <row r="657">
          <cell r="I657">
            <v>430000</v>
          </cell>
        </row>
        <row r="657">
          <cell r="AT657">
            <v>0</v>
          </cell>
          <cell r="AU657">
            <v>0</v>
          </cell>
        </row>
        <row r="657">
          <cell r="AW657">
            <v>0</v>
          </cell>
          <cell r="AX657">
            <v>430000</v>
          </cell>
          <cell r="AY657">
            <v>430000</v>
          </cell>
          <cell r="AZ657">
            <v>3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</row>
        <row r="657">
          <cell r="BI657">
            <v>430000</v>
          </cell>
          <cell r="BJ657">
            <v>0</v>
          </cell>
          <cell r="BK657">
            <v>0</v>
          </cell>
          <cell r="BL657">
            <v>0</v>
          </cell>
          <cell r="BM657">
            <v>0</v>
          </cell>
        </row>
        <row r="658">
          <cell r="B658" t="str">
            <v>S437048</v>
          </cell>
          <cell r="C658" t="str">
            <v>宁津县永胜胶合板厂</v>
          </cell>
          <cell r="D658" t="e">
            <v>#N/A</v>
          </cell>
        </row>
        <row r="658">
          <cell r="AT658">
            <v>0</v>
          </cell>
          <cell r="AU658">
            <v>0</v>
          </cell>
        </row>
        <row r="658">
          <cell r="AW658">
            <v>0</v>
          </cell>
          <cell r="AX658">
            <v>0</v>
          </cell>
          <cell r="AY658">
            <v>0</v>
          </cell>
          <cell r="AZ658">
            <v>3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</row>
        <row r="658">
          <cell r="BI658">
            <v>0</v>
          </cell>
          <cell r="BJ658">
            <v>0</v>
          </cell>
          <cell r="BK658">
            <v>0</v>
          </cell>
          <cell r="BL658">
            <v>0</v>
          </cell>
          <cell r="BM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D659" t="e">
            <v>#N/A</v>
          </cell>
        </row>
        <row r="659">
          <cell r="AT659">
            <v>0</v>
          </cell>
          <cell r="AU659">
            <v>0</v>
          </cell>
        </row>
        <row r="659">
          <cell r="AW659">
            <v>0</v>
          </cell>
          <cell r="AX659">
            <v>0</v>
          </cell>
          <cell r="AY659">
            <v>0</v>
          </cell>
          <cell r="AZ659">
            <v>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</row>
        <row r="659">
          <cell r="BI659">
            <v>-2749.4</v>
          </cell>
          <cell r="BJ659">
            <v>-2749.4</v>
          </cell>
          <cell r="BK659">
            <v>-2749.4</v>
          </cell>
          <cell r="BL659">
            <v>0</v>
          </cell>
          <cell r="BM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D660">
            <v>210</v>
          </cell>
        </row>
        <row r="660">
          <cell r="F660" t="str">
            <v>预付</v>
          </cell>
        </row>
        <row r="660">
          <cell r="AS660">
            <v>0</v>
          </cell>
          <cell r="AT660">
            <v>0</v>
          </cell>
          <cell r="AU660">
            <v>0</v>
          </cell>
        </row>
        <row r="660">
          <cell r="AW660">
            <v>0</v>
          </cell>
          <cell r="AX660">
            <v>0</v>
          </cell>
          <cell r="AY660">
            <v>0</v>
          </cell>
          <cell r="AZ660">
            <v>4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</row>
        <row r="660">
          <cell r="BI660">
            <v>0</v>
          </cell>
          <cell r="BJ660">
            <v>0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</row>
        <row r="660">
          <cell r="BP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D661" t="e">
            <v>#N/A</v>
          </cell>
        </row>
        <row r="661">
          <cell r="F661">
            <v>60</v>
          </cell>
        </row>
        <row r="661">
          <cell r="AT661">
            <v>0</v>
          </cell>
          <cell r="AU661">
            <v>0</v>
          </cell>
        </row>
        <row r="661">
          <cell r="AW661">
            <v>0</v>
          </cell>
          <cell r="AX661">
            <v>0</v>
          </cell>
          <cell r="AY661">
            <v>0</v>
          </cell>
          <cell r="AZ661">
            <v>3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</row>
        <row r="661">
          <cell r="BI661">
            <v>-40500</v>
          </cell>
          <cell r="BJ661">
            <v>-40500</v>
          </cell>
          <cell r="BK661">
            <v>-40500</v>
          </cell>
          <cell r="BL661">
            <v>0</v>
          </cell>
          <cell r="BM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D662" t="e">
            <v>#N/A</v>
          </cell>
        </row>
        <row r="662">
          <cell r="AT662">
            <v>0</v>
          </cell>
          <cell r="AU662">
            <v>0</v>
          </cell>
        </row>
        <row r="662">
          <cell r="AW662">
            <v>0</v>
          </cell>
          <cell r="AX662">
            <v>0</v>
          </cell>
          <cell r="AY662">
            <v>0</v>
          </cell>
          <cell r="AZ662">
            <v>3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</row>
        <row r="662">
          <cell r="BI662">
            <v>0</v>
          </cell>
          <cell r="BJ662">
            <v>0</v>
          </cell>
          <cell r="BK662">
            <v>0</v>
          </cell>
          <cell r="BL662">
            <v>0</v>
          </cell>
          <cell r="BM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D663" t="e">
            <v>#N/A</v>
          </cell>
        </row>
        <row r="663">
          <cell r="AS663">
            <v>0</v>
          </cell>
          <cell r="AT663">
            <v>0</v>
          </cell>
          <cell r="AU663">
            <v>0</v>
          </cell>
        </row>
        <row r="663">
          <cell r="AW663">
            <v>0</v>
          </cell>
          <cell r="AX663">
            <v>0</v>
          </cell>
          <cell r="AY663">
            <v>0</v>
          </cell>
          <cell r="AZ663">
            <v>4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</row>
        <row r="663">
          <cell r="BI663">
            <v>0</v>
          </cell>
          <cell r="BJ663">
            <v>0</v>
          </cell>
          <cell r="BK663">
            <v>0</v>
          </cell>
          <cell r="BL663">
            <v>0</v>
          </cell>
          <cell r="BM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D664" t="e">
            <v>#N/A</v>
          </cell>
        </row>
        <row r="664">
          <cell r="AS664">
            <v>0</v>
          </cell>
          <cell r="AT664">
            <v>0</v>
          </cell>
          <cell r="AU664">
            <v>0</v>
          </cell>
        </row>
        <row r="664">
          <cell r="AW664">
            <v>0</v>
          </cell>
          <cell r="AX664">
            <v>0</v>
          </cell>
          <cell r="AY664">
            <v>0</v>
          </cell>
          <cell r="AZ664">
            <v>4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</row>
        <row r="664">
          <cell r="BI664">
            <v>0</v>
          </cell>
          <cell r="BJ664">
            <v>0</v>
          </cell>
          <cell r="BK664">
            <v>0</v>
          </cell>
          <cell r="BL664">
            <v>0</v>
          </cell>
          <cell r="BM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D665" t="e">
            <v>#N/A</v>
          </cell>
        </row>
        <row r="665">
          <cell r="AT665">
            <v>0</v>
          </cell>
          <cell r="AU665">
            <v>0</v>
          </cell>
        </row>
        <row r="665">
          <cell r="AW665">
            <v>0</v>
          </cell>
          <cell r="AX665">
            <v>0</v>
          </cell>
          <cell r="AY665">
            <v>0</v>
          </cell>
          <cell r="AZ665">
            <v>3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</row>
        <row r="665">
          <cell r="BI665">
            <v>-214900</v>
          </cell>
          <cell r="BJ665">
            <v>-214900</v>
          </cell>
          <cell r="BK665">
            <v>-214900</v>
          </cell>
          <cell r="BL665">
            <v>0</v>
          </cell>
          <cell r="BM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D666" t="e">
            <v>#N/A</v>
          </cell>
        </row>
        <row r="666"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5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</row>
        <row r="666">
          <cell r="BI666">
            <v>-7201</v>
          </cell>
          <cell r="BJ666">
            <v>-7201</v>
          </cell>
          <cell r="BK666">
            <v>-7201</v>
          </cell>
          <cell r="BL666">
            <v>0</v>
          </cell>
          <cell r="BM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D667" t="e">
            <v>#N/A</v>
          </cell>
        </row>
        <row r="667">
          <cell r="AT667">
            <v>0</v>
          </cell>
          <cell r="AU667">
            <v>0</v>
          </cell>
        </row>
        <row r="667">
          <cell r="AW667">
            <v>0</v>
          </cell>
          <cell r="AX667">
            <v>0</v>
          </cell>
          <cell r="AY667">
            <v>0</v>
          </cell>
          <cell r="AZ667">
            <v>3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</row>
        <row r="667">
          <cell r="BI667">
            <v>0</v>
          </cell>
          <cell r="BJ667">
            <v>0</v>
          </cell>
          <cell r="BK667">
            <v>0</v>
          </cell>
          <cell r="BL667">
            <v>0</v>
          </cell>
          <cell r="BM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D668" t="e">
            <v>#N/A</v>
          </cell>
        </row>
        <row r="668">
          <cell r="AT668">
            <v>0</v>
          </cell>
          <cell r="AU668">
            <v>0</v>
          </cell>
        </row>
        <row r="668">
          <cell r="AW668">
            <v>0</v>
          </cell>
          <cell r="AX668">
            <v>0</v>
          </cell>
          <cell r="AY668">
            <v>0</v>
          </cell>
          <cell r="AZ668">
            <v>3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</row>
        <row r="668">
          <cell r="BI668">
            <v>-4240</v>
          </cell>
          <cell r="BJ668">
            <v>-4240</v>
          </cell>
          <cell r="BK668">
            <v>-4240</v>
          </cell>
          <cell r="BL668">
            <v>0</v>
          </cell>
          <cell r="BM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D669" t="e">
            <v>#N/A</v>
          </cell>
        </row>
        <row r="669"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5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</row>
        <row r="669">
          <cell r="BI669">
            <v>-8449.04</v>
          </cell>
          <cell r="BJ669">
            <v>-8449.04</v>
          </cell>
          <cell r="BK669">
            <v>-9605.46</v>
          </cell>
          <cell r="BL669">
            <v>0</v>
          </cell>
          <cell r="BM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D670" t="e">
            <v>#N/A</v>
          </cell>
        </row>
        <row r="670">
          <cell r="AT670">
            <v>0</v>
          </cell>
          <cell r="AU670">
            <v>0</v>
          </cell>
        </row>
        <row r="670">
          <cell r="AW670">
            <v>0</v>
          </cell>
          <cell r="AX670">
            <v>0</v>
          </cell>
          <cell r="AY670">
            <v>0</v>
          </cell>
          <cell r="AZ670">
            <v>3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</row>
        <row r="670">
          <cell r="BI670">
            <v>0</v>
          </cell>
          <cell r="BJ670">
            <v>0</v>
          </cell>
          <cell r="BK670">
            <v>0</v>
          </cell>
          <cell r="BL670">
            <v>0</v>
          </cell>
          <cell r="BM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D671" t="e">
            <v>#N/A</v>
          </cell>
        </row>
        <row r="671"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5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</row>
        <row r="671">
          <cell r="BI671">
            <v>-100000</v>
          </cell>
          <cell r="BJ671">
            <v>-100000</v>
          </cell>
          <cell r="BK671">
            <v>-100000</v>
          </cell>
          <cell r="BL671">
            <v>0</v>
          </cell>
          <cell r="BM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D672" t="e">
            <v>#N/A</v>
          </cell>
        </row>
        <row r="672">
          <cell r="AS672">
            <v>0</v>
          </cell>
          <cell r="AT672">
            <v>0</v>
          </cell>
          <cell r="AU672">
            <v>0</v>
          </cell>
        </row>
        <row r="672">
          <cell r="AW672">
            <v>0</v>
          </cell>
          <cell r="AX672">
            <v>0</v>
          </cell>
          <cell r="AY672">
            <v>0</v>
          </cell>
          <cell r="AZ672">
            <v>4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</row>
        <row r="672">
          <cell r="BI672">
            <v>0</v>
          </cell>
          <cell r="BJ672">
            <v>0</v>
          </cell>
          <cell r="BK672">
            <v>0</v>
          </cell>
          <cell r="BL672">
            <v>0</v>
          </cell>
          <cell r="BM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D673" t="e">
            <v>#N/A</v>
          </cell>
        </row>
        <row r="673">
          <cell r="AS673">
            <v>0</v>
          </cell>
          <cell r="AT673">
            <v>0</v>
          </cell>
          <cell r="AU673">
            <v>0</v>
          </cell>
        </row>
        <row r="673">
          <cell r="AW673">
            <v>0</v>
          </cell>
          <cell r="AX673">
            <v>0</v>
          </cell>
          <cell r="AY673">
            <v>0</v>
          </cell>
          <cell r="AZ673">
            <v>4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</row>
        <row r="673">
          <cell r="BI673">
            <v>0</v>
          </cell>
          <cell r="BJ673">
            <v>0</v>
          </cell>
          <cell r="BK673">
            <v>0</v>
          </cell>
          <cell r="BL673">
            <v>0</v>
          </cell>
          <cell r="BM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D674" t="e">
            <v>#N/A</v>
          </cell>
        </row>
        <row r="674">
          <cell r="AS674">
            <v>0</v>
          </cell>
          <cell r="AT674">
            <v>0</v>
          </cell>
          <cell r="AU674">
            <v>0</v>
          </cell>
        </row>
        <row r="674">
          <cell r="AW674">
            <v>250591.6</v>
          </cell>
          <cell r="AX674">
            <v>250591.6</v>
          </cell>
          <cell r="AY674">
            <v>250591.6</v>
          </cell>
          <cell r="AZ674">
            <v>4</v>
          </cell>
          <cell r="BA674">
            <v>250591.6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250591.6</v>
          </cell>
          <cell r="BG674">
            <v>0</v>
          </cell>
        </row>
        <row r="674">
          <cell r="BI674">
            <v>-5.5297277867794e-10</v>
          </cell>
          <cell r="BJ674">
            <v>-250591.600000001</v>
          </cell>
          <cell r="BK674">
            <v>-250591.600000001</v>
          </cell>
          <cell r="BL674">
            <v>250591.6</v>
          </cell>
          <cell r="BM674">
            <v>33000</v>
          </cell>
        </row>
        <row r="675">
          <cell r="B675" t="str">
            <v>S537043</v>
          </cell>
          <cell r="C675" t="str">
            <v>中国重汽集团济南动力有限公司</v>
          </cell>
          <cell r="D675" t="e">
            <v>#N/A</v>
          </cell>
        </row>
        <row r="675"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</row>
        <row r="675">
          <cell r="BI675">
            <v>0</v>
          </cell>
          <cell r="BJ675">
            <v>0</v>
          </cell>
          <cell r="BK675">
            <v>0</v>
          </cell>
          <cell r="BL675">
            <v>0</v>
          </cell>
          <cell r="BM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D676" t="e">
            <v>#N/A</v>
          </cell>
        </row>
        <row r="676">
          <cell r="AT676">
            <v>0</v>
          </cell>
          <cell r="AU676">
            <v>0</v>
          </cell>
        </row>
        <row r="676">
          <cell r="AW676">
            <v>0</v>
          </cell>
          <cell r="AX676">
            <v>0</v>
          </cell>
          <cell r="AY676">
            <v>0</v>
          </cell>
          <cell r="AZ676">
            <v>3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</row>
        <row r="676">
          <cell r="BI676">
            <v>-21500</v>
          </cell>
          <cell r="BJ676">
            <v>-21500</v>
          </cell>
          <cell r="BK676">
            <v>-21500</v>
          </cell>
          <cell r="BL676">
            <v>0</v>
          </cell>
          <cell r="BM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D677" t="e">
            <v>#N/A</v>
          </cell>
        </row>
        <row r="677">
          <cell r="AT677">
            <v>0</v>
          </cell>
          <cell r="AU677">
            <v>0</v>
          </cell>
        </row>
        <row r="677">
          <cell r="AW677">
            <v>0</v>
          </cell>
          <cell r="AX677">
            <v>0</v>
          </cell>
          <cell r="AY677">
            <v>0</v>
          </cell>
          <cell r="AZ677">
            <v>3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</row>
        <row r="677">
          <cell r="BI677">
            <v>-5400</v>
          </cell>
          <cell r="BJ677">
            <v>-5400</v>
          </cell>
          <cell r="BK677">
            <v>-5400</v>
          </cell>
          <cell r="BL677">
            <v>0</v>
          </cell>
          <cell r="BM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D678" t="e">
            <v>#N/A</v>
          </cell>
        </row>
        <row r="678">
          <cell r="AS678">
            <v>0</v>
          </cell>
          <cell r="AT678">
            <v>0</v>
          </cell>
          <cell r="AU678">
            <v>0</v>
          </cell>
        </row>
        <row r="678">
          <cell r="AW678">
            <v>0</v>
          </cell>
          <cell r="AX678">
            <v>0</v>
          </cell>
          <cell r="AY678">
            <v>0</v>
          </cell>
          <cell r="AZ678">
            <v>4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</row>
        <row r="678">
          <cell r="BI678">
            <v>0</v>
          </cell>
          <cell r="BJ678">
            <v>0</v>
          </cell>
          <cell r="BK678">
            <v>0</v>
          </cell>
          <cell r="BL678">
            <v>0</v>
          </cell>
          <cell r="BM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D679" t="e">
            <v>#N/A</v>
          </cell>
        </row>
        <row r="679">
          <cell r="AT679">
            <v>0</v>
          </cell>
          <cell r="AU679">
            <v>0</v>
          </cell>
        </row>
        <row r="679">
          <cell r="AW679">
            <v>0</v>
          </cell>
          <cell r="AX679">
            <v>0</v>
          </cell>
          <cell r="AY679">
            <v>0</v>
          </cell>
          <cell r="AZ679">
            <v>3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</row>
        <row r="679">
          <cell r="BI679">
            <v>-1883.11</v>
          </cell>
          <cell r="BJ679">
            <v>-1883.11</v>
          </cell>
          <cell r="BK679">
            <v>-1883.11</v>
          </cell>
          <cell r="BL679">
            <v>0</v>
          </cell>
          <cell r="BM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D680">
            <v>210</v>
          </cell>
        </row>
        <row r="680">
          <cell r="F680">
            <v>30</v>
          </cell>
        </row>
        <row r="680">
          <cell r="H680">
            <v>30</v>
          </cell>
        </row>
        <row r="680">
          <cell r="AT680">
            <v>0</v>
          </cell>
          <cell r="AU680">
            <v>63475.21</v>
          </cell>
        </row>
        <row r="680">
          <cell r="AW680">
            <v>0</v>
          </cell>
          <cell r="AX680">
            <v>63475.21</v>
          </cell>
          <cell r="AY680">
            <v>63475.21</v>
          </cell>
          <cell r="AZ680">
            <v>3</v>
          </cell>
          <cell r="BA680">
            <v>0</v>
          </cell>
          <cell r="BB680">
            <v>63475.21</v>
          </cell>
          <cell r="BC680">
            <v>0</v>
          </cell>
          <cell r="BD680">
            <v>0</v>
          </cell>
          <cell r="BE680">
            <v>0</v>
          </cell>
          <cell r="BF680">
            <v>63475.21</v>
          </cell>
          <cell r="BG680">
            <v>0</v>
          </cell>
        </row>
        <row r="680">
          <cell r="BI680">
            <v>63475.21</v>
          </cell>
          <cell r="BJ680">
            <v>0</v>
          </cell>
          <cell r="BK680">
            <v>0</v>
          </cell>
          <cell r="BL680">
            <v>63475.21</v>
          </cell>
          <cell r="BM680">
            <v>8000</v>
          </cell>
          <cell r="BN680">
            <v>8000</v>
          </cell>
          <cell r="BO680">
            <v>32000</v>
          </cell>
          <cell r="BP680">
            <v>40000</v>
          </cell>
        </row>
        <row r="681">
          <cell r="B681" t="str">
            <v>S413212</v>
          </cell>
          <cell r="C681" t="str">
            <v>廊坊富杉汽车零部件有限公司</v>
          </cell>
          <cell r="D681" t="e">
            <v>#N/A</v>
          </cell>
        </row>
        <row r="681">
          <cell r="F681">
            <v>60</v>
          </cell>
        </row>
        <row r="681">
          <cell r="H681">
            <v>60</v>
          </cell>
        </row>
        <row r="681">
          <cell r="AT681">
            <v>59971.36</v>
          </cell>
          <cell r="AU681">
            <v>0</v>
          </cell>
        </row>
        <row r="681">
          <cell r="AW681">
            <v>0</v>
          </cell>
          <cell r="AX681">
            <v>59971.36</v>
          </cell>
          <cell r="AY681">
            <v>0</v>
          </cell>
          <cell r="AZ681">
            <v>3</v>
          </cell>
          <cell r="BA681">
            <v>0</v>
          </cell>
          <cell r="BB681">
            <v>59971.36</v>
          </cell>
          <cell r="BC681">
            <v>0</v>
          </cell>
          <cell r="BD681">
            <v>0</v>
          </cell>
          <cell r="BE681">
            <v>0</v>
          </cell>
          <cell r="BF681">
            <v>59971.36</v>
          </cell>
          <cell r="BG681">
            <v>59971.36</v>
          </cell>
        </row>
        <row r="681">
          <cell r="BI681">
            <v>59971.36</v>
          </cell>
          <cell r="BJ681">
            <v>0</v>
          </cell>
          <cell r="BK681">
            <v>0</v>
          </cell>
          <cell r="BL681">
            <v>59971.36</v>
          </cell>
          <cell r="BM681">
            <v>8000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e">
            <v>#N/A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</row>
        <row r="682">
          <cell r="AT682">
            <v>2486</v>
          </cell>
          <cell r="AU682">
            <v>43086.9</v>
          </cell>
          <cell r="AV682">
            <v>41222.4</v>
          </cell>
          <cell r="AW682">
            <v>0</v>
          </cell>
          <cell r="AX682">
            <v>86795.3</v>
          </cell>
          <cell r="AY682">
            <v>2486</v>
          </cell>
          <cell r="AZ682">
            <v>4</v>
          </cell>
          <cell r="BA682">
            <v>2486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86795.3</v>
          </cell>
          <cell r="BG682">
            <v>84309.3</v>
          </cell>
        </row>
        <row r="682">
          <cell r="BI682">
            <v>86795.3</v>
          </cell>
          <cell r="BJ682">
            <v>0</v>
          </cell>
          <cell r="BK682">
            <v>0</v>
          </cell>
          <cell r="BL682">
            <v>86795.3</v>
          </cell>
          <cell r="BM682">
            <v>12000</v>
          </cell>
        </row>
        <row r="683">
          <cell r="B683" t="str">
            <v>S432046</v>
          </cell>
          <cell r="C683" t="str">
            <v>江苏福美汽车镜有限公司</v>
          </cell>
          <cell r="D683">
            <v>210</v>
          </cell>
        </row>
        <row r="683">
          <cell r="F683">
            <v>90</v>
          </cell>
        </row>
        <row r="683">
          <cell r="H683">
            <v>90</v>
          </cell>
        </row>
        <row r="683">
          <cell r="AT683">
            <v>155940</v>
          </cell>
          <cell r="AU683">
            <v>0</v>
          </cell>
        </row>
        <row r="683">
          <cell r="AW683">
            <v>0</v>
          </cell>
          <cell r="AX683">
            <v>155940</v>
          </cell>
          <cell r="AY683">
            <v>155940</v>
          </cell>
          <cell r="AZ683">
            <v>3</v>
          </cell>
          <cell r="BA683">
            <v>155940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155940</v>
          </cell>
          <cell r="BG683">
            <v>0</v>
          </cell>
        </row>
        <row r="683">
          <cell r="BI683">
            <v>155940</v>
          </cell>
          <cell r="BJ683">
            <v>0</v>
          </cell>
          <cell r="BK683">
            <v>0</v>
          </cell>
          <cell r="BL683">
            <v>155940</v>
          </cell>
          <cell r="BM683">
            <v>21000</v>
          </cell>
          <cell r="BN683">
            <v>21000</v>
          </cell>
        </row>
        <row r="683">
          <cell r="BP683">
            <v>21000</v>
          </cell>
        </row>
        <row r="684">
          <cell r="B684" t="str">
            <v>S432049</v>
          </cell>
          <cell r="C684" t="str">
            <v>徐州派特控制技术有限公司</v>
          </cell>
          <cell r="D684" t="e">
            <v>#N/A</v>
          </cell>
        </row>
        <row r="684">
          <cell r="F684">
            <v>90</v>
          </cell>
        </row>
        <row r="684">
          <cell r="H684">
            <v>90</v>
          </cell>
        </row>
        <row r="684">
          <cell r="AT684">
            <v>3583</v>
          </cell>
          <cell r="AU684">
            <v>29945</v>
          </cell>
        </row>
        <row r="684">
          <cell r="AW684">
            <v>0</v>
          </cell>
          <cell r="AX684">
            <v>33528</v>
          </cell>
          <cell r="AY684">
            <v>3583</v>
          </cell>
          <cell r="AZ684">
            <v>3</v>
          </cell>
          <cell r="BA684">
            <v>3583</v>
          </cell>
          <cell r="BB684">
            <v>0</v>
          </cell>
          <cell r="BC684">
            <v>0</v>
          </cell>
          <cell r="BD684">
            <v>0</v>
          </cell>
          <cell r="BE684">
            <v>0</v>
          </cell>
          <cell r="BF684">
            <v>33528</v>
          </cell>
          <cell r="BG684">
            <v>29945</v>
          </cell>
        </row>
        <row r="684">
          <cell r="BI684">
            <v>33528</v>
          </cell>
          <cell r="BJ684">
            <v>0</v>
          </cell>
          <cell r="BK684">
            <v>0</v>
          </cell>
          <cell r="BL684">
            <v>33528</v>
          </cell>
          <cell r="BM684">
            <v>4000</v>
          </cell>
        </row>
        <row r="685">
          <cell r="B685" t="str">
            <v>S513190</v>
          </cell>
          <cell r="C685" t="str">
            <v>沧州直聘通信息技术有限公司</v>
          </cell>
          <cell r="D685" t="e">
            <v>#N/A</v>
          </cell>
        </row>
        <row r="685">
          <cell r="F685" t="str">
            <v>预付</v>
          </cell>
        </row>
        <row r="685">
          <cell r="AT685">
            <v>0</v>
          </cell>
          <cell r="AU685">
            <v>0</v>
          </cell>
        </row>
        <row r="685">
          <cell r="AW685">
            <v>0</v>
          </cell>
          <cell r="AX685">
            <v>0</v>
          </cell>
          <cell r="AY685">
            <v>0</v>
          </cell>
          <cell r="AZ685">
            <v>3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</row>
        <row r="685">
          <cell r="BI685">
            <v>0</v>
          </cell>
          <cell r="BJ685">
            <v>0</v>
          </cell>
          <cell r="BK685">
            <v>0</v>
          </cell>
          <cell r="BL685">
            <v>0</v>
          </cell>
          <cell r="BM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D686">
            <v>210</v>
          </cell>
        </row>
        <row r="686">
          <cell r="F686" t="str">
            <v>预付</v>
          </cell>
        </row>
        <row r="686">
          <cell r="AT686">
            <v>0</v>
          </cell>
          <cell r="AU686">
            <v>0</v>
          </cell>
        </row>
        <row r="686">
          <cell r="AW686">
            <v>0</v>
          </cell>
          <cell r="AX686">
            <v>0</v>
          </cell>
          <cell r="AY686">
            <v>0</v>
          </cell>
          <cell r="AZ686">
            <v>3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</row>
        <row r="686">
          <cell r="BI686">
            <v>-3390</v>
          </cell>
          <cell r="BJ686">
            <v>-3390</v>
          </cell>
          <cell r="BK686">
            <v>-3390</v>
          </cell>
          <cell r="BL686">
            <v>0</v>
          </cell>
          <cell r="BM686">
            <v>0</v>
          </cell>
          <cell r="BN686">
            <v>0</v>
          </cell>
          <cell r="BO686">
            <v>3390</v>
          </cell>
          <cell r="BP686">
            <v>3390</v>
          </cell>
        </row>
        <row r="687">
          <cell r="B687" t="str">
            <v>S432051</v>
          </cell>
          <cell r="C687" t="str">
            <v>无锡万谦工品智造科技有限公司</v>
          </cell>
          <cell r="D687" t="e">
            <v>#N/A</v>
          </cell>
        </row>
        <row r="687">
          <cell r="F687" t="str">
            <v>预付</v>
          </cell>
        </row>
        <row r="687">
          <cell r="AT687">
            <v>0</v>
          </cell>
          <cell r="AU687">
            <v>0</v>
          </cell>
        </row>
        <row r="687">
          <cell r="AW687">
            <v>0</v>
          </cell>
          <cell r="AX687">
            <v>0</v>
          </cell>
          <cell r="AY687">
            <v>0</v>
          </cell>
          <cell r="AZ687">
            <v>3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</row>
        <row r="687">
          <cell r="BI687">
            <v>-6600</v>
          </cell>
          <cell r="BJ687">
            <v>-6600</v>
          </cell>
          <cell r="BK687">
            <v>-6600</v>
          </cell>
          <cell r="BL687">
            <v>0</v>
          </cell>
          <cell r="BM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D688">
            <v>210</v>
          </cell>
        </row>
        <row r="688">
          <cell r="F688">
            <v>90</v>
          </cell>
        </row>
        <row r="688">
          <cell r="AU688">
            <v>25230.64</v>
          </cell>
        </row>
        <row r="688">
          <cell r="AW688">
            <v>0</v>
          </cell>
          <cell r="AX688">
            <v>25230.64</v>
          </cell>
          <cell r="AY688">
            <v>0</v>
          </cell>
          <cell r="AZ688">
            <v>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25230.64</v>
          </cell>
          <cell r="BG688">
            <v>25230.64</v>
          </cell>
        </row>
        <row r="688">
          <cell r="BI688">
            <v>25230.64</v>
          </cell>
          <cell r="BJ688">
            <v>0</v>
          </cell>
          <cell r="BK688">
            <v>0</v>
          </cell>
          <cell r="BL688">
            <v>25230.64</v>
          </cell>
          <cell r="BM688">
            <v>3000</v>
          </cell>
          <cell r="BN688">
            <v>3000</v>
          </cell>
          <cell r="BO688">
            <v>22230.64</v>
          </cell>
          <cell r="BP688">
            <v>25230.64</v>
          </cell>
        </row>
        <row r="689">
          <cell r="B689" t="str">
            <v>S432052</v>
          </cell>
          <cell r="C689" t="str">
            <v>昆山圣精特金属制品有限公司</v>
          </cell>
          <cell r="D689" t="e">
            <v>#N/A</v>
          </cell>
        </row>
        <row r="689">
          <cell r="F689" t="str">
            <v>预付</v>
          </cell>
        </row>
        <row r="689">
          <cell r="AW689">
            <v>0</v>
          </cell>
          <cell r="AX689">
            <v>0</v>
          </cell>
          <cell r="AY689">
            <v>0</v>
          </cell>
          <cell r="AZ689">
            <v>1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</row>
        <row r="689">
          <cell r="BI689">
            <v>-7041</v>
          </cell>
          <cell r="BJ689">
            <v>-7041</v>
          </cell>
          <cell r="BK689">
            <v>-73041</v>
          </cell>
          <cell r="BL689">
            <v>0</v>
          </cell>
          <cell r="BM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D690" t="e">
            <v>#N/A</v>
          </cell>
        </row>
        <row r="690">
          <cell r="F690">
            <v>30</v>
          </cell>
        </row>
        <row r="690">
          <cell r="AU690">
            <v>128390.94</v>
          </cell>
        </row>
        <row r="690">
          <cell r="AW690">
            <v>0</v>
          </cell>
          <cell r="AX690">
            <v>128390.94</v>
          </cell>
          <cell r="AY690">
            <v>128390.94</v>
          </cell>
          <cell r="AZ690">
            <v>2</v>
          </cell>
          <cell r="BA690">
            <v>0</v>
          </cell>
          <cell r="BB690">
            <v>128390.94</v>
          </cell>
          <cell r="BC690">
            <v>0</v>
          </cell>
          <cell r="BD690">
            <v>0</v>
          </cell>
          <cell r="BE690">
            <v>0</v>
          </cell>
          <cell r="BF690">
            <v>128390.94</v>
          </cell>
          <cell r="BG690">
            <v>0</v>
          </cell>
        </row>
        <row r="690">
          <cell r="BI690">
            <v>128390.94</v>
          </cell>
          <cell r="BJ690">
            <v>0</v>
          </cell>
          <cell r="BK690">
            <v>0</v>
          </cell>
          <cell r="BL690">
            <v>128390.94</v>
          </cell>
          <cell r="BM690">
            <v>17000</v>
          </cell>
        </row>
        <row r="691">
          <cell r="B691" t="str">
            <v>S412052</v>
          </cell>
          <cell r="C691" t="str">
            <v>利宇晴塑胶(天津)有限公司</v>
          </cell>
          <cell r="D691">
            <v>210</v>
          </cell>
        </row>
        <row r="691">
          <cell r="F691">
            <v>30</v>
          </cell>
        </row>
        <row r="691">
          <cell r="AW691">
            <v>0</v>
          </cell>
          <cell r="AX691">
            <v>0</v>
          </cell>
          <cell r="AY691">
            <v>0</v>
          </cell>
          <cell r="AZ691">
            <v>1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</row>
        <row r="691">
          <cell r="BI691">
            <v>-156870</v>
          </cell>
          <cell r="BJ691">
            <v>-156870</v>
          </cell>
          <cell r="BK691">
            <v>-329305</v>
          </cell>
          <cell r="BL691">
            <v>0</v>
          </cell>
          <cell r="BM691">
            <v>0</v>
          </cell>
          <cell r="BN691">
            <v>0</v>
          </cell>
        </row>
        <row r="691">
          <cell r="BP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D692">
            <v>210</v>
          </cell>
        </row>
        <row r="692">
          <cell r="F692">
            <v>60</v>
          </cell>
        </row>
        <row r="692">
          <cell r="AW692">
            <v>173134.08</v>
          </cell>
          <cell r="AX692">
            <v>173134.08</v>
          </cell>
          <cell r="AY692">
            <v>173134.08</v>
          </cell>
          <cell r="AZ692">
            <v>1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173134.08</v>
          </cell>
          <cell r="BG692">
            <v>0</v>
          </cell>
        </row>
        <row r="692">
          <cell r="BI692">
            <v>173134.08</v>
          </cell>
          <cell r="BJ692">
            <v>0</v>
          </cell>
          <cell r="BK692">
            <v>0</v>
          </cell>
          <cell r="BL692">
            <v>173134.08</v>
          </cell>
          <cell r="BM692">
            <v>23000</v>
          </cell>
        </row>
        <row r="692">
          <cell r="BP692">
            <v>0</v>
          </cell>
        </row>
        <row r="693">
          <cell r="B693" t="str">
            <v>S437066</v>
          </cell>
          <cell r="C693" t="str">
            <v>潍坊四水包装有限公司</v>
          </cell>
          <cell r="D693" t="e">
            <v>#N/A</v>
          </cell>
        </row>
        <row r="693">
          <cell r="F693" t="str">
            <v>预付</v>
          </cell>
        </row>
        <row r="693">
          <cell r="AW693">
            <v>0</v>
          </cell>
          <cell r="AX693">
            <v>0</v>
          </cell>
          <cell r="AY693">
            <v>0</v>
          </cell>
          <cell r="AZ693">
            <v>1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</row>
        <row r="693">
          <cell r="BI693">
            <v>0</v>
          </cell>
          <cell r="BJ693">
            <v>0</v>
          </cell>
          <cell r="BK693">
            <v>-11526</v>
          </cell>
          <cell r="BL693">
            <v>0</v>
          </cell>
          <cell r="BM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D694">
            <v>210</v>
          </cell>
        </row>
        <row r="694">
          <cell r="F694">
            <v>60</v>
          </cell>
        </row>
        <row r="694">
          <cell r="AW694">
            <v>3818204.46</v>
          </cell>
          <cell r="AX694">
            <v>3818204.46</v>
          </cell>
          <cell r="AY694">
            <v>3818204.46</v>
          </cell>
          <cell r="AZ694">
            <v>1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3818204.46</v>
          </cell>
          <cell r="BG694">
            <v>0</v>
          </cell>
        </row>
        <row r="694">
          <cell r="BI694">
            <v>3818204.46</v>
          </cell>
          <cell r="BJ694">
            <v>0</v>
          </cell>
          <cell r="BK694">
            <v>0</v>
          </cell>
          <cell r="BL694">
            <v>3818204.46</v>
          </cell>
          <cell r="BM694">
            <v>509000</v>
          </cell>
        </row>
        <row r="694">
          <cell r="BP694">
            <v>0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D695">
            <v>210</v>
          </cell>
        </row>
        <row r="695">
          <cell r="F695">
            <v>60</v>
          </cell>
        </row>
        <row r="695">
          <cell r="AW695">
            <v>20672.12</v>
          </cell>
          <cell r="AX695">
            <v>20672.12</v>
          </cell>
          <cell r="AY695">
            <v>20672.12</v>
          </cell>
          <cell r="AZ695">
            <v>1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20672.12</v>
          </cell>
          <cell r="BG695">
            <v>0</v>
          </cell>
        </row>
        <row r="695">
          <cell r="BI695">
            <v>20672.12</v>
          </cell>
          <cell r="BJ695">
            <v>0</v>
          </cell>
          <cell r="BK695">
            <v>0</v>
          </cell>
          <cell r="BL695">
            <v>20672.12</v>
          </cell>
          <cell r="BM695">
            <v>3000</v>
          </cell>
          <cell r="BN695">
            <v>3000</v>
          </cell>
          <cell r="BO695">
            <v>5468.12</v>
          </cell>
          <cell r="BP695">
            <v>8468.12</v>
          </cell>
        </row>
        <row r="696">
          <cell r="B696" t="str">
            <v>S513238</v>
          </cell>
          <cell r="C696" t="str">
            <v>深州市睿盛橡塑制品有限公司</v>
          </cell>
          <cell r="D696" t="e">
            <v>#N/A</v>
          </cell>
        </row>
        <row r="696">
          <cell r="F696" t="str">
            <v>预付</v>
          </cell>
        </row>
        <row r="696">
          <cell r="AV696">
            <v>3145</v>
          </cell>
          <cell r="AW696">
            <v>92912.62</v>
          </cell>
          <cell r="AX696">
            <v>96057.62</v>
          </cell>
          <cell r="AY696">
            <v>96057.62</v>
          </cell>
          <cell r="AZ696">
            <v>2</v>
          </cell>
          <cell r="BA696">
            <v>92912.62</v>
          </cell>
          <cell r="BB696">
            <v>3145</v>
          </cell>
          <cell r="BC696">
            <v>0</v>
          </cell>
          <cell r="BD696">
            <v>0</v>
          </cell>
          <cell r="BE696">
            <v>0</v>
          </cell>
          <cell r="BF696">
            <v>96057.62</v>
          </cell>
          <cell r="BG696">
            <v>0</v>
          </cell>
        </row>
        <row r="696">
          <cell r="BI696">
            <v>96057.62</v>
          </cell>
          <cell r="BJ696">
            <v>0</v>
          </cell>
          <cell r="BK696">
            <v>3145</v>
          </cell>
          <cell r="BL696">
            <v>96057.62</v>
          </cell>
          <cell r="BM696">
            <v>13000</v>
          </cell>
        </row>
        <row r="697">
          <cell r="B697" t="str">
            <v>S531018</v>
          </cell>
          <cell r="C697" t="str">
            <v>上海誉星电子有限公司</v>
          </cell>
          <cell r="D697" t="e">
            <v>#N/A</v>
          </cell>
        </row>
        <row r="697">
          <cell r="F697" t="str">
            <v>预付</v>
          </cell>
        </row>
        <row r="697">
          <cell r="AW697">
            <v>0</v>
          </cell>
          <cell r="AX697">
            <v>0</v>
          </cell>
          <cell r="AY697">
            <v>0</v>
          </cell>
          <cell r="AZ697">
            <v>1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</row>
        <row r="697">
          <cell r="BI697">
            <v>0</v>
          </cell>
          <cell r="BJ697">
            <v>0</v>
          </cell>
          <cell r="BK697">
            <v>-15200</v>
          </cell>
          <cell r="BL697">
            <v>0</v>
          </cell>
          <cell r="BM697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W111"/>
  <sheetViews>
    <sheetView tabSelected="1" workbookViewId="0">
      <pane xSplit="9" ySplit="4" topLeftCell="AY5" activePane="bottomRight" state="frozen"/>
      <selection/>
      <selection pane="topRight"/>
      <selection pane="bottomLeft"/>
      <selection pane="bottomRight" activeCell="BS3" sqref="BS3"/>
    </sheetView>
  </sheetViews>
  <sheetFormatPr defaultColWidth="9" defaultRowHeight="16.5"/>
  <cols>
    <col min="1" max="1" width="5.375" style="27" customWidth="1"/>
    <col min="2" max="2" width="10.625" style="27" customWidth="1"/>
    <col min="3" max="3" width="25.75" style="197" customWidth="1"/>
    <col min="4" max="4" width="7.8" style="198" customWidth="1"/>
    <col min="5" max="5" width="25.75" style="198" hidden="1" customWidth="1"/>
    <col min="6" max="6" width="7.2" style="198" customWidth="1"/>
    <col min="7" max="7" width="6.5" style="199" customWidth="1"/>
    <col min="8" max="8" width="6.25" style="27" hidden="1" customWidth="1"/>
    <col min="9" max="9" width="9.625" style="27" hidden="1" customWidth="1"/>
    <col min="10" max="13" width="12" style="27" customWidth="1"/>
    <col min="14" max="14" width="12" style="32" customWidth="1"/>
    <col min="15" max="15" width="12" style="33" customWidth="1"/>
    <col min="16" max="21" width="12" style="27" customWidth="1"/>
    <col min="22" max="25" width="12" style="34" customWidth="1"/>
    <col min="26" max="37" width="13.875" style="34" customWidth="1"/>
    <col min="38" max="38" width="11.125" style="34" customWidth="1"/>
    <col min="39" max="45" width="13.875" style="34" customWidth="1"/>
    <col min="46" max="47" width="12" style="34" customWidth="1"/>
    <col min="48" max="48" width="13.875" style="34" customWidth="1"/>
    <col min="49" max="50" width="13.75" style="34" customWidth="1"/>
    <col min="51" max="51" width="18.625" style="35" customWidth="1"/>
    <col min="52" max="52" width="14.5" style="200" customWidth="1"/>
    <col min="53" max="53" width="15.125" style="37" hidden="1" customWidth="1"/>
    <col min="54" max="55" width="17.125" style="201" hidden="1" customWidth="1"/>
    <col min="56" max="59" width="18.25" style="201" hidden="1" customWidth="1"/>
    <col min="60" max="60" width="13.375" style="201" hidden="1" customWidth="1"/>
    <col min="61" max="61" width="17.75" style="202" hidden="1" customWidth="1"/>
    <col min="62" max="63" width="13.75" style="21" hidden="1" customWidth="1"/>
    <col min="64" max="64" width="17.2166666666667" style="21" hidden="1" customWidth="1"/>
    <col min="65" max="65" width="11.5" style="21" hidden="1" customWidth="1"/>
    <col min="66" max="66" width="12.625" style="21" hidden="1" customWidth="1"/>
    <col min="67" max="67" width="12.625" style="27" hidden="1" customWidth="1"/>
    <col min="68" max="68" width="12.625" style="27"/>
    <col min="69" max="69" width="10.375" style="27"/>
    <col min="70" max="71" width="13.75" style="27"/>
    <col min="72" max="72" width="13.75" style="27" hidden="1" customWidth="1"/>
    <col min="73" max="73" width="11.5" style="27"/>
    <col min="74" max="75" width="9" style="27" customWidth="1"/>
    <col min="76" max="258" width="9" style="27"/>
    <col min="259" max="16384" width="9" style="203"/>
  </cols>
  <sheetData>
    <row r="1" s="18" customFormat="1" ht="21" spans="1:61">
      <c r="A1" s="204" t="s">
        <v>0</v>
      </c>
      <c r="B1" s="204"/>
      <c r="C1" s="205"/>
      <c r="D1" s="205"/>
      <c r="E1" s="205"/>
      <c r="F1" s="205"/>
      <c r="G1" s="204"/>
      <c r="H1" s="204"/>
      <c r="I1" s="204"/>
      <c r="J1" s="236"/>
      <c r="K1" s="236"/>
      <c r="L1" s="236"/>
      <c r="M1" s="236"/>
      <c r="N1" s="237"/>
      <c r="O1" s="238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52"/>
      <c r="AZ1" s="253"/>
      <c r="BA1" s="252"/>
      <c r="BB1" s="254"/>
      <c r="BC1" s="254"/>
      <c r="BD1" s="254"/>
      <c r="BE1" s="254"/>
      <c r="BF1" s="254"/>
      <c r="BG1" s="254"/>
      <c r="BH1" s="254"/>
      <c r="BI1" s="268"/>
    </row>
    <row r="2" s="19" customFormat="1" ht="17.25" spans="1:66">
      <c r="A2" s="43" t="s">
        <v>1</v>
      </c>
      <c r="B2" s="43"/>
      <c r="C2" s="43"/>
      <c r="D2" s="43"/>
      <c r="E2" s="43"/>
      <c r="F2" s="43"/>
      <c r="G2" s="206"/>
      <c r="H2" s="207"/>
      <c r="I2" s="207"/>
      <c r="J2" s="46"/>
      <c r="K2" s="46"/>
      <c r="L2" s="46"/>
      <c r="M2" s="46"/>
      <c r="N2" s="98"/>
      <c r="O2" s="99"/>
      <c r="P2" s="46"/>
      <c r="Q2" s="46"/>
      <c r="R2" s="46"/>
      <c r="S2" s="46"/>
      <c r="T2" s="46"/>
      <c r="U2" s="46"/>
      <c r="V2" s="103"/>
      <c r="W2" s="103"/>
      <c r="X2" s="103"/>
      <c r="Y2" s="103"/>
      <c r="Z2" s="175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5">
        <f>SUBTOTAL(9,AY5:AY111)</f>
        <v>16981812.93</v>
      </c>
      <c r="AZ2" s="255">
        <f t="shared" ref="AZ2:BH2" si="0">SUBTOTAL(9,AZ5:AZ111)</f>
        <v>13498484.36</v>
      </c>
      <c r="BA2" s="255"/>
      <c r="BB2" s="255">
        <f t="shared" si="0"/>
        <v>872644.84</v>
      </c>
      <c r="BC2" s="255">
        <f t="shared" si="0"/>
        <v>1197062.7</v>
      </c>
      <c r="BD2" s="255">
        <f t="shared" si="0"/>
        <v>1549902.61</v>
      </c>
      <c r="BE2" s="255">
        <f t="shared" si="0"/>
        <v>1629504.01</v>
      </c>
      <c r="BF2" s="255">
        <f t="shared" si="0"/>
        <v>999894.73</v>
      </c>
      <c r="BG2" s="255">
        <f t="shared" si="0"/>
        <v>8771871.09</v>
      </c>
      <c r="BH2" s="255">
        <f t="shared" si="0"/>
        <v>3483328.57</v>
      </c>
      <c r="BI2" s="269" t="s">
        <v>2</v>
      </c>
      <c r="BJ2" s="112"/>
      <c r="BK2" s="112"/>
      <c r="BL2" s="112"/>
      <c r="BM2" s="112"/>
      <c r="BN2" s="112"/>
    </row>
    <row r="3" s="19" customFormat="1" ht="17.25" spans="1:73">
      <c r="A3" s="208" t="s">
        <v>3</v>
      </c>
      <c r="B3" s="209" t="s">
        <v>4</v>
      </c>
      <c r="C3" s="210" t="s">
        <v>5</v>
      </c>
      <c r="D3" s="210" t="s">
        <v>6</v>
      </c>
      <c r="E3" s="211"/>
      <c r="F3" s="209" t="s">
        <v>7</v>
      </c>
      <c r="G3" s="209" t="s">
        <v>8</v>
      </c>
      <c r="H3" s="212"/>
      <c r="I3" s="212"/>
      <c r="J3" s="239"/>
      <c r="K3" s="239"/>
      <c r="L3" s="239"/>
      <c r="M3" s="239"/>
      <c r="N3" s="240"/>
      <c r="O3" s="241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113" t="s">
        <v>9</v>
      </c>
      <c r="AZ3" s="256" t="s">
        <v>10</v>
      </c>
      <c r="BA3" s="257" t="s">
        <v>11</v>
      </c>
      <c r="BB3" s="258" t="s">
        <v>12</v>
      </c>
      <c r="BC3" s="258" t="s">
        <v>13</v>
      </c>
      <c r="BD3" s="258" t="s">
        <v>14</v>
      </c>
      <c r="BE3" s="258" t="s">
        <v>15</v>
      </c>
      <c r="BF3" s="258" t="s">
        <v>16</v>
      </c>
      <c r="BG3" s="258"/>
      <c r="BH3" s="258" t="s">
        <v>17</v>
      </c>
      <c r="BI3" s="270" t="s">
        <v>18</v>
      </c>
      <c r="BJ3" s="112"/>
      <c r="BK3" s="112"/>
      <c r="BL3" s="112"/>
      <c r="BM3" s="112"/>
      <c r="BN3" s="279" t="s">
        <v>19</v>
      </c>
      <c r="BO3" s="280" t="s">
        <v>20</v>
      </c>
      <c r="BP3" s="280">
        <f>SUBTOTAL(9,BP5:BP110)</f>
        <v>1168000</v>
      </c>
      <c r="BQ3" s="280">
        <f>SUBTOTAL(9,BQ5:BQ110)</f>
        <v>1448061.39</v>
      </c>
      <c r="BR3" s="280">
        <f>SUBTOTAL(9,BR5:BR110)</f>
        <v>2616061.39</v>
      </c>
      <c r="BS3" s="280">
        <f>SUM(BS5:BS111)</f>
        <v>1126019.56</v>
      </c>
      <c r="BT3" s="279">
        <f>SUBTOTAL(9,BT5:BT110)</f>
        <v>1109224.33</v>
      </c>
      <c r="BU3" s="290"/>
    </row>
    <row r="4" s="196" customFormat="1" ht="33" customHeight="1" spans="1:74">
      <c r="A4" s="213"/>
      <c r="B4" s="214"/>
      <c r="C4" s="215"/>
      <c r="D4" s="215"/>
      <c r="E4" s="216"/>
      <c r="F4" s="217"/>
      <c r="G4" s="214"/>
      <c r="H4" s="216" t="s">
        <v>21</v>
      </c>
      <c r="I4" s="242" t="s">
        <v>22</v>
      </c>
      <c r="J4" s="243" t="s">
        <v>23</v>
      </c>
      <c r="K4" s="243" t="s">
        <v>24</v>
      </c>
      <c r="L4" s="243" t="s">
        <v>25</v>
      </c>
      <c r="M4" s="244" t="s">
        <v>26</v>
      </c>
      <c r="N4" s="245" t="s">
        <v>27</v>
      </c>
      <c r="O4" s="246" t="s">
        <v>28</v>
      </c>
      <c r="P4" s="244" t="s">
        <v>29</v>
      </c>
      <c r="Q4" s="244" t="s">
        <v>30</v>
      </c>
      <c r="R4" s="244" t="s">
        <v>31</v>
      </c>
      <c r="S4" s="250" t="s">
        <v>32</v>
      </c>
      <c r="T4" s="244" t="s">
        <v>33</v>
      </c>
      <c r="U4" s="244" t="s">
        <v>34</v>
      </c>
      <c r="V4" s="244" t="s">
        <v>35</v>
      </c>
      <c r="W4" s="244" t="s">
        <v>36</v>
      </c>
      <c r="X4" s="244" t="s">
        <v>37</v>
      </c>
      <c r="Y4" s="244" t="s">
        <v>38</v>
      </c>
      <c r="Z4" s="244" t="s">
        <v>39</v>
      </c>
      <c r="AA4" s="244" t="s">
        <v>40</v>
      </c>
      <c r="AB4" s="244" t="s">
        <v>41</v>
      </c>
      <c r="AC4" s="244" t="s">
        <v>42</v>
      </c>
      <c r="AD4" s="244" t="s">
        <v>43</v>
      </c>
      <c r="AE4" s="244" t="s">
        <v>44</v>
      </c>
      <c r="AF4" s="244" t="s">
        <v>45</v>
      </c>
      <c r="AG4" s="244" t="s">
        <v>46</v>
      </c>
      <c r="AH4" s="244" t="s">
        <v>47</v>
      </c>
      <c r="AI4" s="244" t="s">
        <v>48</v>
      </c>
      <c r="AJ4" s="244" t="s">
        <v>49</v>
      </c>
      <c r="AK4" s="244" t="s">
        <v>50</v>
      </c>
      <c r="AL4" s="244" t="s">
        <v>51</v>
      </c>
      <c r="AM4" s="244" t="s">
        <v>52</v>
      </c>
      <c r="AN4" s="244" t="s">
        <v>53</v>
      </c>
      <c r="AO4" s="244" t="s">
        <v>54</v>
      </c>
      <c r="AP4" s="244" t="s">
        <v>55</v>
      </c>
      <c r="AQ4" s="244" t="s">
        <v>56</v>
      </c>
      <c r="AR4" s="244" t="s">
        <v>57</v>
      </c>
      <c r="AS4" s="244" t="s">
        <v>58</v>
      </c>
      <c r="AT4" s="244" t="s">
        <v>59</v>
      </c>
      <c r="AU4" s="244" t="s">
        <v>60</v>
      </c>
      <c r="AV4" s="244" t="s">
        <v>61</v>
      </c>
      <c r="AW4" s="244" t="s">
        <v>62</v>
      </c>
      <c r="AX4" s="244" t="s">
        <v>63</v>
      </c>
      <c r="AY4" s="259"/>
      <c r="AZ4" s="260"/>
      <c r="BA4" s="261"/>
      <c r="BB4" s="262"/>
      <c r="BC4" s="262"/>
      <c r="BD4" s="262"/>
      <c r="BE4" s="262"/>
      <c r="BF4" s="262"/>
      <c r="BG4" s="262" t="s">
        <v>64</v>
      </c>
      <c r="BH4" s="262"/>
      <c r="BI4" s="271"/>
      <c r="BJ4" s="272"/>
      <c r="BK4" s="273"/>
      <c r="BL4" s="272"/>
      <c r="BM4" s="272"/>
      <c r="BN4" s="279"/>
      <c r="BO4" s="280"/>
      <c r="BP4" s="281" t="s">
        <v>65</v>
      </c>
      <c r="BQ4" s="281" t="s">
        <v>66</v>
      </c>
      <c r="BR4" s="282" t="s">
        <v>67</v>
      </c>
      <c r="BS4" s="282" t="s">
        <v>68</v>
      </c>
      <c r="BT4" s="282" t="s">
        <v>69</v>
      </c>
      <c r="BU4" s="291" t="s">
        <v>70</v>
      </c>
      <c r="BV4" s="291" t="s">
        <v>18</v>
      </c>
    </row>
    <row r="5" s="27" customFormat="1" customHeight="1" spans="1:74">
      <c r="A5" s="218">
        <f t="shared" ref="A5:A68" si="1">ROW()-4</f>
        <v>1</v>
      </c>
      <c r="B5" s="219" t="s">
        <v>71</v>
      </c>
      <c r="C5" s="185" t="s">
        <v>72</v>
      </c>
      <c r="D5" s="220">
        <f>VLOOKUP(B5,[3]Sheet1!$B:$D,3,0)</f>
        <v>210</v>
      </c>
      <c r="E5" s="220" t="s">
        <v>73</v>
      </c>
      <c r="F5" s="220"/>
      <c r="G5" s="221">
        <v>45</v>
      </c>
      <c r="H5" s="221" t="str">
        <f>IF(SUM(AD5:AO5)&gt;0,"是","否")</f>
        <v>否</v>
      </c>
      <c r="I5" s="221">
        <v>45</v>
      </c>
      <c r="J5" s="231"/>
      <c r="K5" s="231"/>
      <c r="L5" s="231"/>
      <c r="M5" s="231"/>
      <c r="N5" s="247"/>
      <c r="O5" s="248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175">
        <v>0</v>
      </c>
      <c r="AN5" s="175"/>
      <c r="AO5" s="175">
        <v>0</v>
      </c>
      <c r="AP5" s="175">
        <v>0</v>
      </c>
      <c r="AQ5" s="175">
        <v>0</v>
      </c>
      <c r="AR5" s="175">
        <v>0</v>
      </c>
      <c r="AS5" s="249">
        <v>0</v>
      </c>
      <c r="AT5" s="249">
        <v>105069.77</v>
      </c>
      <c r="AU5" s="249">
        <v>73519.5</v>
      </c>
      <c r="AV5" s="249">
        <v>0</v>
      </c>
      <c r="AW5" s="249">
        <v>235386.92</v>
      </c>
      <c r="AX5" s="249">
        <v>367656.8</v>
      </c>
      <c r="AY5" s="174">
        <f t="shared" ref="AY5:AY68" si="2">J5+K5+L5+M5+N5+O5+P5+Q5+R5+S5+T5+U5+V5+W5+X5+Y5+Z5+AA5+AB5+AC5+AD5+AE5+AF5+AG5+AH5+AI5+AJ5+AK5+AL5+AM5+AN5+AO5+AP5+AQ5+AR5+AS5+AT5+AU5+AV5+AW5+AX5</f>
        <v>781632.99</v>
      </c>
      <c r="AZ5" s="263">
        <f>AY5-AX5-AW5</f>
        <v>178589.27</v>
      </c>
      <c r="BA5" s="264">
        <f t="shared" ref="BA5:BA68" si="3">COUNT(AS5:AX5)</f>
        <v>6</v>
      </c>
      <c r="BB5" s="265">
        <f>AV5</f>
        <v>0</v>
      </c>
      <c r="BC5" s="265">
        <f>AU5</f>
        <v>73519.5</v>
      </c>
      <c r="BD5" s="265">
        <f>AT5</f>
        <v>105069.77</v>
      </c>
      <c r="BE5" s="265">
        <f>AS5</f>
        <v>0</v>
      </c>
      <c r="BF5" s="265">
        <f>AR5</f>
        <v>0</v>
      </c>
      <c r="BG5" s="265">
        <f t="shared" ref="BG5:BG68" si="4">SUM(AS5:AX5)</f>
        <v>781632.99</v>
      </c>
      <c r="BH5" s="265">
        <f t="shared" ref="BH5:BH68" si="5">AY5-AZ5</f>
        <v>603043.72</v>
      </c>
      <c r="BI5" s="274"/>
      <c r="BJ5" s="27">
        <f>VLOOKUP(B5,[2]Sheet1!$A$1:$I$65536,9,0)</f>
        <v>781632.99</v>
      </c>
      <c r="BK5" s="27">
        <f t="shared" ref="BK5:BK68" si="6">BJ5-AY5</f>
        <v>0</v>
      </c>
      <c r="BL5" s="27">
        <v>-2225.99</v>
      </c>
      <c r="BM5" s="283">
        <f t="shared" ref="BM5:BM68" si="7">AZ5/10000</f>
        <v>17.858927</v>
      </c>
      <c r="BN5" s="184">
        <f t="shared" ref="BN5:BN68" si="8">SUM(AS5:AX5)</f>
        <v>781632.99</v>
      </c>
      <c r="BO5" s="284">
        <f t="shared" ref="BO5:BO68" si="9">ROUND(BN5/6*0.8,-3)</f>
        <v>104000</v>
      </c>
      <c r="BP5" s="184">
        <f t="shared" ref="BP5:BP68" si="10">BO5</f>
        <v>104000</v>
      </c>
      <c r="BQ5" s="184">
        <f t="shared" ref="BQ5:BQ68" si="11">BR5-BP5</f>
        <v>126000</v>
      </c>
      <c r="BR5" s="285">
        <f>VLOOKUP(B5,[3]Sheet1!$B:$BP,67,0)</f>
        <v>230000</v>
      </c>
      <c r="BS5" s="285">
        <v>150000</v>
      </c>
      <c r="BT5" s="285">
        <f>BR5/2.8</f>
        <v>82142.8571428571</v>
      </c>
      <c r="BU5" s="184" t="s">
        <v>74</v>
      </c>
      <c r="BV5" s="184"/>
    </row>
    <row r="6" s="27" customFormat="1" customHeight="1" spans="1:75">
      <c r="A6" s="218">
        <f t="shared" si="1"/>
        <v>2</v>
      </c>
      <c r="B6" s="219" t="s">
        <v>75</v>
      </c>
      <c r="C6" s="185" t="s">
        <v>76</v>
      </c>
      <c r="D6" s="220">
        <f>VLOOKUP(B6,[3]Sheet1!$B:$D,3,0)</f>
        <v>210</v>
      </c>
      <c r="E6" s="222"/>
      <c r="F6" s="223" t="s">
        <v>77</v>
      </c>
      <c r="G6" s="218">
        <v>0</v>
      </c>
      <c r="H6" s="224" t="str">
        <f>IF(SUM(AD6:AO6)&gt;0,"是","否")</f>
        <v>否</v>
      </c>
      <c r="I6" s="229"/>
      <c r="J6" s="231"/>
      <c r="K6" s="231"/>
      <c r="L6" s="231"/>
      <c r="M6" s="231"/>
      <c r="N6" s="247"/>
      <c r="O6" s="248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175">
        <v>0</v>
      </c>
      <c r="AP6" s="175">
        <v>0</v>
      </c>
      <c r="AQ6" s="175">
        <v>0</v>
      </c>
      <c r="AR6" s="175">
        <v>0</v>
      </c>
      <c r="AS6" s="249">
        <v>0</v>
      </c>
      <c r="AT6" s="249">
        <v>0</v>
      </c>
      <c r="AU6" s="249">
        <v>0</v>
      </c>
      <c r="AV6" s="249">
        <v>0</v>
      </c>
      <c r="AW6" s="249">
        <v>119630</v>
      </c>
      <c r="AX6" s="249">
        <v>46500</v>
      </c>
      <c r="AY6" s="174">
        <f t="shared" si="2"/>
        <v>166130</v>
      </c>
      <c r="AZ6" s="263">
        <f>AY6</f>
        <v>166130</v>
      </c>
      <c r="BA6" s="264">
        <f t="shared" si="3"/>
        <v>6</v>
      </c>
      <c r="BB6" s="266">
        <f>AX6</f>
        <v>46500</v>
      </c>
      <c r="BC6" s="266">
        <f>AW6</f>
        <v>119630</v>
      </c>
      <c r="BD6" s="266">
        <f>AV6</f>
        <v>0</v>
      </c>
      <c r="BE6" s="266">
        <f>AU6</f>
        <v>0</v>
      </c>
      <c r="BF6" s="266">
        <f>AT6</f>
        <v>0</v>
      </c>
      <c r="BG6" s="266">
        <f t="shared" si="4"/>
        <v>166130</v>
      </c>
      <c r="BH6" s="266">
        <f t="shared" si="5"/>
        <v>0</v>
      </c>
      <c r="BI6" s="275"/>
      <c r="BJ6" s="276">
        <f>VLOOKUP(B6,[2]Sheet1!$A$1:$I$65536,9,0)</f>
        <v>166130</v>
      </c>
      <c r="BK6" s="276">
        <f t="shared" si="6"/>
        <v>0</v>
      </c>
      <c r="BL6" s="276">
        <v>-149095</v>
      </c>
      <c r="BM6" s="286">
        <f t="shared" si="7"/>
        <v>16.613</v>
      </c>
      <c r="BN6" s="287">
        <f t="shared" si="8"/>
        <v>166130</v>
      </c>
      <c r="BO6" s="284">
        <f t="shared" si="9"/>
        <v>22000</v>
      </c>
      <c r="BP6" s="184">
        <f t="shared" si="10"/>
        <v>22000</v>
      </c>
      <c r="BQ6" s="184">
        <f t="shared" si="11"/>
        <v>133930</v>
      </c>
      <c r="BR6" s="285">
        <v>155930</v>
      </c>
      <c r="BS6" s="285">
        <v>119630</v>
      </c>
      <c r="BT6" s="288">
        <v>155930</v>
      </c>
      <c r="BU6" s="184" t="s">
        <v>74</v>
      </c>
      <c r="BV6" s="184"/>
      <c r="BW6" s="27" t="s">
        <v>78</v>
      </c>
    </row>
    <row r="7" s="27" customFormat="1" customHeight="1" spans="1:75">
      <c r="A7" s="218">
        <f t="shared" si="1"/>
        <v>3</v>
      </c>
      <c r="B7" s="225" t="s">
        <v>79</v>
      </c>
      <c r="C7" s="185" t="s">
        <v>80</v>
      </c>
      <c r="D7" s="220">
        <f>VLOOKUP(B7,[3]Sheet1!$B:$D,3,0)</f>
        <v>210</v>
      </c>
      <c r="E7" s="226" t="s">
        <v>81</v>
      </c>
      <c r="F7" s="220"/>
      <c r="G7" s="221">
        <v>90</v>
      </c>
      <c r="H7" s="224" t="str">
        <f>IF(SUM(AD7:AO7)&gt;0,"是","否")</f>
        <v>否</v>
      </c>
      <c r="I7" s="224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>
        <v>0</v>
      </c>
      <c r="AK7" s="175">
        <v>0</v>
      </c>
      <c r="AL7" s="175">
        <v>0</v>
      </c>
      <c r="AM7" s="175">
        <v>0</v>
      </c>
      <c r="AN7" s="175">
        <v>0</v>
      </c>
      <c r="AO7" s="175">
        <v>0</v>
      </c>
      <c r="AP7" s="175">
        <v>0</v>
      </c>
      <c r="AQ7" s="175">
        <v>0</v>
      </c>
      <c r="AR7" s="175">
        <v>0</v>
      </c>
      <c r="AS7" s="249">
        <v>448416.98</v>
      </c>
      <c r="AT7" s="249">
        <v>0</v>
      </c>
      <c r="AU7" s="249">
        <v>548873.91</v>
      </c>
      <c r="AV7" s="249">
        <v>770414.99</v>
      </c>
      <c r="AW7" s="249">
        <v>43529.17</v>
      </c>
      <c r="AX7" s="249">
        <v>33798.26</v>
      </c>
      <c r="AY7" s="174">
        <f t="shared" si="2"/>
        <v>1845033.31</v>
      </c>
      <c r="AZ7" s="263">
        <f>AY7-AX7-AW7-AV7</f>
        <v>997290.89</v>
      </c>
      <c r="BA7" s="264">
        <f t="shared" si="3"/>
        <v>6</v>
      </c>
      <c r="BB7" s="266">
        <f>AX7</f>
        <v>33798.26</v>
      </c>
      <c r="BC7" s="266">
        <f>AW7</f>
        <v>43529.17</v>
      </c>
      <c r="BD7" s="266">
        <f>AV7</f>
        <v>770414.99</v>
      </c>
      <c r="BE7" s="266">
        <f>AU7</f>
        <v>548873.91</v>
      </c>
      <c r="BF7" s="266">
        <f>AT7</f>
        <v>0</v>
      </c>
      <c r="BG7" s="266">
        <f t="shared" si="4"/>
        <v>1845033.31</v>
      </c>
      <c r="BH7" s="266">
        <f t="shared" si="5"/>
        <v>847742.42</v>
      </c>
      <c r="BI7" s="277"/>
      <c r="BJ7" s="276">
        <f>VLOOKUP(B7,[2]Sheet1!$A$1:$I$65536,9,0)</f>
        <v>1845033.31</v>
      </c>
      <c r="BK7" s="276">
        <f t="shared" si="6"/>
        <v>0</v>
      </c>
      <c r="BL7" s="276">
        <v>0</v>
      </c>
      <c r="BM7" s="286">
        <f t="shared" si="7"/>
        <v>99.729089</v>
      </c>
      <c r="BN7" s="287">
        <f t="shared" si="8"/>
        <v>1845033.31</v>
      </c>
      <c r="BO7" s="284">
        <f t="shared" si="9"/>
        <v>246000</v>
      </c>
      <c r="BP7" s="184">
        <f t="shared" si="10"/>
        <v>246000</v>
      </c>
      <c r="BQ7" s="184">
        <f t="shared" si="11"/>
        <v>254000</v>
      </c>
      <c r="BR7" s="285">
        <v>500000</v>
      </c>
      <c r="BS7" s="285">
        <v>100000</v>
      </c>
      <c r="BT7" s="288">
        <f>BR7/2.8</f>
        <v>178571.428571429</v>
      </c>
      <c r="BU7" s="184" t="s">
        <v>74</v>
      </c>
      <c r="BV7" s="184"/>
      <c r="BW7" s="27" t="s">
        <v>82</v>
      </c>
    </row>
    <row r="8" s="27" customFormat="1" customHeight="1" spans="1:74">
      <c r="A8" s="218">
        <f t="shared" si="1"/>
        <v>4</v>
      </c>
      <c r="B8" s="225" t="s">
        <v>83</v>
      </c>
      <c r="C8" s="227" t="s">
        <v>84</v>
      </c>
      <c r="D8" s="220">
        <f>VLOOKUP(B8,[3]Sheet1!$B:$D,3,0)</f>
        <v>210</v>
      </c>
      <c r="E8" s="220" t="s">
        <v>73</v>
      </c>
      <c r="F8" s="220"/>
      <c r="G8" s="228">
        <v>60</v>
      </c>
      <c r="H8" s="221" t="str">
        <f>IF(SUM(AD8:AO8)&gt;0,"是","否")</f>
        <v>是</v>
      </c>
      <c r="I8" s="221">
        <v>90</v>
      </c>
      <c r="J8" s="175">
        <v>0</v>
      </c>
      <c r="K8" s="175">
        <v>0</v>
      </c>
      <c r="L8" s="175">
        <v>0</v>
      </c>
      <c r="M8" s="175">
        <v>0</v>
      </c>
      <c r="N8" s="175">
        <v>0</v>
      </c>
      <c r="O8" s="249">
        <v>0</v>
      </c>
      <c r="P8" s="175">
        <v>0</v>
      </c>
      <c r="Q8" s="175">
        <v>0</v>
      </c>
      <c r="R8" s="175">
        <v>0</v>
      </c>
      <c r="S8" s="175">
        <v>0</v>
      </c>
      <c r="T8" s="175">
        <v>0</v>
      </c>
      <c r="U8" s="175">
        <v>0</v>
      </c>
      <c r="V8" s="175"/>
      <c r="W8" s="175"/>
      <c r="X8" s="175"/>
      <c r="Y8" s="175"/>
      <c r="Z8" s="175"/>
      <c r="AA8" s="175"/>
      <c r="AB8" s="175"/>
      <c r="AC8" s="175"/>
      <c r="AD8" s="175"/>
      <c r="AE8" s="175">
        <v>0</v>
      </c>
      <c r="AF8" s="175">
        <v>0</v>
      </c>
      <c r="AG8" s="175">
        <v>0</v>
      </c>
      <c r="AH8" s="175"/>
      <c r="AI8" s="175"/>
      <c r="AJ8" s="175"/>
      <c r="AK8" s="175">
        <v>0</v>
      </c>
      <c r="AL8" s="175"/>
      <c r="AM8" s="175">
        <v>202980.76</v>
      </c>
      <c r="AN8" s="175">
        <v>179748.56</v>
      </c>
      <c r="AO8" s="175">
        <v>197673.37</v>
      </c>
      <c r="AP8" s="175">
        <v>160400</v>
      </c>
      <c r="AQ8" s="175">
        <v>198500</v>
      </c>
      <c r="AR8" s="175">
        <v>195384.02</v>
      </c>
      <c r="AS8" s="249">
        <v>187121.98</v>
      </c>
      <c r="AT8" s="249">
        <v>150354.35</v>
      </c>
      <c r="AU8" s="249">
        <v>146691.43</v>
      </c>
      <c r="AV8" s="249">
        <v>72982.19</v>
      </c>
      <c r="AW8" s="267"/>
      <c r="AX8" s="249">
        <v>480439.2</v>
      </c>
      <c r="AY8" s="174">
        <f t="shared" si="2"/>
        <v>2172275.86</v>
      </c>
      <c r="AZ8" s="263">
        <f>AY8-AX8-AW8</f>
        <v>1691836.66</v>
      </c>
      <c r="BA8" s="264">
        <f t="shared" si="3"/>
        <v>5</v>
      </c>
      <c r="BB8" s="265">
        <f>AV8</f>
        <v>72982.19</v>
      </c>
      <c r="BC8" s="265">
        <f>AU8</f>
        <v>146691.43</v>
      </c>
      <c r="BD8" s="265">
        <f>AT8</f>
        <v>150354.35</v>
      </c>
      <c r="BE8" s="265">
        <f>AS8</f>
        <v>187121.98</v>
      </c>
      <c r="BF8" s="265">
        <f>AR8</f>
        <v>195384.02</v>
      </c>
      <c r="BG8" s="265">
        <f t="shared" si="4"/>
        <v>1037589.15</v>
      </c>
      <c r="BH8" s="265">
        <f t="shared" si="5"/>
        <v>480439.2</v>
      </c>
      <c r="BI8" s="278"/>
      <c r="BJ8" s="27">
        <f>VLOOKUP(B8,[2]Sheet1!$A$1:$I$65536,9,0)</f>
        <v>2172275.86</v>
      </c>
      <c r="BK8" s="27">
        <f t="shared" si="6"/>
        <v>0</v>
      </c>
      <c r="BL8" s="27">
        <v>-51044.88</v>
      </c>
      <c r="BM8" s="283">
        <f t="shared" si="7"/>
        <v>169.183666</v>
      </c>
      <c r="BN8" s="184">
        <f t="shared" si="8"/>
        <v>1037589.15</v>
      </c>
      <c r="BO8" s="284">
        <f t="shared" si="9"/>
        <v>138000</v>
      </c>
      <c r="BP8" s="184">
        <f t="shared" si="10"/>
        <v>138000</v>
      </c>
      <c r="BQ8" s="184">
        <f t="shared" si="11"/>
        <v>0</v>
      </c>
      <c r="BR8" s="285">
        <v>138000</v>
      </c>
      <c r="BS8" s="285">
        <v>80000</v>
      </c>
      <c r="BT8" s="285">
        <f>BR8/2.8</f>
        <v>49285.7142857143</v>
      </c>
      <c r="BU8" s="184" t="s">
        <v>85</v>
      </c>
      <c r="BV8" s="184"/>
    </row>
    <row r="9" s="27" customFormat="1" hidden="1" customHeight="1" spans="1:75">
      <c r="A9" s="218">
        <f t="shared" si="1"/>
        <v>5</v>
      </c>
      <c r="B9" s="219" t="s">
        <v>86</v>
      </c>
      <c r="C9" s="227" t="s">
        <v>87</v>
      </c>
      <c r="D9" s="220">
        <f>VLOOKUP(B9,[3]Sheet1!$B:$D,3,0)</f>
        <v>210</v>
      </c>
      <c r="E9" s="222"/>
      <c r="F9" s="223"/>
      <c r="G9" s="184">
        <v>60</v>
      </c>
      <c r="H9" s="229"/>
      <c r="I9" s="229"/>
      <c r="J9" s="231"/>
      <c r="K9" s="231"/>
      <c r="L9" s="231"/>
      <c r="M9" s="231"/>
      <c r="N9" s="247"/>
      <c r="O9" s="248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>
        <v>126211.2</v>
      </c>
      <c r="AS9" s="249">
        <v>93306.36</v>
      </c>
      <c r="AT9" s="249">
        <v>76152.96</v>
      </c>
      <c r="AU9" s="249">
        <v>82010.88</v>
      </c>
      <c r="AV9" s="249">
        <v>26360.64</v>
      </c>
      <c r="AW9" s="249">
        <v>86404.32</v>
      </c>
      <c r="AX9" s="249">
        <v>60043.68</v>
      </c>
      <c r="AY9" s="174">
        <f t="shared" si="2"/>
        <v>550490.04</v>
      </c>
      <c r="AZ9" s="263">
        <f>AY9-AX9-AW9</f>
        <v>404042.04</v>
      </c>
      <c r="BA9" s="264">
        <f t="shared" si="3"/>
        <v>6</v>
      </c>
      <c r="BB9" s="266">
        <f>AV9</f>
        <v>26360.64</v>
      </c>
      <c r="BC9" s="266">
        <f>AU9</f>
        <v>82010.88</v>
      </c>
      <c r="BD9" s="266">
        <f>AT9</f>
        <v>76152.96</v>
      </c>
      <c r="BE9" s="266">
        <f>AS9</f>
        <v>93306.36</v>
      </c>
      <c r="BF9" s="266">
        <f>AR9</f>
        <v>126211.2</v>
      </c>
      <c r="BG9" s="266">
        <f t="shared" si="4"/>
        <v>424278.84</v>
      </c>
      <c r="BH9" s="266">
        <f t="shared" si="5"/>
        <v>146448</v>
      </c>
      <c r="BI9" s="275"/>
      <c r="BJ9" s="276">
        <f>VLOOKUP(B9,[2]Sheet1!$A$1:$I$65536,9,0)</f>
        <v>550490.04</v>
      </c>
      <c r="BK9" s="276">
        <f t="shared" si="6"/>
        <v>0</v>
      </c>
      <c r="BL9" s="276">
        <v>0</v>
      </c>
      <c r="BM9" s="286">
        <f t="shared" si="7"/>
        <v>40.404204</v>
      </c>
      <c r="BN9" s="287">
        <f t="shared" si="8"/>
        <v>424278.84</v>
      </c>
      <c r="BO9" s="284">
        <f t="shared" si="9"/>
        <v>57000</v>
      </c>
      <c r="BP9" s="184">
        <f t="shared" si="10"/>
        <v>57000</v>
      </c>
      <c r="BQ9" s="184">
        <f t="shared" si="11"/>
        <v>43000</v>
      </c>
      <c r="BR9" s="285">
        <f>VLOOKUP(B9,[3]Sheet1!$B:$BP,67,0)</f>
        <v>100000</v>
      </c>
      <c r="BS9" s="285"/>
      <c r="BT9" s="288">
        <f>BR9/2.8</f>
        <v>35714.2857142857</v>
      </c>
      <c r="BU9" s="184" t="s">
        <v>74</v>
      </c>
      <c r="BV9" s="184"/>
      <c r="BW9" s="27" t="s">
        <v>82</v>
      </c>
    </row>
    <row r="10" s="27" customFormat="1" customHeight="1" spans="1:75">
      <c r="A10" s="218">
        <f t="shared" si="1"/>
        <v>6</v>
      </c>
      <c r="B10" s="219" t="s">
        <v>88</v>
      </c>
      <c r="C10" s="227" t="s">
        <v>89</v>
      </c>
      <c r="D10" s="220">
        <f>VLOOKUP(B10,[3]Sheet1!$B:$D,3,0)</f>
        <v>210</v>
      </c>
      <c r="E10" s="226" t="s">
        <v>90</v>
      </c>
      <c r="F10" s="223" t="s">
        <v>77</v>
      </c>
      <c r="G10" s="228">
        <v>30</v>
      </c>
      <c r="H10" s="224" t="str">
        <f>IF(SUM(AD10:AO10)&gt;0,"是","否")</f>
        <v>否</v>
      </c>
      <c r="I10" s="224">
        <v>30</v>
      </c>
      <c r="J10" s="231"/>
      <c r="K10" s="231"/>
      <c r="L10" s="231"/>
      <c r="M10" s="231"/>
      <c r="N10" s="247"/>
      <c r="O10" s="248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175">
        <v>0</v>
      </c>
      <c r="AL10" s="175">
        <v>0</v>
      </c>
      <c r="AM10" s="175"/>
      <c r="AN10" s="175">
        <v>0</v>
      </c>
      <c r="AO10" s="175">
        <v>0</v>
      </c>
      <c r="AP10" s="175">
        <v>0</v>
      </c>
      <c r="AQ10" s="175">
        <v>0</v>
      </c>
      <c r="AR10" s="175">
        <v>0</v>
      </c>
      <c r="AS10" s="249">
        <v>0</v>
      </c>
      <c r="AT10" s="249"/>
      <c r="AU10" s="249"/>
      <c r="AV10" s="249">
        <v>100000</v>
      </c>
      <c r="AW10" s="249">
        <v>97000</v>
      </c>
      <c r="AX10" s="249">
        <v>0</v>
      </c>
      <c r="AY10" s="174">
        <f t="shared" si="2"/>
        <v>197000</v>
      </c>
      <c r="AZ10" s="263">
        <f>AY10-AX10</f>
        <v>197000</v>
      </c>
      <c r="BA10" s="264">
        <f t="shared" si="3"/>
        <v>4</v>
      </c>
      <c r="BB10" s="266">
        <f>AW10</f>
        <v>97000</v>
      </c>
      <c r="BC10" s="266">
        <f>AV10</f>
        <v>100000</v>
      </c>
      <c r="BD10" s="266">
        <f>AU10</f>
        <v>0</v>
      </c>
      <c r="BE10" s="266">
        <f>AT10</f>
        <v>0</v>
      </c>
      <c r="BF10" s="266">
        <f>AS10</f>
        <v>0</v>
      </c>
      <c r="BG10" s="266">
        <f t="shared" si="4"/>
        <v>197000</v>
      </c>
      <c r="BH10" s="266">
        <f t="shared" si="5"/>
        <v>0</v>
      </c>
      <c r="BI10" s="277"/>
      <c r="BJ10" s="276">
        <f>VLOOKUP(B10,[2]Sheet1!$A$1:$I$65536,9,0)</f>
        <v>197000</v>
      </c>
      <c r="BK10" s="276">
        <f t="shared" si="6"/>
        <v>0</v>
      </c>
      <c r="BL10" s="276">
        <v>-110900</v>
      </c>
      <c r="BM10" s="286">
        <f t="shared" si="7"/>
        <v>19.7</v>
      </c>
      <c r="BN10" s="287">
        <f t="shared" si="8"/>
        <v>197000</v>
      </c>
      <c r="BO10" s="284">
        <f t="shared" si="9"/>
        <v>26000</v>
      </c>
      <c r="BP10" s="184">
        <f t="shared" si="10"/>
        <v>26000</v>
      </c>
      <c r="BQ10" s="184">
        <f t="shared" si="11"/>
        <v>71000</v>
      </c>
      <c r="BR10" s="285">
        <v>97000</v>
      </c>
      <c r="BS10" s="285">
        <f>BR10</f>
        <v>97000</v>
      </c>
      <c r="BT10" s="288">
        <v>97000</v>
      </c>
      <c r="BU10" s="184" t="s">
        <v>74</v>
      </c>
      <c r="BV10" s="184"/>
      <c r="BW10" s="27" t="s">
        <v>91</v>
      </c>
    </row>
    <row r="11" s="27" customFormat="1" customHeight="1" spans="1:75">
      <c r="A11" s="218">
        <f t="shared" si="1"/>
        <v>7</v>
      </c>
      <c r="B11" s="219" t="s">
        <v>92</v>
      </c>
      <c r="C11" s="227" t="s">
        <v>93</v>
      </c>
      <c r="D11" s="220">
        <f>VLOOKUP(B11,[3]Sheet1!$B:$D,3,0)</f>
        <v>210</v>
      </c>
      <c r="E11" s="222"/>
      <c r="F11" s="223"/>
      <c r="G11" s="230">
        <v>60</v>
      </c>
      <c r="H11" s="229"/>
      <c r="I11" s="229"/>
      <c r="J11" s="231"/>
      <c r="K11" s="231"/>
      <c r="L11" s="231"/>
      <c r="M11" s="231"/>
      <c r="N11" s="247"/>
      <c r="O11" s="248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175">
        <v>0</v>
      </c>
      <c r="AQ11" s="175">
        <v>0</v>
      </c>
      <c r="AR11" s="175">
        <v>0</v>
      </c>
      <c r="AS11" s="249">
        <v>131875.02</v>
      </c>
      <c r="AT11" s="249">
        <v>95087.99</v>
      </c>
      <c r="AU11" s="249">
        <v>100270.38</v>
      </c>
      <c r="AV11" s="249">
        <v>60975.79</v>
      </c>
      <c r="AW11" s="249">
        <v>118932.63</v>
      </c>
      <c r="AX11" s="249">
        <v>63445.8</v>
      </c>
      <c r="AY11" s="174">
        <f t="shared" si="2"/>
        <v>570587.61</v>
      </c>
      <c r="AZ11" s="263">
        <f>AY11-AX11-AW11</f>
        <v>388209.18</v>
      </c>
      <c r="BA11" s="264">
        <f t="shared" si="3"/>
        <v>6</v>
      </c>
      <c r="BB11" s="266">
        <f>AV11</f>
        <v>60975.79</v>
      </c>
      <c r="BC11" s="266">
        <f>AU11</f>
        <v>100270.38</v>
      </c>
      <c r="BD11" s="266">
        <f>AT11</f>
        <v>95087.99</v>
      </c>
      <c r="BE11" s="266">
        <f>AS11</f>
        <v>131875.02</v>
      </c>
      <c r="BF11" s="266">
        <f>AR11</f>
        <v>0</v>
      </c>
      <c r="BG11" s="266">
        <f t="shared" si="4"/>
        <v>570587.61</v>
      </c>
      <c r="BH11" s="266">
        <f t="shared" si="5"/>
        <v>182378.43</v>
      </c>
      <c r="BI11" s="275"/>
      <c r="BJ11" s="276">
        <f>VLOOKUP(B11,[2]Sheet1!$A$1:$I$65536,9,0)</f>
        <v>570587.61</v>
      </c>
      <c r="BK11" s="276">
        <f t="shared" si="6"/>
        <v>0</v>
      </c>
      <c r="BL11" s="276">
        <v>0</v>
      </c>
      <c r="BM11" s="286">
        <f t="shared" si="7"/>
        <v>38.820918</v>
      </c>
      <c r="BN11" s="287">
        <f t="shared" si="8"/>
        <v>570587.61</v>
      </c>
      <c r="BO11" s="284">
        <f t="shared" si="9"/>
        <v>76000</v>
      </c>
      <c r="BP11" s="184">
        <f t="shared" si="10"/>
        <v>76000</v>
      </c>
      <c r="BQ11" s="184">
        <f t="shared" si="11"/>
        <v>124000</v>
      </c>
      <c r="BR11" s="285">
        <f>VLOOKUP(B11,[3]Sheet1!$B:$BP,67,0)</f>
        <v>200000</v>
      </c>
      <c r="BS11" s="285">
        <v>50000</v>
      </c>
      <c r="BT11" s="288">
        <f t="shared" ref="BT11:BT51" si="12">BR11/2.8</f>
        <v>71428.5714285714</v>
      </c>
      <c r="BU11" s="184" t="s">
        <v>74</v>
      </c>
      <c r="BV11" s="184" t="s">
        <v>94</v>
      </c>
      <c r="BW11" s="27" t="s">
        <v>82</v>
      </c>
    </row>
    <row r="12" s="27" customFormat="1" customHeight="1" spans="1:74">
      <c r="A12" s="218">
        <f t="shared" si="1"/>
        <v>8</v>
      </c>
      <c r="B12" s="225" t="s">
        <v>95</v>
      </c>
      <c r="C12" s="227" t="s">
        <v>96</v>
      </c>
      <c r="D12" s="220">
        <f>VLOOKUP(B12,[3]Sheet1!$B:$D,3,0)</f>
        <v>210</v>
      </c>
      <c r="E12" s="220" t="s">
        <v>73</v>
      </c>
      <c r="F12" s="220"/>
      <c r="G12" s="228">
        <v>60</v>
      </c>
      <c r="H12" s="221" t="str">
        <f>IF(SUM(AD12:AO12)&gt;0,"是","否")</f>
        <v>否</v>
      </c>
      <c r="I12" s="221">
        <v>60</v>
      </c>
      <c r="J12" s="175">
        <v>0</v>
      </c>
      <c r="K12" s="175">
        <v>0</v>
      </c>
      <c r="L12" s="175">
        <v>0</v>
      </c>
      <c r="M12" s="175">
        <v>0</v>
      </c>
      <c r="N12" s="175">
        <v>0</v>
      </c>
      <c r="O12" s="249">
        <v>0</v>
      </c>
      <c r="P12" s="175">
        <v>0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0</v>
      </c>
      <c r="W12" s="175">
        <v>0</v>
      </c>
      <c r="X12" s="175">
        <v>0</v>
      </c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>
        <v>0</v>
      </c>
      <c r="AL12" s="175">
        <v>0</v>
      </c>
      <c r="AM12" s="175">
        <v>0</v>
      </c>
      <c r="AN12" s="175">
        <v>0</v>
      </c>
      <c r="AO12" s="175">
        <v>0</v>
      </c>
      <c r="AP12" s="175"/>
      <c r="AQ12" s="175">
        <v>0</v>
      </c>
      <c r="AR12" s="175"/>
      <c r="AS12" s="249">
        <v>14581.59</v>
      </c>
      <c r="AT12" s="249">
        <v>21653.44</v>
      </c>
      <c r="AU12" s="249">
        <v>92474.9</v>
      </c>
      <c r="AV12" s="249">
        <v>43491.71</v>
      </c>
      <c r="AW12" s="249">
        <v>103898.96</v>
      </c>
      <c r="AX12" s="249">
        <v>110107.83</v>
      </c>
      <c r="AY12" s="174">
        <f t="shared" si="2"/>
        <v>386208.43</v>
      </c>
      <c r="AZ12" s="263">
        <f>AY12-AX12-AW12</f>
        <v>172201.64</v>
      </c>
      <c r="BA12" s="264">
        <f t="shared" si="3"/>
        <v>6</v>
      </c>
      <c r="BB12" s="265">
        <f>AV12</f>
        <v>43491.71</v>
      </c>
      <c r="BC12" s="265">
        <f>AU12</f>
        <v>92474.9</v>
      </c>
      <c r="BD12" s="265">
        <f>AT12</f>
        <v>21653.44</v>
      </c>
      <c r="BE12" s="265">
        <f>AS12</f>
        <v>14581.59</v>
      </c>
      <c r="BF12" s="265">
        <f>AR12</f>
        <v>0</v>
      </c>
      <c r="BG12" s="265">
        <f t="shared" si="4"/>
        <v>386208.43</v>
      </c>
      <c r="BH12" s="265">
        <f t="shared" si="5"/>
        <v>214006.79</v>
      </c>
      <c r="BI12" s="278"/>
      <c r="BJ12" s="27">
        <f>VLOOKUP(B12,[2]Sheet1!$A$1:$I$65536,9,0)</f>
        <v>386208.43</v>
      </c>
      <c r="BK12" s="27">
        <f t="shared" si="6"/>
        <v>0</v>
      </c>
      <c r="BL12" s="27">
        <v>-4247.37</v>
      </c>
      <c r="BM12" s="283">
        <f t="shared" si="7"/>
        <v>17.220164</v>
      </c>
      <c r="BN12" s="184">
        <f t="shared" si="8"/>
        <v>386208.43</v>
      </c>
      <c r="BO12" s="284">
        <f t="shared" si="9"/>
        <v>51000</v>
      </c>
      <c r="BP12" s="184">
        <f t="shared" si="10"/>
        <v>51000</v>
      </c>
      <c r="BQ12" s="184">
        <f t="shared" si="11"/>
        <v>0</v>
      </c>
      <c r="BR12" s="285">
        <f>VLOOKUP(B12,[3]Sheet1!$B:$BP,67,0)</f>
        <v>51000</v>
      </c>
      <c r="BS12" s="285">
        <v>20000</v>
      </c>
      <c r="BT12" s="285">
        <f t="shared" si="12"/>
        <v>18214.2857142857</v>
      </c>
      <c r="BU12" s="184" t="s">
        <v>85</v>
      </c>
      <c r="BV12" s="184"/>
    </row>
    <row r="13" s="27" customFormat="1" customHeight="1" spans="1:75">
      <c r="A13" s="218">
        <f t="shared" si="1"/>
        <v>9</v>
      </c>
      <c r="B13" s="225" t="s">
        <v>97</v>
      </c>
      <c r="C13" s="227" t="s">
        <v>98</v>
      </c>
      <c r="D13" s="220">
        <f>VLOOKUP(B13,[3]Sheet1!$B:$D,3,0)</f>
        <v>210</v>
      </c>
      <c r="E13" s="226" t="s">
        <v>73</v>
      </c>
      <c r="F13" s="220"/>
      <c r="G13" s="228">
        <v>30</v>
      </c>
      <c r="H13" s="224" t="str">
        <f>IF(SUM(AD13:AO13)&gt;0,"是","否")</f>
        <v>是</v>
      </c>
      <c r="I13" s="224">
        <v>30</v>
      </c>
      <c r="J13" s="175">
        <v>0</v>
      </c>
      <c r="K13" s="175">
        <v>0</v>
      </c>
      <c r="L13" s="175">
        <v>0</v>
      </c>
      <c r="M13" s="175">
        <v>0</v>
      </c>
      <c r="N13" s="175">
        <v>0</v>
      </c>
      <c r="O13" s="249">
        <v>0</v>
      </c>
      <c r="P13" s="175">
        <v>0</v>
      </c>
      <c r="Q13" s="175">
        <v>0</v>
      </c>
      <c r="R13" s="175">
        <v>0</v>
      </c>
      <c r="S13" s="175">
        <v>0</v>
      </c>
      <c r="T13" s="175">
        <v>0</v>
      </c>
      <c r="U13" s="175">
        <v>0</v>
      </c>
      <c r="V13" s="175">
        <v>0</v>
      </c>
      <c r="W13" s="175">
        <v>0</v>
      </c>
      <c r="X13" s="175">
        <v>0</v>
      </c>
      <c r="Y13" s="175">
        <v>0</v>
      </c>
      <c r="Z13" s="175">
        <v>0</v>
      </c>
      <c r="AA13" s="175"/>
      <c r="AB13" s="175">
        <v>0</v>
      </c>
      <c r="AC13" s="175"/>
      <c r="AD13" s="175">
        <v>0</v>
      </c>
      <c r="AE13" s="175">
        <v>0</v>
      </c>
      <c r="AF13" s="175">
        <v>0</v>
      </c>
      <c r="AG13" s="175"/>
      <c r="AH13" s="175"/>
      <c r="AI13" s="175">
        <v>0</v>
      </c>
      <c r="AJ13" s="175">
        <v>232592</v>
      </c>
      <c r="AK13" s="175">
        <v>0</v>
      </c>
      <c r="AL13" s="175">
        <v>0</v>
      </c>
      <c r="AM13" s="175">
        <v>0</v>
      </c>
      <c r="AN13" s="175">
        <v>0</v>
      </c>
      <c r="AO13" s="175">
        <v>0</v>
      </c>
      <c r="AP13" s="175">
        <v>0</v>
      </c>
      <c r="AQ13" s="175">
        <v>0</v>
      </c>
      <c r="AR13" s="175">
        <v>0</v>
      </c>
      <c r="AS13" s="249">
        <v>0</v>
      </c>
      <c r="AT13" s="249">
        <v>0</v>
      </c>
      <c r="AU13" s="249">
        <v>0</v>
      </c>
      <c r="AV13" s="249">
        <v>0</v>
      </c>
      <c r="AW13" s="267"/>
      <c r="AX13" s="249">
        <v>0</v>
      </c>
      <c r="AY13" s="174">
        <f t="shared" si="2"/>
        <v>232592</v>
      </c>
      <c r="AZ13" s="263">
        <f>AY13-AX13</f>
        <v>232592</v>
      </c>
      <c r="BA13" s="264">
        <f t="shared" si="3"/>
        <v>5</v>
      </c>
      <c r="BB13" s="266">
        <f>AW13</f>
        <v>0</v>
      </c>
      <c r="BC13" s="266">
        <f>AV13</f>
        <v>0</v>
      </c>
      <c r="BD13" s="266">
        <f>AU13</f>
        <v>0</v>
      </c>
      <c r="BE13" s="266">
        <f>AT13</f>
        <v>0</v>
      </c>
      <c r="BF13" s="266">
        <f>AS13</f>
        <v>0</v>
      </c>
      <c r="BG13" s="266">
        <f t="shared" si="4"/>
        <v>0</v>
      </c>
      <c r="BH13" s="266">
        <f t="shared" si="5"/>
        <v>0</v>
      </c>
      <c r="BI13" s="277"/>
      <c r="BJ13" s="276">
        <f>VLOOKUP(B13,[2]Sheet1!$A$1:$I$65536,9,0)</f>
        <v>232592</v>
      </c>
      <c r="BK13" s="276">
        <f t="shared" si="6"/>
        <v>0</v>
      </c>
      <c r="BL13" s="276">
        <v>0</v>
      </c>
      <c r="BM13" s="286">
        <f t="shared" si="7"/>
        <v>23.2592</v>
      </c>
      <c r="BN13" s="287">
        <f t="shared" si="8"/>
        <v>0</v>
      </c>
      <c r="BO13" s="284">
        <f t="shared" si="9"/>
        <v>0</v>
      </c>
      <c r="BP13" s="184">
        <f t="shared" si="10"/>
        <v>0</v>
      </c>
      <c r="BQ13" s="184">
        <f t="shared" si="11"/>
        <v>100000</v>
      </c>
      <c r="BR13" s="285">
        <v>100000</v>
      </c>
      <c r="BS13" s="285">
        <v>20000</v>
      </c>
      <c r="BT13" s="288">
        <f t="shared" si="12"/>
        <v>35714.2857142857</v>
      </c>
      <c r="BU13" s="184" t="s">
        <v>74</v>
      </c>
      <c r="BV13" s="184" t="s">
        <v>99</v>
      </c>
      <c r="BW13" s="27" t="s">
        <v>82</v>
      </c>
    </row>
    <row r="14" s="27" customFormat="1" customHeight="1" spans="1:74">
      <c r="A14" s="218">
        <f t="shared" si="1"/>
        <v>10</v>
      </c>
      <c r="B14" s="219" t="s">
        <v>100</v>
      </c>
      <c r="C14" s="227" t="s">
        <v>101</v>
      </c>
      <c r="D14" s="220">
        <f>VLOOKUP(B14,[3]Sheet1!$B:$D,3,0)</f>
        <v>210</v>
      </c>
      <c r="E14" s="223"/>
      <c r="F14" s="223"/>
      <c r="G14" s="230">
        <v>60</v>
      </c>
      <c r="H14" s="231"/>
      <c r="I14" s="231"/>
      <c r="J14" s="231"/>
      <c r="K14" s="231"/>
      <c r="L14" s="231"/>
      <c r="M14" s="231"/>
      <c r="N14" s="247"/>
      <c r="O14" s="248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49">
        <v>0</v>
      </c>
      <c r="AT14" s="249">
        <v>0</v>
      </c>
      <c r="AU14" s="249">
        <v>18088.71</v>
      </c>
      <c r="AV14" s="249">
        <v>39652.12</v>
      </c>
      <c r="AW14" s="249">
        <v>28894.91</v>
      </c>
      <c r="AX14" s="249">
        <v>22859.9</v>
      </c>
      <c r="AY14" s="174">
        <f t="shared" si="2"/>
        <v>109495.64</v>
      </c>
      <c r="AZ14" s="263">
        <f>AY14-AX14-AW14</f>
        <v>57740.83</v>
      </c>
      <c r="BA14" s="264">
        <f t="shared" si="3"/>
        <v>6</v>
      </c>
      <c r="BB14" s="265">
        <f>AV14</f>
        <v>39652.12</v>
      </c>
      <c r="BC14" s="265">
        <f>AU14</f>
        <v>18088.71</v>
      </c>
      <c r="BD14" s="265">
        <f>AT14</f>
        <v>0</v>
      </c>
      <c r="BE14" s="265">
        <f>AS14</f>
        <v>0</v>
      </c>
      <c r="BF14" s="265">
        <f>AR14</f>
        <v>0</v>
      </c>
      <c r="BG14" s="265">
        <f t="shared" si="4"/>
        <v>109495.64</v>
      </c>
      <c r="BH14" s="265">
        <f t="shared" si="5"/>
        <v>51754.81</v>
      </c>
      <c r="BI14" s="274"/>
      <c r="BJ14" s="27">
        <f>VLOOKUP(B14,[2]Sheet1!$A$1:$I$65536,9,0)</f>
        <v>109495.64</v>
      </c>
      <c r="BK14" s="27">
        <f t="shared" si="6"/>
        <v>0</v>
      </c>
      <c r="BL14" s="27">
        <v>0</v>
      </c>
      <c r="BM14" s="283">
        <f t="shared" si="7"/>
        <v>5.774083</v>
      </c>
      <c r="BN14" s="184">
        <f t="shared" si="8"/>
        <v>109495.64</v>
      </c>
      <c r="BO14" s="284">
        <f t="shared" si="9"/>
        <v>15000</v>
      </c>
      <c r="BP14" s="184">
        <f t="shared" si="10"/>
        <v>15000</v>
      </c>
      <c r="BQ14" s="184">
        <f t="shared" si="11"/>
        <v>42000</v>
      </c>
      <c r="BR14" s="285">
        <v>57000</v>
      </c>
      <c r="BS14" s="285">
        <v>20000</v>
      </c>
      <c r="BT14" s="285">
        <f t="shared" si="12"/>
        <v>20357.1428571429</v>
      </c>
      <c r="BU14" s="184" t="s">
        <v>74</v>
      </c>
      <c r="BV14" s="184"/>
    </row>
    <row r="15" s="27" customFormat="1" customHeight="1" spans="1:74">
      <c r="A15" s="218">
        <f t="shared" si="1"/>
        <v>11</v>
      </c>
      <c r="B15" s="225" t="s">
        <v>102</v>
      </c>
      <c r="C15" s="227" t="s">
        <v>103</v>
      </c>
      <c r="D15" s="220">
        <f>VLOOKUP(B15,[3]Sheet1!$B:$D,3,0)</f>
        <v>210</v>
      </c>
      <c r="E15" s="220" t="s">
        <v>73</v>
      </c>
      <c r="F15" s="220"/>
      <c r="G15" s="228">
        <v>60</v>
      </c>
      <c r="H15" s="221" t="str">
        <f t="shared" ref="H15:H22" si="13">IF(SUM(AD15:AO15)&gt;0,"是","否")</f>
        <v>是</v>
      </c>
      <c r="I15" s="221">
        <v>90</v>
      </c>
      <c r="J15" s="175">
        <v>0</v>
      </c>
      <c r="K15" s="175">
        <v>0</v>
      </c>
      <c r="L15" s="175">
        <v>0</v>
      </c>
      <c r="M15" s="175">
        <v>0</v>
      </c>
      <c r="N15" s="175">
        <v>0</v>
      </c>
      <c r="O15" s="249">
        <v>0</v>
      </c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>
        <v>0</v>
      </c>
      <c r="AF15" s="175">
        <v>0</v>
      </c>
      <c r="AG15" s="175">
        <v>0</v>
      </c>
      <c r="AH15" s="175">
        <v>0</v>
      </c>
      <c r="AI15" s="175">
        <v>0</v>
      </c>
      <c r="AJ15" s="175">
        <v>0</v>
      </c>
      <c r="AK15" s="175">
        <v>121209.49</v>
      </c>
      <c r="AL15" s="175">
        <v>45180.06</v>
      </c>
      <c r="AM15" s="175">
        <v>102833.86</v>
      </c>
      <c r="AN15" s="175">
        <v>74741.32</v>
      </c>
      <c r="AO15" s="175">
        <v>85589.88</v>
      </c>
      <c r="AP15" s="175">
        <v>93000</v>
      </c>
      <c r="AQ15" s="175">
        <v>47900</v>
      </c>
      <c r="AR15" s="175">
        <v>89492.64</v>
      </c>
      <c r="AS15" s="249">
        <v>86878.44</v>
      </c>
      <c r="AT15" s="249">
        <v>28025.03</v>
      </c>
      <c r="AU15" s="249">
        <v>12685.55</v>
      </c>
      <c r="AV15" s="249">
        <v>0</v>
      </c>
      <c r="AW15" s="249">
        <v>131554.62</v>
      </c>
      <c r="AX15" s="249">
        <v>104450.84</v>
      </c>
      <c r="AY15" s="174">
        <f t="shared" si="2"/>
        <v>1023541.73</v>
      </c>
      <c r="AZ15" s="263">
        <f>AY15-AX15-AW15</f>
        <v>787536.27</v>
      </c>
      <c r="BA15" s="264">
        <f t="shared" si="3"/>
        <v>6</v>
      </c>
      <c r="BB15" s="265">
        <f>AV15</f>
        <v>0</v>
      </c>
      <c r="BC15" s="265">
        <f>AU15</f>
        <v>12685.55</v>
      </c>
      <c r="BD15" s="265">
        <f>AT15</f>
        <v>28025.03</v>
      </c>
      <c r="BE15" s="265">
        <f>AS15</f>
        <v>86878.44</v>
      </c>
      <c r="BF15" s="265">
        <f>AR15</f>
        <v>89492.64</v>
      </c>
      <c r="BG15" s="265">
        <f t="shared" si="4"/>
        <v>363594.48</v>
      </c>
      <c r="BH15" s="265">
        <f t="shared" si="5"/>
        <v>236005.46</v>
      </c>
      <c r="BI15" s="278"/>
      <c r="BJ15" s="27">
        <f>VLOOKUP(B15,[2]Sheet1!$A$1:$I$65536,9,0)</f>
        <v>1023541.73</v>
      </c>
      <c r="BK15" s="27">
        <f t="shared" si="6"/>
        <v>0</v>
      </c>
      <c r="BL15" s="27">
        <v>0</v>
      </c>
      <c r="BM15" s="283">
        <f t="shared" si="7"/>
        <v>78.753627</v>
      </c>
      <c r="BN15" s="184">
        <f t="shared" si="8"/>
        <v>363594.48</v>
      </c>
      <c r="BO15" s="284">
        <f t="shared" si="9"/>
        <v>48000</v>
      </c>
      <c r="BP15" s="184">
        <f t="shared" si="10"/>
        <v>48000</v>
      </c>
      <c r="BQ15" s="184">
        <f t="shared" si="11"/>
        <v>2000</v>
      </c>
      <c r="BR15" s="285">
        <f>VLOOKUP(B15,[3]Sheet1!$B:$BP,67,0)</f>
        <v>50000</v>
      </c>
      <c r="BS15" s="285">
        <v>30000</v>
      </c>
      <c r="BT15" s="285">
        <f t="shared" si="12"/>
        <v>17857.1428571429</v>
      </c>
      <c r="BU15" s="184" t="s">
        <v>74</v>
      </c>
      <c r="BV15" s="184"/>
    </row>
    <row r="16" s="27" customFormat="1" customHeight="1" spans="1:75">
      <c r="A16" s="218">
        <f t="shared" si="1"/>
        <v>12</v>
      </c>
      <c r="B16" s="225" t="s">
        <v>104</v>
      </c>
      <c r="C16" s="227" t="s">
        <v>105</v>
      </c>
      <c r="D16" s="220">
        <f>VLOOKUP(B16,[3]Sheet1!$B:$D,3,0)</f>
        <v>210</v>
      </c>
      <c r="E16" s="226" t="s">
        <v>73</v>
      </c>
      <c r="F16" s="220"/>
      <c r="G16" s="228">
        <v>60</v>
      </c>
      <c r="H16" s="224" t="str">
        <f t="shared" si="13"/>
        <v>是</v>
      </c>
      <c r="I16" s="224">
        <v>60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249">
        <v>0</v>
      </c>
      <c r="P16" s="175">
        <v>0</v>
      </c>
      <c r="Q16" s="175">
        <v>0</v>
      </c>
      <c r="R16" s="175">
        <v>0</v>
      </c>
      <c r="S16" s="175">
        <v>0</v>
      </c>
      <c r="T16" s="175">
        <v>0</v>
      </c>
      <c r="U16" s="175">
        <v>0</v>
      </c>
      <c r="V16" s="175">
        <v>0</v>
      </c>
      <c r="W16" s="175">
        <v>0</v>
      </c>
      <c r="X16" s="175">
        <v>0</v>
      </c>
      <c r="Y16" s="175">
        <v>0</v>
      </c>
      <c r="Z16" s="175">
        <v>0</v>
      </c>
      <c r="AA16" s="175">
        <v>0</v>
      </c>
      <c r="AB16" s="175">
        <v>0</v>
      </c>
      <c r="AC16" s="175"/>
      <c r="AD16" s="175"/>
      <c r="AE16" s="175"/>
      <c r="AF16" s="175"/>
      <c r="AG16" s="175">
        <v>0</v>
      </c>
      <c r="AH16" s="175">
        <v>47164</v>
      </c>
      <c r="AI16" s="175">
        <v>0</v>
      </c>
      <c r="AJ16" s="175">
        <v>34995.4</v>
      </c>
      <c r="AK16" s="175">
        <v>0</v>
      </c>
      <c r="AL16" s="175">
        <v>0</v>
      </c>
      <c r="AM16" s="175">
        <v>0</v>
      </c>
      <c r="AN16" s="175">
        <v>16500</v>
      </c>
      <c r="AO16" s="175">
        <v>0</v>
      </c>
      <c r="AP16" s="175">
        <v>0</v>
      </c>
      <c r="AQ16" s="175">
        <v>0</v>
      </c>
      <c r="AR16" s="175">
        <v>47477.26</v>
      </c>
      <c r="AS16" s="249">
        <v>52461.19</v>
      </c>
      <c r="AT16" s="249">
        <v>65665.3</v>
      </c>
      <c r="AU16" s="249">
        <v>83881.7</v>
      </c>
      <c r="AV16" s="249">
        <v>0</v>
      </c>
      <c r="AW16" s="249">
        <v>42122.16</v>
      </c>
      <c r="AX16" s="249">
        <v>41211.49</v>
      </c>
      <c r="AY16" s="174">
        <f t="shared" si="2"/>
        <v>431478.5</v>
      </c>
      <c r="AZ16" s="263">
        <f>AY16-AX16-AW16</f>
        <v>348144.85</v>
      </c>
      <c r="BA16" s="264">
        <f t="shared" si="3"/>
        <v>6</v>
      </c>
      <c r="BB16" s="266">
        <f>AV16</f>
        <v>0</v>
      </c>
      <c r="BC16" s="266">
        <f>AU16</f>
        <v>83881.7</v>
      </c>
      <c r="BD16" s="266">
        <f>AT16</f>
        <v>65665.3</v>
      </c>
      <c r="BE16" s="266">
        <f>AS16</f>
        <v>52461.19</v>
      </c>
      <c r="BF16" s="266">
        <f>AR16</f>
        <v>47477.26</v>
      </c>
      <c r="BG16" s="266">
        <f t="shared" si="4"/>
        <v>285341.84</v>
      </c>
      <c r="BH16" s="266">
        <f t="shared" si="5"/>
        <v>83333.65</v>
      </c>
      <c r="BI16" s="277"/>
      <c r="BJ16" s="276">
        <f>VLOOKUP(B16,[2]Sheet1!$A$1:$I$65536,9,0)</f>
        <v>431478.5</v>
      </c>
      <c r="BK16" s="276">
        <f t="shared" si="6"/>
        <v>0</v>
      </c>
      <c r="BL16" s="276">
        <v>0</v>
      </c>
      <c r="BM16" s="286">
        <f t="shared" si="7"/>
        <v>34.814485</v>
      </c>
      <c r="BN16" s="287">
        <f t="shared" si="8"/>
        <v>285341.84</v>
      </c>
      <c r="BO16" s="284">
        <f t="shared" si="9"/>
        <v>38000</v>
      </c>
      <c r="BP16" s="184">
        <f t="shared" si="10"/>
        <v>38000</v>
      </c>
      <c r="BQ16" s="184">
        <f t="shared" si="11"/>
        <v>0</v>
      </c>
      <c r="BR16" s="285">
        <v>38000</v>
      </c>
      <c r="BS16" s="285">
        <v>20000</v>
      </c>
      <c r="BT16" s="288">
        <f t="shared" si="12"/>
        <v>13571.4285714286</v>
      </c>
      <c r="BU16" s="184" t="s">
        <v>74</v>
      </c>
      <c r="BV16" s="184"/>
      <c r="BW16" s="27" t="s">
        <v>82</v>
      </c>
    </row>
    <row r="17" s="27" customFormat="1" customHeight="1" spans="1:74">
      <c r="A17" s="218">
        <f t="shared" si="1"/>
        <v>13</v>
      </c>
      <c r="B17" s="225" t="s">
        <v>106</v>
      </c>
      <c r="C17" s="227" t="s">
        <v>107</v>
      </c>
      <c r="D17" s="220">
        <f>VLOOKUP(B17,[3]Sheet1!$B:$D,3,0)</f>
        <v>210</v>
      </c>
      <c r="E17" s="220" t="s">
        <v>90</v>
      </c>
      <c r="F17" s="220"/>
      <c r="G17" s="228">
        <v>90</v>
      </c>
      <c r="H17" s="221" t="str">
        <f t="shared" si="13"/>
        <v>是</v>
      </c>
      <c r="I17" s="221">
        <v>90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  <c r="O17" s="249">
        <v>0</v>
      </c>
      <c r="P17" s="175">
        <v>0</v>
      </c>
      <c r="Q17" s="175">
        <v>0</v>
      </c>
      <c r="R17" s="175">
        <v>0</v>
      </c>
      <c r="S17" s="175">
        <v>0</v>
      </c>
      <c r="T17" s="175">
        <v>0</v>
      </c>
      <c r="U17" s="175">
        <v>0</v>
      </c>
      <c r="V17" s="175">
        <v>0</v>
      </c>
      <c r="W17" s="175">
        <v>0</v>
      </c>
      <c r="X17" s="175">
        <v>0</v>
      </c>
      <c r="Y17" s="175">
        <v>0</v>
      </c>
      <c r="Z17" s="175">
        <v>0</v>
      </c>
      <c r="AA17" s="175">
        <v>0</v>
      </c>
      <c r="AB17" s="175">
        <v>0</v>
      </c>
      <c r="AC17" s="175">
        <v>0</v>
      </c>
      <c r="AD17" s="175">
        <v>0</v>
      </c>
      <c r="AE17" s="175">
        <v>0</v>
      </c>
      <c r="AF17" s="175">
        <v>46705.6</v>
      </c>
      <c r="AG17" s="175">
        <v>0</v>
      </c>
      <c r="AH17" s="175">
        <v>0</v>
      </c>
      <c r="AI17" s="175">
        <v>0</v>
      </c>
      <c r="AJ17" s="175">
        <v>0</v>
      </c>
      <c r="AK17" s="175">
        <v>0</v>
      </c>
      <c r="AL17" s="175">
        <v>0</v>
      </c>
      <c r="AM17" s="175">
        <v>0</v>
      </c>
      <c r="AN17" s="175">
        <v>0</v>
      </c>
      <c r="AO17" s="175">
        <v>0</v>
      </c>
      <c r="AP17" s="175">
        <v>0</v>
      </c>
      <c r="AQ17" s="175">
        <v>0</v>
      </c>
      <c r="AR17" s="175">
        <v>0</v>
      </c>
      <c r="AS17" s="249">
        <v>0</v>
      </c>
      <c r="AT17" s="249">
        <v>0</v>
      </c>
      <c r="AU17" s="249">
        <v>0</v>
      </c>
      <c r="AV17" s="249">
        <v>0</v>
      </c>
      <c r="AW17" s="267"/>
      <c r="AX17" s="249">
        <v>0</v>
      </c>
      <c r="AY17" s="174">
        <f t="shared" si="2"/>
        <v>46705.6</v>
      </c>
      <c r="AZ17" s="263">
        <f>AY17-AX17-AW17-AV17</f>
        <v>46705.6</v>
      </c>
      <c r="BA17" s="264">
        <f t="shared" si="3"/>
        <v>5</v>
      </c>
      <c r="BB17" s="265">
        <f>AU17</f>
        <v>0</v>
      </c>
      <c r="BC17" s="265">
        <f>AT17</f>
        <v>0</v>
      </c>
      <c r="BD17" s="265">
        <f>AS17</f>
        <v>0</v>
      </c>
      <c r="BE17" s="265">
        <f>AR17</f>
        <v>0</v>
      </c>
      <c r="BF17" s="265">
        <f>AQ17</f>
        <v>0</v>
      </c>
      <c r="BG17" s="265">
        <f t="shared" si="4"/>
        <v>0</v>
      </c>
      <c r="BH17" s="265">
        <f t="shared" si="5"/>
        <v>0</v>
      </c>
      <c r="BI17" s="278"/>
      <c r="BJ17" s="27">
        <f>VLOOKUP(B17,[2]Sheet1!$A$1:$I$65536,9,0)</f>
        <v>46705.6</v>
      </c>
      <c r="BK17" s="27">
        <f t="shared" si="6"/>
        <v>0</v>
      </c>
      <c r="BL17" s="27">
        <v>0</v>
      </c>
      <c r="BM17" s="283">
        <f t="shared" si="7"/>
        <v>4.67056</v>
      </c>
      <c r="BN17" s="184">
        <f t="shared" si="8"/>
        <v>0</v>
      </c>
      <c r="BO17" s="284">
        <f t="shared" si="9"/>
        <v>0</v>
      </c>
      <c r="BP17" s="184">
        <f t="shared" si="10"/>
        <v>0</v>
      </c>
      <c r="BQ17" s="184">
        <f t="shared" si="11"/>
        <v>26705.6</v>
      </c>
      <c r="BR17" s="285">
        <f>VLOOKUP(B17,[3]Sheet1!$B:$BP,67,0)</f>
        <v>26705.6</v>
      </c>
      <c r="BS17" s="285">
        <v>15000</v>
      </c>
      <c r="BT17" s="285">
        <f t="shared" si="12"/>
        <v>9537.71428571429</v>
      </c>
      <c r="BU17" s="184" t="s">
        <v>74</v>
      </c>
      <c r="BV17" s="184" t="s">
        <v>99</v>
      </c>
    </row>
    <row r="18" s="27" customFormat="1" customHeight="1" spans="1:74">
      <c r="A18" s="218">
        <f t="shared" si="1"/>
        <v>14</v>
      </c>
      <c r="B18" s="225" t="s">
        <v>108</v>
      </c>
      <c r="C18" s="227" t="s">
        <v>109</v>
      </c>
      <c r="D18" s="220">
        <f>VLOOKUP(B18,[3]Sheet1!$B:$D,3,0)</f>
        <v>210</v>
      </c>
      <c r="E18" s="220" t="s">
        <v>73</v>
      </c>
      <c r="F18" s="220"/>
      <c r="G18" s="228">
        <v>60</v>
      </c>
      <c r="H18" s="221" t="str">
        <f t="shared" si="13"/>
        <v>是</v>
      </c>
      <c r="I18" s="221">
        <v>60</v>
      </c>
      <c r="J18" s="175">
        <v>0</v>
      </c>
      <c r="K18" s="175">
        <v>0</v>
      </c>
      <c r="L18" s="175"/>
      <c r="M18" s="175"/>
      <c r="N18" s="175"/>
      <c r="O18" s="249"/>
      <c r="P18" s="175"/>
      <c r="Q18" s="175">
        <v>0</v>
      </c>
      <c r="R18" s="175">
        <v>0</v>
      </c>
      <c r="S18" s="175">
        <v>0</v>
      </c>
      <c r="T18" s="175">
        <v>0</v>
      </c>
      <c r="U18" s="175">
        <v>95879.9</v>
      </c>
      <c r="V18" s="175">
        <v>126878.41</v>
      </c>
      <c r="W18" s="175">
        <v>0</v>
      </c>
      <c r="X18" s="175">
        <v>78582.9399999999</v>
      </c>
      <c r="Y18" s="175">
        <v>0</v>
      </c>
      <c r="Z18" s="175">
        <v>18137.96</v>
      </c>
      <c r="AA18" s="175">
        <v>109553.59</v>
      </c>
      <c r="AB18" s="175">
        <v>40359.4099999999</v>
      </c>
      <c r="AC18" s="175">
        <v>72716.78</v>
      </c>
      <c r="AD18" s="175">
        <v>104319.57</v>
      </c>
      <c r="AE18" s="175">
        <v>91228.98</v>
      </c>
      <c r="AF18" s="175">
        <v>24270.69</v>
      </c>
      <c r="AG18" s="175">
        <v>119988.44</v>
      </c>
      <c r="AH18" s="175">
        <v>50624.54</v>
      </c>
      <c r="AI18" s="175">
        <v>45882.35</v>
      </c>
      <c r="AJ18" s="175">
        <v>79661.13</v>
      </c>
      <c r="AK18" s="175">
        <v>90607.27</v>
      </c>
      <c r="AL18" s="175">
        <v>51611.47</v>
      </c>
      <c r="AM18" s="175">
        <v>47570.89</v>
      </c>
      <c r="AN18" s="175">
        <v>33607.06</v>
      </c>
      <c r="AO18" s="175">
        <v>37862.13</v>
      </c>
      <c r="AP18" s="175">
        <v>36800</v>
      </c>
      <c r="AQ18" s="175">
        <v>37400</v>
      </c>
      <c r="AR18" s="175">
        <v>46036.4</v>
      </c>
      <c r="AS18" s="249">
        <v>36676.82</v>
      </c>
      <c r="AT18" s="249">
        <v>30501.73</v>
      </c>
      <c r="AU18" s="249">
        <v>49398.07</v>
      </c>
      <c r="AV18" s="249">
        <v>21560</v>
      </c>
      <c r="AW18" s="249">
        <v>86728.39</v>
      </c>
      <c r="AX18" s="249">
        <v>9599.58</v>
      </c>
      <c r="AY18" s="174">
        <f t="shared" si="2"/>
        <v>1674044.5</v>
      </c>
      <c r="AZ18" s="263">
        <f>AY18-AX18-AW18</f>
        <v>1577716.53</v>
      </c>
      <c r="BA18" s="264">
        <f t="shared" si="3"/>
        <v>6</v>
      </c>
      <c r="BB18" s="265">
        <f>AV18</f>
        <v>21560</v>
      </c>
      <c r="BC18" s="265">
        <f>AU18</f>
        <v>49398.07</v>
      </c>
      <c r="BD18" s="265">
        <f>AT18</f>
        <v>30501.73</v>
      </c>
      <c r="BE18" s="265">
        <f>AS18</f>
        <v>36676.82</v>
      </c>
      <c r="BF18" s="265">
        <f>AR18</f>
        <v>46036.4</v>
      </c>
      <c r="BG18" s="265">
        <f t="shared" si="4"/>
        <v>234464.59</v>
      </c>
      <c r="BH18" s="265">
        <f t="shared" si="5"/>
        <v>96327.97</v>
      </c>
      <c r="BI18" s="278"/>
      <c r="BJ18" s="27">
        <f>VLOOKUP(B18,[2]Sheet1!$A$1:$I$65536,9,0)</f>
        <v>1674044.5</v>
      </c>
      <c r="BK18" s="27">
        <f t="shared" si="6"/>
        <v>0</v>
      </c>
      <c r="BL18" s="27">
        <v>-9999.99999999977</v>
      </c>
      <c r="BM18" s="283">
        <f t="shared" si="7"/>
        <v>157.771653</v>
      </c>
      <c r="BN18" s="184">
        <f t="shared" si="8"/>
        <v>234464.59</v>
      </c>
      <c r="BO18" s="284">
        <f t="shared" si="9"/>
        <v>31000</v>
      </c>
      <c r="BP18" s="184">
        <f t="shared" si="10"/>
        <v>31000</v>
      </c>
      <c r="BQ18" s="184">
        <f t="shared" si="11"/>
        <v>9600</v>
      </c>
      <c r="BR18" s="285">
        <f>VLOOKUP(B18,[3]Sheet1!$B:$BP,67,0)</f>
        <v>40600</v>
      </c>
      <c r="BS18" s="285">
        <v>20000</v>
      </c>
      <c r="BT18" s="285">
        <f t="shared" si="12"/>
        <v>14500</v>
      </c>
      <c r="BU18" s="184" t="s">
        <v>85</v>
      </c>
      <c r="BV18" s="184"/>
    </row>
    <row r="19" s="27" customFormat="1" customHeight="1" spans="1:74">
      <c r="A19" s="218">
        <f t="shared" si="1"/>
        <v>15</v>
      </c>
      <c r="B19" s="225" t="s">
        <v>110</v>
      </c>
      <c r="C19" s="227" t="s">
        <v>111</v>
      </c>
      <c r="D19" s="220">
        <f>VLOOKUP(B19,[3]Sheet1!$B:$D,3,0)</f>
        <v>210</v>
      </c>
      <c r="E19" s="220" t="s">
        <v>90</v>
      </c>
      <c r="F19" s="220"/>
      <c r="G19" s="228">
        <v>30</v>
      </c>
      <c r="H19" s="221" t="str">
        <f t="shared" si="13"/>
        <v>是</v>
      </c>
      <c r="I19" s="221">
        <v>30</v>
      </c>
      <c r="J19" s="175">
        <v>0</v>
      </c>
      <c r="K19" s="175">
        <v>0</v>
      </c>
      <c r="L19" s="175">
        <v>0</v>
      </c>
      <c r="M19" s="175">
        <v>0</v>
      </c>
      <c r="N19" s="175">
        <v>0</v>
      </c>
      <c r="O19" s="249">
        <v>0</v>
      </c>
      <c r="P19" s="175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5"/>
      <c r="AA19" s="175">
        <v>0</v>
      </c>
      <c r="AB19" s="175">
        <v>0</v>
      </c>
      <c r="AC19" s="175">
        <v>0</v>
      </c>
      <c r="AD19" s="175">
        <v>0</v>
      </c>
      <c r="AE19" s="175">
        <v>0</v>
      </c>
      <c r="AF19" s="175">
        <v>0</v>
      </c>
      <c r="AG19" s="175">
        <v>465206.3</v>
      </c>
      <c r="AH19" s="175">
        <v>0</v>
      </c>
      <c r="AI19" s="175">
        <v>0</v>
      </c>
      <c r="AJ19" s="175">
        <v>0</v>
      </c>
      <c r="AK19" s="175">
        <v>0</v>
      </c>
      <c r="AL19" s="175">
        <v>0</v>
      </c>
      <c r="AM19" s="175">
        <v>0</v>
      </c>
      <c r="AN19" s="175">
        <v>0</v>
      </c>
      <c r="AO19" s="175">
        <v>0</v>
      </c>
      <c r="AP19" s="175">
        <v>248200</v>
      </c>
      <c r="AQ19" s="175">
        <v>0</v>
      </c>
      <c r="AR19" s="175">
        <v>185500</v>
      </c>
      <c r="AS19" s="249">
        <v>342439.95</v>
      </c>
      <c r="AT19" s="249">
        <v>208897.43</v>
      </c>
      <c r="AU19" s="249">
        <v>132500</v>
      </c>
      <c r="AV19" s="249">
        <v>0</v>
      </c>
      <c r="AW19" s="267"/>
      <c r="AX19" s="249">
        <v>0</v>
      </c>
      <c r="AY19" s="174">
        <f t="shared" si="2"/>
        <v>1582743.68</v>
      </c>
      <c r="AZ19" s="263">
        <f>AY19-AX19</f>
        <v>1582743.68</v>
      </c>
      <c r="BA19" s="264">
        <f t="shared" si="3"/>
        <v>5</v>
      </c>
      <c r="BB19" s="265">
        <f>AW19</f>
        <v>0</v>
      </c>
      <c r="BC19" s="265">
        <f>AV19</f>
        <v>0</v>
      </c>
      <c r="BD19" s="265">
        <f>AU19</f>
        <v>132500</v>
      </c>
      <c r="BE19" s="265">
        <f>AT19</f>
        <v>208897.43</v>
      </c>
      <c r="BF19" s="265">
        <f>AS19</f>
        <v>342439.95</v>
      </c>
      <c r="BG19" s="265">
        <f t="shared" si="4"/>
        <v>683837.38</v>
      </c>
      <c r="BH19" s="265">
        <f t="shared" si="5"/>
        <v>0</v>
      </c>
      <c r="BI19" s="278"/>
      <c r="BJ19" s="27">
        <f>VLOOKUP(B19,[2]Sheet1!$A$1:$I$65536,9,0)</f>
        <v>1582743.68</v>
      </c>
      <c r="BK19" s="27">
        <f t="shared" si="6"/>
        <v>0</v>
      </c>
      <c r="BL19" s="27">
        <v>0</v>
      </c>
      <c r="BM19" s="283">
        <f t="shared" si="7"/>
        <v>158.274368</v>
      </c>
      <c r="BN19" s="184">
        <f t="shared" si="8"/>
        <v>683837.38</v>
      </c>
      <c r="BO19" s="284">
        <f t="shared" si="9"/>
        <v>91000</v>
      </c>
      <c r="BP19" s="184">
        <f t="shared" si="10"/>
        <v>91000</v>
      </c>
      <c r="BQ19" s="184">
        <f t="shared" si="11"/>
        <v>0</v>
      </c>
      <c r="BR19" s="285">
        <f>VLOOKUP(B19,[3]Sheet1!$B:$BP,67,0)</f>
        <v>91000</v>
      </c>
      <c r="BS19" s="285">
        <v>10000</v>
      </c>
      <c r="BT19" s="285">
        <f t="shared" si="12"/>
        <v>32500</v>
      </c>
      <c r="BU19" s="184" t="s">
        <v>74</v>
      </c>
      <c r="BV19" s="184"/>
    </row>
    <row r="20" s="27" customFormat="1" customHeight="1" spans="1:74">
      <c r="A20" s="218">
        <f t="shared" si="1"/>
        <v>16</v>
      </c>
      <c r="B20" s="225" t="s">
        <v>112</v>
      </c>
      <c r="C20" s="227" t="s">
        <v>113</v>
      </c>
      <c r="D20" s="220">
        <f>VLOOKUP(B20,[3]Sheet1!$B:$D,3,0)</f>
        <v>210</v>
      </c>
      <c r="E20" s="220" t="s">
        <v>73</v>
      </c>
      <c r="F20" s="220"/>
      <c r="G20" s="228">
        <v>60</v>
      </c>
      <c r="H20" s="221" t="str">
        <f t="shared" si="13"/>
        <v>是</v>
      </c>
      <c r="I20" s="221">
        <v>90</v>
      </c>
      <c r="J20" s="175">
        <v>0</v>
      </c>
      <c r="K20" s="175">
        <v>0</v>
      </c>
      <c r="L20" s="175">
        <v>0</v>
      </c>
      <c r="M20" s="175"/>
      <c r="N20" s="175"/>
      <c r="O20" s="249"/>
      <c r="P20" s="175">
        <v>0</v>
      </c>
      <c r="Q20" s="175">
        <v>0</v>
      </c>
      <c r="R20" s="175">
        <v>0</v>
      </c>
      <c r="S20" s="175">
        <v>0</v>
      </c>
      <c r="T20" s="175"/>
      <c r="U20" s="175"/>
      <c r="V20" s="175">
        <v>0</v>
      </c>
      <c r="W20" s="175">
        <v>0</v>
      </c>
      <c r="X20" s="175">
        <v>0</v>
      </c>
      <c r="Y20" s="175">
        <v>0</v>
      </c>
      <c r="Z20" s="175">
        <v>0</v>
      </c>
      <c r="AA20" s="175">
        <v>0</v>
      </c>
      <c r="AB20" s="175">
        <v>0</v>
      </c>
      <c r="AC20" s="175"/>
      <c r="AD20" s="175">
        <v>163925.31</v>
      </c>
      <c r="AE20" s="175">
        <v>0</v>
      </c>
      <c r="AF20" s="175">
        <v>0</v>
      </c>
      <c r="AG20" s="175">
        <v>0</v>
      </c>
      <c r="AH20" s="175">
        <v>0</v>
      </c>
      <c r="AI20" s="175">
        <v>88742.37</v>
      </c>
      <c r="AJ20" s="175">
        <v>74722.74</v>
      </c>
      <c r="AK20" s="175">
        <v>0</v>
      </c>
      <c r="AL20" s="175">
        <v>0</v>
      </c>
      <c r="AM20" s="175">
        <v>0</v>
      </c>
      <c r="AN20" s="175">
        <v>133483.42</v>
      </c>
      <c r="AO20" s="175">
        <v>45058.73</v>
      </c>
      <c r="AP20" s="175">
        <v>0</v>
      </c>
      <c r="AQ20" s="175">
        <v>103500</v>
      </c>
      <c r="AR20" s="175">
        <v>52898.42</v>
      </c>
      <c r="AS20" s="249">
        <v>76633.02</v>
      </c>
      <c r="AT20" s="249">
        <v>23283.37</v>
      </c>
      <c r="AU20" s="249">
        <v>0</v>
      </c>
      <c r="AV20" s="249">
        <v>74609.93</v>
      </c>
      <c r="AW20" s="249">
        <v>40908.05</v>
      </c>
      <c r="AX20" s="249">
        <v>43787.68</v>
      </c>
      <c r="AY20" s="174">
        <f t="shared" si="2"/>
        <v>921553.04</v>
      </c>
      <c r="AZ20" s="263">
        <f>AY20-AX20-AW20</f>
        <v>836857.31</v>
      </c>
      <c r="BA20" s="264">
        <f t="shared" si="3"/>
        <v>6</v>
      </c>
      <c r="BB20" s="265">
        <f>AV20</f>
        <v>74609.93</v>
      </c>
      <c r="BC20" s="265">
        <f>AU20</f>
        <v>0</v>
      </c>
      <c r="BD20" s="265">
        <f>AT20</f>
        <v>23283.37</v>
      </c>
      <c r="BE20" s="265">
        <f>AS20</f>
        <v>76633.02</v>
      </c>
      <c r="BF20" s="265">
        <f>AR20</f>
        <v>52898.42</v>
      </c>
      <c r="BG20" s="265">
        <f t="shared" si="4"/>
        <v>259222.05</v>
      </c>
      <c r="BH20" s="265">
        <f t="shared" si="5"/>
        <v>84695.7300000001</v>
      </c>
      <c r="BI20" s="278"/>
      <c r="BJ20" s="27">
        <f>VLOOKUP(B20,[2]Sheet1!$A$1:$I$65536,9,0)</f>
        <v>921553.04</v>
      </c>
      <c r="BK20" s="27">
        <f t="shared" si="6"/>
        <v>0</v>
      </c>
      <c r="BL20" s="27">
        <v>0</v>
      </c>
      <c r="BM20" s="283">
        <f t="shared" si="7"/>
        <v>83.685731</v>
      </c>
      <c r="BN20" s="184">
        <f t="shared" si="8"/>
        <v>259222.05</v>
      </c>
      <c r="BO20" s="284">
        <f t="shared" si="9"/>
        <v>35000</v>
      </c>
      <c r="BP20" s="184">
        <f t="shared" si="10"/>
        <v>35000</v>
      </c>
      <c r="BQ20" s="184">
        <f t="shared" si="11"/>
        <v>0</v>
      </c>
      <c r="BR20" s="285">
        <f>VLOOKUP(B20,[3]Sheet1!$B:$BP,67,0)</f>
        <v>35000</v>
      </c>
      <c r="BS20" s="285">
        <v>20000</v>
      </c>
      <c r="BT20" s="285">
        <f t="shared" si="12"/>
        <v>12500</v>
      </c>
      <c r="BU20" s="184" t="s">
        <v>85</v>
      </c>
      <c r="BV20" s="184"/>
    </row>
    <row r="21" s="27" customFormat="1" customHeight="1" spans="1:74">
      <c r="A21" s="218">
        <f t="shared" si="1"/>
        <v>17</v>
      </c>
      <c r="B21" s="219" t="s">
        <v>114</v>
      </c>
      <c r="C21" s="227" t="s">
        <v>115</v>
      </c>
      <c r="D21" s="220">
        <f>VLOOKUP(B21,[3]Sheet1!$B:$D,3,0)</f>
        <v>210</v>
      </c>
      <c r="E21" s="223"/>
      <c r="F21" s="223"/>
      <c r="G21" s="219">
        <v>0</v>
      </c>
      <c r="H21" s="221" t="str">
        <f t="shared" si="13"/>
        <v>否</v>
      </c>
      <c r="I21" s="231"/>
      <c r="J21" s="231"/>
      <c r="K21" s="231"/>
      <c r="L21" s="231"/>
      <c r="M21" s="231"/>
      <c r="N21" s="247"/>
      <c r="O21" s="248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175">
        <v>0</v>
      </c>
      <c r="AP21" s="175">
        <v>0</v>
      </c>
      <c r="AQ21" s="175">
        <v>0</v>
      </c>
      <c r="AR21" s="175">
        <v>0</v>
      </c>
      <c r="AS21" s="249">
        <v>19237.12</v>
      </c>
      <c r="AT21" s="249">
        <v>58920.91</v>
      </c>
      <c r="AU21" s="249">
        <v>68555.75</v>
      </c>
      <c r="AV21" s="249">
        <v>0</v>
      </c>
      <c r="AW21" s="249">
        <v>42374.2</v>
      </c>
      <c r="AX21" s="249">
        <v>19635.78</v>
      </c>
      <c r="AY21" s="174">
        <f t="shared" si="2"/>
        <v>208723.76</v>
      </c>
      <c r="AZ21" s="263">
        <f>AY21</f>
        <v>208723.76</v>
      </c>
      <c r="BA21" s="264">
        <f t="shared" si="3"/>
        <v>6</v>
      </c>
      <c r="BB21" s="265">
        <f>AX21</f>
        <v>19635.78</v>
      </c>
      <c r="BC21" s="265">
        <f>AW21</f>
        <v>42374.2</v>
      </c>
      <c r="BD21" s="265">
        <f>AV21</f>
        <v>0</v>
      </c>
      <c r="BE21" s="265">
        <f>AU21</f>
        <v>68555.75</v>
      </c>
      <c r="BF21" s="265">
        <f>AT21</f>
        <v>58920.91</v>
      </c>
      <c r="BG21" s="265">
        <f t="shared" si="4"/>
        <v>208723.76</v>
      </c>
      <c r="BH21" s="265">
        <f t="shared" si="5"/>
        <v>0</v>
      </c>
      <c r="BI21" s="274"/>
      <c r="BJ21" s="27">
        <f>VLOOKUP(B21,[2]Sheet1!$A$1:$I$65536,9,0)</f>
        <v>208723.76</v>
      </c>
      <c r="BK21" s="27">
        <f t="shared" si="6"/>
        <v>0</v>
      </c>
      <c r="BL21" s="27">
        <v>0</v>
      </c>
      <c r="BM21" s="283">
        <f t="shared" si="7"/>
        <v>20.872376</v>
      </c>
      <c r="BN21" s="184">
        <f t="shared" si="8"/>
        <v>208723.76</v>
      </c>
      <c r="BO21" s="284">
        <f t="shared" si="9"/>
        <v>28000</v>
      </c>
      <c r="BP21" s="184">
        <f t="shared" si="10"/>
        <v>28000</v>
      </c>
      <c r="BQ21" s="184">
        <f t="shared" si="11"/>
        <v>72000</v>
      </c>
      <c r="BR21" s="285">
        <f>VLOOKUP(B21,[3]Sheet1!$B:$BP,67,0)</f>
        <v>100000</v>
      </c>
      <c r="BS21" s="285">
        <v>20000</v>
      </c>
      <c r="BT21" s="285">
        <f t="shared" si="12"/>
        <v>35714.2857142857</v>
      </c>
      <c r="BU21" s="184" t="s">
        <v>74</v>
      </c>
      <c r="BV21" s="184"/>
    </row>
    <row r="22" s="27" customFormat="1" customHeight="1" spans="1:74">
      <c r="A22" s="218">
        <f t="shared" si="1"/>
        <v>18</v>
      </c>
      <c r="B22" s="225" t="s">
        <v>116</v>
      </c>
      <c r="C22" s="227" t="s">
        <v>117</v>
      </c>
      <c r="D22" s="220">
        <f>VLOOKUP(B22,[3]Sheet1!$B:$D,3,0)</f>
        <v>210</v>
      </c>
      <c r="E22" s="220" t="s">
        <v>73</v>
      </c>
      <c r="F22" s="220"/>
      <c r="G22" s="228">
        <v>0</v>
      </c>
      <c r="H22" s="221" t="str">
        <f t="shared" si="13"/>
        <v>是</v>
      </c>
      <c r="I22" s="221">
        <v>90</v>
      </c>
      <c r="J22" s="175"/>
      <c r="K22" s="175"/>
      <c r="L22" s="175"/>
      <c r="M22" s="175"/>
      <c r="N22" s="175"/>
      <c r="O22" s="249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>
        <v>137946.3</v>
      </c>
      <c r="AI22" s="175">
        <v>0</v>
      </c>
      <c r="AJ22" s="175">
        <v>0</v>
      </c>
      <c r="AK22" s="175">
        <v>0</v>
      </c>
      <c r="AL22" s="175">
        <v>0</v>
      </c>
      <c r="AM22" s="175">
        <v>0</v>
      </c>
      <c r="AN22" s="175">
        <v>0</v>
      </c>
      <c r="AO22" s="175">
        <v>0</v>
      </c>
      <c r="AP22" s="175">
        <v>0</v>
      </c>
      <c r="AQ22" s="175">
        <v>0</v>
      </c>
      <c r="AR22" s="175">
        <v>0</v>
      </c>
      <c r="AS22" s="249">
        <v>0</v>
      </c>
      <c r="AT22" s="249">
        <v>0</v>
      </c>
      <c r="AU22" s="249">
        <v>0</v>
      </c>
      <c r="AV22" s="249">
        <v>0</v>
      </c>
      <c r="AW22" s="267"/>
      <c r="AX22" s="249">
        <v>0</v>
      </c>
      <c r="AY22" s="174">
        <f t="shared" si="2"/>
        <v>137946.3</v>
      </c>
      <c r="AZ22" s="263">
        <f>AY22</f>
        <v>137946.3</v>
      </c>
      <c r="BA22" s="264">
        <f t="shared" si="3"/>
        <v>5</v>
      </c>
      <c r="BB22" s="265">
        <f>AX22</f>
        <v>0</v>
      </c>
      <c r="BC22" s="265">
        <f>AW22</f>
        <v>0</v>
      </c>
      <c r="BD22" s="265">
        <f>AV22</f>
        <v>0</v>
      </c>
      <c r="BE22" s="265">
        <f>AU22</f>
        <v>0</v>
      </c>
      <c r="BF22" s="265">
        <f>AT22</f>
        <v>0</v>
      </c>
      <c r="BG22" s="265">
        <f t="shared" si="4"/>
        <v>0</v>
      </c>
      <c r="BH22" s="265">
        <f t="shared" si="5"/>
        <v>0</v>
      </c>
      <c r="BI22" s="278"/>
      <c r="BJ22" s="27">
        <f>VLOOKUP(B22,[2]Sheet1!$A$1:$I$65536,9,0)</f>
        <v>137946.3</v>
      </c>
      <c r="BK22" s="27">
        <f t="shared" si="6"/>
        <v>0</v>
      </c>
      <c r="BL22" s="27">
        <v>0</v>
      </c>
      <c r="BM22" s="283">
        <f t="shared" si="7"/>
        <v>13.79463</v>
      </c>
      <c r="BN22" s="184">
        <f t="shared" si="8"/>
        <v>0</v>
      </c>
      <c r="BO22" s="284">
        <f t="shared" si="9"/>
        <v>0</v>
      </c>
      <c r="BP22" s="184">
        <f t="shared" si="10"/>
        <v>0</v>
      </c>
      <c r="BQ22" s="184">
        <f t="shared" si="11"/>
        <v>77946.3</v>
      </c>
      <c r="BR22" s="285">
        <f>VLOOKUP(B22,[3]Sheet1!$B:$BP,67,0)</f>
        <v>77946.3</v>
      </c>
      <c r="BS22" s="285">
        <v>10000</v>
      </c>
      <c r="BT22" s="285">
        <f t="shared" si="12"/>
        <v>27837.9642857143</v>
      </c>
      <c r="BU22" s="184" t="s">
        <v>74</v>
      </c>
      <c r="BV22" s="184" t="s">
        <v>99</v>
      </c>
    </row>
    <row r="23" s="27" customFormat="1" customHeight="1" spans="1:74">
      <c r="A23" s="218">
        <f t="shared" si="1"/>
        <v>19</v>
      </c>
      <c r="B23" s="219" t="s">
        <v>118</v>
      </c>
      <c r="C23" s="227" t="s">
        <v>119</v>
      </c>
      <c r="D23" s="220">
        <f>VLOOKUP(B23,[3]Sheet1!$B:$D,3,0)</f>
        <v>210</v>
      </c>
      <c r="E23" s="223"/>
      <c r="F23" s="223"/>
      <c r="G23" s="230">
        <v>90</v>
      </c>
      <c r="H23" s="231"/>
      <c r="I23" s="231"/>
      <c r="J23" s="231"/>
      <c r="K23" s="231"/>
      <c r="L23" s="231"/>
      <c r="M23" s="231"/>
      <c r="N23" s="247"/>
      <c r="O23" s="248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>
        <v>0</v>
      </c>
      <c r="AS23" s="249">
        <v>0</v>
      </c>
      <c r="AT23" s="249">
        <v>97920.6</v>
      </c>
      <c r="AU23" s="249">
        <v>100728.2</v>
      </c>
      <c r="AV23" s="249">
        <v>37493.4</v>
      </c>
      <c r="AW23" s="267"/>
      <c r="AX23" s="249">
        <v>0</v>
      </c>
      <c r="AY23" s="174">
        <f t="shared" si="2"/>
        <v>236142.2</v>
      </c>
      <c r="AZ23" s="263">
        <f>AY23-AX23-AW23-AV23</f>
        <v>198648.8</v>
      </c>
      <c r="BA23" s="264">
        <f t="shared" si="3"/>
        <v>5</v>
      </c>
      <c r="BB23" s="265">
        <f>AU23</f>
        <v>100728.2</v>
      </c>
      <c r="BC23" s="265">
        <f>AT23</f>
        <v>97920.6</v>
      </c>
      <c r="BD23" s="265">
        <f>AS23</f>
        <v>0</v>
      </c>
      <c r="BE23" s="265">
        <f>AR23</f>
        <v>0</v>
      </c>
      <c r="BF23" s="265">
        <f>AQ23</f>
        <v>0</v>
      </c>
      <c r="BG23" s="265">
        <f t="shared" si="4"/>
        <v>236142.2</v>
      </c>
      <c r="BH23" s="265">
        <f t="shared" si="5"/>
        <v>37493.4</v>
      </c>
      <c r="BI23" s="274"/>
      <c r="BJ23" s="27">
        <f>VLOOKUP(B23,[2]Sheet1!$A$1:$I$65536,9,0)</f>
        <v>236142.2</v>
      </c>
      <c r="BK23" s="27">
        <f t="shared" si="6"/>
        <v>0</v>
      </c>
      <c r="BL23" s="27">
        <v>0</v>
      </c>
      <c r="BM23" s="283">
        <f t="shared" si="7"/>
        <v>19.86488</v>
      </c>
      <c r="BN23" s="184">
        <f t="shared" si="8"/>
        <v>236142.2</v>
      </c>
      <c r="BO23" s="284">
        <f t="shared" si="9"/>
        <v>31000</v>
      </c>
      <c r="BP23" s="184">
        <f t="shared" si="10"/>
        <v>31000</v>
      </c>
      <c r="BQ23" s="184">
        <f t="shared" si="11"/>
        <v>6000</v>
      </c>
      <c r="BR23" s="289">
        <v>37000</v>
      </c>
      <c r="BS23" s="285">
        <v>20000</v>
      </c>
      <c r="BT23" s="285">
        <f t="shared" si="12"/>
        <v>13214.2857142857</v>
      </c>
      <c r="BU23" s="184" t="s">
        <v>74</v>
      </c>
      <c r="BV23" s="184"/>
    </row>
    <row r="24" s="27" customFormat="1" customHeight="1" spans="1:74">
      <c r="A24" s="218">
        <f t="shared" si="1"/>
        <v>20</v>
      </c>
      <c r="B24" s="219" t="s">
        <v>120</v>
      </c>
      <c r="C24" s="227" t="s">
        <v>121</v>
      </c>
      <c r="D24" s="220">
        <f>VLOOKUP(B24,[3]Sheet1!$B:$D,3,0)</f>
        <v>210</v>
      </c>
      <c r="E24" s="223"/>
      <c r="F24" s="223"/>
      <c r="G24" s="230">
        <v>90</v>
      </c>
      <c r="H24" s="231"/>
      <c r="I24" s="231">
        <v>90</v>
      </c>
      <c r="J24" s="231"/>
      <c r="K24" s="231"/>
      <c r="L24" s="231"/>
      <c r="M24" s="231"/>
      <c r="N24" s="247"/>
      <c r="O24" s="248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>
        <v>155940</v>
      </c>
      <c r="AV24" s="249">
        <v>0</v>
      </c>
      <c r="AW24" s="267"/>
      <c r="AX24" s="249">
        <v>0</v>
      </c>
      <c r="AY24" s="174">
        <f t="shared" si="2"/>
        <v>155940</v>
      </c>
      <c r="AZ24" s="263">
        <f>AY24-AX24-AW24-AV24</f>
        <v>155940</v>
      </c>
      <c r="BA24" s="264">
        <f t="shared" si="3"/>
        <v>3</v>
      </c>
      <c r="BB24" s="265">
        <f>AU24</f>
        <v>155940</v>
      </c>
      <c r="BC24" s="265">
        <f>AT24</f>
        <v>0</v>
      </c>
      <c r="BD24" s="265">
        <f>AS24</f>
        <v>0</v>
      </c>
      <c r="BE24" s="265">
        <f>AR24</f>
        <v>0</v>
      </c>
      <c r="BF24" s="265">
        <f>AQ24</f>
        <v>0</v>
      </c>
      <c r="BG24" s="265">
        <f t="shared" si="4"/>
        <v>155940</v>
      </c>
      <c r="BH24" s="265">
        <f t="shared" si="5"/>
        <v>0</v>
      </c>
      <c r="BI24" s="274"/>
      <c r="BJ24" s="27">
        <f>VLOOKUP(B24,[2]Sheet1!$A$1:$I$65536,9,0)</f>
        <v>155940</v>
      </c>
      <c r="BK24" s="27">
        <f t="shared" si="6"/>
        <v>0</v>
      </c>
      <c r="BL24" s="21">
        <v>0</v>
      </c>
      <c r="BM24" s="283">
        <f t="shared" si="7"/>
        <v>15.594</v>
      </c>
      <c r="BN24" s="184">
        <f t="shared" si="8"/>
        <v>155940</v>
      </c>
      <c r="BO24" s="284">
        <f t="shared" si="9"/>
        <v>21000</v>
      </c>
      <c r="BP24" s="184">
        <f t="shared" si="10"/>
        <v>21000</v>
      </c>
      <c r="BQ24" s="184">
        <f t="shared" si="11"/>
        <v>0</v>
      </c>
      <c r="BR24" s="285">
        <f>VLOOKUP(B24,[3]Sheet1!$B:$BP,67,0)</f>
        <v>21000</v>
      </c>
      <c r="BS24" s="285">
        <v>20000</v>
      </c>
      <c r="BT24" s="285">
        <f t="shared" si="12"/>
        <v>7500</v>
      </c>
      <c r="BU24" s="184" t="s">
        <v>74</v>
      </c>
      <c r="BV24" s="184"/>
    </row>
    <row r="25" s="27" customFormat="1" customHeight="1" spans="1:74">
      <c r="A25" s="218">
        <f t="shared" si="1"/>
        <v>21</v>
      </c>
      <c r="B25" s="225" t="s">
        <v>122</v>
      </c>
      <c r="C25" s="227" t="s">
        <v>123</v>
      </c>
      <c r="D25" s="220">
        <f>VLOOKUP(B25,[3]Sheet1!$B:$D,3,0)</f>
        <v>210</v>
      </c>
      <c r="E25" s="220" t="s">
        <v>81</v>
      </c>
      <c r="F25" s="220"/>
      <c r="G25" s="228">
        <v>90</v>
      </c>
      <c r="H25" s="221" t="str">
        <f>IF(SUM(AD25:AO25)&gt;0,"是","否")</f>
        <v>是</v>
      </c>
      <c r="I25" s="221"/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249">
        <v>0</v>
      </c>
      <c r="P25" s="175">
        <v>0</v>
      </c>
      <c r="Q25" s="175">
        <v>0</v>
      </c>
      <c r="R25" s="175">
        <v>0</v>
      </c>
      <c r="S25" s="175">
        <v>0</v>
      </c>
      <c r="T25" s="175">
        <v>0</v>
      </c>
      <c r="U25" s="175">
        <v>0</v>
      </c>
      <c r="V25" s="175">
        <v>0</v>
      </c>
      <c r="W25" s="175">
        <v>0</v>
      </c>
      <c r="X25" s="175">
        <v>0</v>
      </c>
      <c r="Y25" s="175">
        <v>0</v>
      </c>
      <c r="Z25" s="175">
        <v>0</v>
      </c>
      <c r="AA25" s="175">
        <v>0</v>
      </c>
      <c r="AB25" s="175">
        <v>0</v>
      </c>
      <c r="AC25" s="175">
        <v>0</v>
      </c>
      <c r="AD25" s="175">
        <v>0</v>
      </c>
      <c r="AE25" s="175">
        <v>52140.57</v>
      </c>
      <c r="AF25" s="175">
        <v>2400</v>
      </c>
      <c r="AG25" s="175">
        <v>0</v>
      </c>
      <c r="AH25" s="175">
        <v>0</v>
      </c>
      <c r="AI25" s="175">
        <v>0</v>
      </c>
      <c r="AJ25" s="175">
        <v>0</v>
      </c>
      <c r="AK25" s="175">
        <v>0</v>
      </c>
      <c r="AL25" s="175">
        <v>0</v>
      </c>
      <c r="AM25" s="175">
        <v>0</v>
      </c>
      <c r="AN25" s="175">
        <v>0</v>
      </c>
      <c r="AO25" s="175">
        <v>0</v>
      </c>
      <c r="AP25" s="175">
        <v>0</v>
      </c>
      <c r="AQ25" s="175">
        <v>0</v>
      </c>
      <c r="AR25" s="175">
        <v>0</v>
      </c>
      <c r="AS25" s="249">
        <v>0</v>
      </c>
      <c r="AT25" s="249">
        <v>0</v>
      </c>
      <c r="AU25" s="249">
        <v>0</v>
      </c>
      <c r="AV25" s="249">
        <v>0</v>
      </c>
      <c r="AW25" s="267"/>
      <c r="AX25" s="249">
        <v>0</v>
      </c>
      <c r="AY25" s="174">
        <f t="shared" si="2"/>
        <v>54540.57</v>
      </c>
      <c r="AZ25" s="263">
        <f>AY25-AX25-AW25-AV25</f>
        <v>54540.57</v>
      </c>
      <c r="BA25" s="264">
        <f t="shared" si="3"/>
        <v>5</v>
      </c>
      <c r="BB25" s="265">
        <f>AU25</f>
        <v>0</v>
      </c>
      <c r="BC25" s="265">
        <f>AT25</f>
        <v>0</v>
      </c>
      <c r="BD25" s="265">
        <f>AS25</f>
        <v>0</v>
      </c>
      <c r="BE25" s="265">
        <f>AR25</f>
        <v>0</v>
      </c>
      <c r="BF25" s="265">
        <f>AQ25</f>
        <v>0</v>
      </c>
      <c r="BG25" s="265">
        <f t="shared" si="4"/>
        <v>0</v>
      </c>
      <c r="BH25" s="265">
        <f t="shared" si="5"/>
        <v>0</v>
      </c>
      <c r="BI25" s="278"/>
      <c r="BJ25" s="27">
        <f>VLOOKUP(B25,[2]Sheet1!$A$1:$I$65536,9,0)</f>
        <v>54540.5700000001</v>
      </c>
      <c r="BK25" s="27">
        <f t="shared" si="6"/>
        <v>1.01863406598568e-10</v>
      </c>
      <c r="BL25" s="27">
        <v>6.54836185276508e-11</v>
      </c>
      <c r="BM25" s="283">
        <f t="shared" si="7"/>
        <v>5.454057</v>
      </c>
      <c r="BN25" s="184">
        <f t="shared" si="8"/>
        <v>0</v>
      </c>
      <c r="BO25" s="284">
        <f t="shared" si="9"/>
        <v>0</v>
      </c>
      <c r="BP25" s="184">
        <f t="shared" si="10"/>
        <v>0</v>
      </c>
      <c r="BQ25" s="184">
        <f t="shared" si="11"/>
        <v>54540.57</v>
      </c>
      <c r="BR25" s="285">
        <v>54540.57</v>
      </c>
      <c r="BS25" s="285">
        <v>20000</v>
      </c>
      <c r="BT25" s="285">
        <f t="shared" si="12"/>
        <v>19478.775</v>
      </c>
      <c r="BU25" s="184" t="s">
        <v>74</v>
      </c>
      <c r="BV25" s="184" t="s">
        <v>124</v>
      </c>
    </row>
    <row r="26" s="27" customFormat="1" customHeight="1" spans="1:74">
      <c r="A26" s="218">
        <f t="shared" si="1"/>
        <v>22</v>
      </c>
      <c r="B26" s="225" t="s">
        <v>125</v>
      </c>
      <c r="C26" s="227" t="s">
        <v>126</v>
      </c>
      <c r="D26" s="220">
        <f>VLOOKUP(B26,[3]Sheet1!$B:$D,3,0)</f>
        <v>210</v>
      </c>
      <c r="E26" s="220" t="s">
        <v>73</v>
      </c>
      <c r="F26" s="220"/>
      <c r="G26" s="228">
        <v>60</v>
      </c>
      <c r="H26" s="221" t="str">
        <f>IF(SUM(AD26:AO26)&gt;0,"是","否")</f>
        <v>是</v>
      </c>
      <c r="I26" s="221">
        <v>60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249">
        <v>0</v>
      </c>
      <c r="P26" s="175">
        <v>0</v>
      </c>
      <c r="Q26" s="175">
        <v>0</v>
      </c>
      <c r="R26" s="175">
        <v>0</v>
      </c>
      <c r="S26" s="175">
        <v>0</v>
      </c>
      <c r="T26" s="175">
        <v>0</v>
      </c>
      <c r="U26" s="175"/>
      <c r="V26" s="175"/>
      <c r="W26" s="175">
        <v>0</v>
      </c>
      <c r="X26" s="175">
        <v>0</v>
      </c>
      <c r="Y26" s="175">
        <v>0</v>
      </c>
      <c r="Z26" s="175">
        <v>42403.21</v>
      </c>
      <c r="AA26" s="175">
        <v>0</v>
      </c>
      <c r="AB26" s="175">
        <v>0</v>
      </c>
      <c r="AC26" s="175"/>
      <c r="AD26" s="175">
        <v>0</v>
      </c>
      <c r="AE26" s="175">
        <v>0</v>
      </c>
      <c r="AF26" s="175">
        <v>9282.96</v>
      </c>
      <c r="AG26" s="175">
        <v>2488.41</v>
      </c>
      <c r="AH26" s="175">
        <v>10579.78</v>
      </c>
      <c r="AI26" s="175">
        <v>18862.96</v>
      </c>
      <c r="AJ26" s="175">
        <v>0</v>
      </c>
      <c r="AK26" s="175">
        <v>21414.7</v>
      </c>
      <c r="AL26" s="175">
        <v>0</v>
      </c>
      <c r="AM26" s="175">
        <v>25002.26</v>
      </c>
      <c r="AN26" s="175">
        <v>0</v>
      </c>
      <c r="AO26" s="175">
        <v>23556.33</v>
      </c>
      <c r="AP26" s="175">
        <v>0</v>
      </c>
      <c r="AQ26" s="175">
        <v>55500</v>
      </c>
      <c r="AR26" s="175">
        <v>0</v>
      </c>
      <c r="AS26" s="249">
        <v>36477.82</v>
      </c>
      <c r="AT26" s="249">
        <v>8752.09</v>
      </c>
      <c r="AU26" s="249">
        <v>0</v>
      </c>
      <c r="AV26" s="249">
        <v>6458.4</v>
      </c>
      <c r="AW26" s="267"/>
      <c r="AX26" s="249">
        <v>0</v>
      </c>
      <c r="AY26" s="174">
        <f t="shared" si="2"/>
        <v>260778.92</v>
      </c>
      <c r="AZ26" s="263">
        <f>AY26-AX26-AW26</f>
        <v>260778.92</v>
      </c>
      <c r="BA26" s="264">
        <f t="shared" si="3"/>
        <v>5</v>
      </c>
      <c r="BB26" s="265">
        <f>AV26</f>
        <v>6458.4</v>
      </c>
      <c r="BC26" s="265">
        <f>AU26</f>
        <v>0</v>
      </c>
      <c r="BD26" s="265">
        <f>AT26</f>
        <v>8752.09</v>
      </c>
      <c r="BE26" s="265">
        <f>AS26</f>
        <v>36477.82</v>
      </c>
      <c r="BF26" s="265">
        <f>AR26</f>
        <v>0</v>
      </c>
      <c r="BG26" s="265">
        <f t="shared" si="4"/>
        <v>51688.31</v>
      </c>
      <c r="BH26" s="265">
        <f t="shared" si="5"/>
        <v>0</v>
      </c>
      <c r="BI26" s="278"/>
      <c r="BJ26" s="27">
        <f>VLOOKUP(B26,[2]Sheet1!$A$1:$I$65536,9,0)</f>
        <v>260778.92</v>
      </c>
      <c r="BK26" s="27">
        <f t="shared" si="6"/>
        <v>0</v>
      </c>
      <c r="BL26" s="27">
        <v>0</v>
      </c>
      <c r="BM26" s="283">
        <f t="shared" si="7"/>
        <v>26.077892</v>
      </c>
      <c r="BN26" s="184">
        <f t="shared" si="8"/>
        <v>51688.31</v>
      </c>
      <c r="BO26" s="284">
        <f t="shared" si="9"/>
        <v>7000</v>
      </c>
      <c r="BP26" s="184">
        <f t="shared" si="10"/>
        <v>7000</v>
      </c>
      <c r="BQ26" s="184">
        <f t="shared" si="11"/>
        <v>23000</v>
      </c>
      <c r="BR26" s="285">
        <f>VLOOKUP(B26,[3]Sheet1!$B:$BP,67,0)</f>
        <v>30000</v>
      </c>
      <c r="BS26" s="285">
        <v>10000</v>
      </c>
      <c r="BT26" s="285">
        <f t="shared" si="12"/>
        <v>10714.2857142857</v>
      </c>
      <c r="BU26" s="184" t="s">
        <v>74</v>
      </c>
      <c r="BV26" s="184"/>
    </row>
    <row r="27" s="27" customFormat="1" customHeight="1" spans="1:74">
      <c r="A27" s="218">
        <f t="shared" si="1"/>
        <v>23</v>
      </c>
      <c r="B27" s="225" t="s">
        <v>127</v>
      </c>
      <c r="C27" s="227" t="s">
        <v>128</v>
      </c>
      <c r="D27" s="220">
        <f>VLOOKUP(B27,[3]Sheet1!$B:$D,3,0)</f>
        <v>210</v>
      </c>
      <c r="E27" s="220" t="s">
        <v>73</v>
      </c>
      <c r="F27" s="220"/>
      <c r="G27" s="228">
        <v>90</v>
      </c>
      <c r="H27" s="221" t="str">
        <f>IF(SUM(AD27:AO27)&gt;0,"是","否")</f>
        <v>是</v>
      </c>
      <c r="I27" s="221">
        <v>90</v>
      </c>
      <c r="J27" s="175">
        <v>0</v>
      </c>
      <c r="K27" s="175">
        <v>0</v>
      </c>
      <c r="L27" s="175">
        <v>0</v>
      </c>
      <c r="M27" s="175">
        <v>0</v>
      </c>
      <c r="N27" s="175"/>
      <c r="O27" s="249"/>
      <c r="P27" s="175"/>
      <c r="Q27" s="175"/>
      <c r="R27" s="175"/>
      <c r="S27" s="175"/>
      <c r="T27" s="175"/>
      <c r="U27" s="175"/>
      <c r="V27" s="175"/>
      <c r="W27" s="175"/>
      <c r="X27" s="175">
        <v>0</v>
      </c>
      <c r="Y27" s="175">
        <v>0</v>
      </c>
      <c r="Z27" s="175">
        <v>0</v>
      </c>
      <c r="AA27" s="175">
        <v>0</v>
      </c>
      <c r="AB27" s="175">
        <v>0</v>
      </c>
      <c r="AC27" s="175">
        <v>0</v>
      </c>
      <c r="AD27" s="175">
        <v>30828.4</v>
      </c>
      <c r="AE27" s="175">
        <v>40385.19</v>
      </c>
      <c r="AF27" s="175">
        <v>56596.68</v>
      </c>
      <c r="AG27" s="175">
        <v>27046.89</v>
      </c>
      <c r="AH27" s="175">
        <v>44354.57</v>
      </c>
      <c r="AI27" s="175">
        <v>45109.77</v>
      </c>
      <c r="AJ27" s="175">
        <v>56004.97</v>
      </c>
      <c r="AK27" s="175">
        <v>67923.96</v>
      </c>
      <c r="AL27" s="175">
        <v>56994.88</v>
      </c>
      <c r="AM27" s="175">
        <v>56144.64</v>
      </c>
      <c r="AN27" s="175">
        <v>26984.55</v>
      </c>
      <c r="AO27" s="175">
        <v>31650.85</v>
      </c>
      <c r="AP27" s="175">
        <v>31400</v>
      </c>
      <c r="AQ27" s="175">
        <v>48000</v>
      </c>
      <c r="AR27" s="175">
        <v>43591.48</v>
      </c>
      <c r="AS27" s="249">
        <v>35027.19</v>
      </c>
      <c r="AT27" s="249">
        <v>25666.08</v>
      </c>
      <c r="AU27" s="249">
        <v>0</v>
      </c>
      <c r="AV27" s="249">
        <v>42989.99</v>
      </c>
      <c r="AW27" s="249">
        <v>54605.88</v>
      </c>
      <c r="AX27" s="249">
        <v>0</v>
      </c>
      <c r="AY27" s="174">
        <f t="shared" si="2"/>
        <v>821305.97</v>
      </c>
      <c r="AZ27" s="263">
        <f>AY27-AX27-AW27-AV27</f>
        <v>723710.1</v>
      </c>
      <c r="BA27" s="264">
        <f t="shared" si="3"/>
        <v>6</v>
      </c>
      <c r="BB27" s="265">
        <f>AU27</f>
        <v>0</v>
      </c>
      <c r="BC27" s="265">
        <f>AT27</f>
        <v>25666.08</v>
      </c>
      <c r="BD27" s="265">
        <f>AS27</f>
        <v>35027.19</v>
      </c>
      <c r="BE27" s="265">
        <f>AR27</f>
        <v>43591.48</v>
      </c>
      <c r="BF27" s="265">
        <f>AQ27</f>
        <v>48000</v>
      </c>
      <c r="BG27" s="265">
        <f t="shared" si="4"/>
        <v>158289.14</v>
      </c>
      <c r="BH27" s="265">
        <f t="shared" si="5"/>
        <v>97595.87</v>
      </c>
      <c r="BI27" s="278"/>
      <c r="BJ27" s="27">
        <f>VLOOKUP(B27,[2]Sheet1!$A$1:$I$65536,9,0)</f>
        <v>821305.97</v>
      </c>
      <c r="BK27" s="27">
        <f t="shared" si="6"/>
        <v>0</v>
      </c>
      <c r="BL27" s="27">
        <v>0</v>
      </c>
      <c r="BM27" s="283">
        <f t="shared" si="7"/>
        <v>72.37101</v>
      </c>
      <c r="BN27" s="184">
        <f t="shared" si="8"/>
        <v>158289.14</v>
      </c>
      <c r="BO27" s="284">
        <f t="shared" si="9"/>
        <v>21000</v>
      </c>
      <c r="BP27" s="184">
        <f t="shared" si="10"/>
        <v>21000</v>
      </c>
      <c r="BQ27" s="184">
        <f t="shared" si="11"/>
        <v>0</v>
      </c>
      <c r="BR27" s="285">
        <v>21000</v>
      </c>
      <c r="BS27" s="285">
        <v>10000</v>
      </c>
      <c r="BT27" s="285">
        <f t="shared" si="12"/>
        <v>7500</v>
      </c>
      <c r="BU27" s="184" t="s">
        <v>85</v>
      </c>
      <c r="BV27" s="184"/>
    </row>
    <row r="28" s="27" customFormat="1" customHeight="1" spans="1:74">
      <c r="A28" s="218">
        <f t="shared" si="1"/>
        <v>24</v>
      </c>
      <c r="B28" s="225" t="s">
        <v>129</v>
      </c>
      <c r="C28" s="227" t="s">
        <v>130</v>
      </c>
      <c r="D28" s="220">
        <f>VLOOKUP(B28,[3]Sheet1!$B:$D,3,0)</f>
        <v>210</v>
      </c>
      <c r="E28" s="220" t="s">
        <v>81</v>
      </c>
      <c r="F28" s="220"/>
      <c r="G28" s="228">
        <v>60</v>
      </c>
      <c r="H28" s="221" t="str">
        <f>IF(SUM(AD28:AO28)&gt;0,"是","否")</f>
        <v>是</v>
      </c>
      <c r="I28" s="221"/>
      <c r="J28" s="175">
        <v>0</v>
      </c>
      <c r="K28" s="175">
        <v>0</v>
      </c>
      <c r="L28" s="175">
        <v>0</v>
      </c>
      <c r="M28" s="175">
        <v>0</v>
      </c>
      <c r="N28" s="175"/>
      <c r="O28" s="249"/>
      <c r="P28" s="175"/>
      <c r="Q28" s="175"/>
      <c r="R28" s="175"/>
      <c r="S28" s="175"/>
      <c r="T28" s="175"/>
      <c r="U28" s="175"/>
      <c r="V28" s="175">
        <v>0</v>
      </c>
      <c r="W28" s="175">
        <v>0</v>
      </c>
      <c r="X28" s="175">
        <v>0</v>
      </c>
      <c r="Y28" s="175">
        <v>0</v>
      </c>
      <c r="Z28" s="175">
        <v>0</v>
      </c>
      <c r="AA28" s="175">
        <v>0</v>
      </c>
      <c r="AB28" s="175"/>
      <c r="AC28" s="175">
        <v>2082.13</v>
      </c>
      <c r="AD28" s="175">
        <v>28574.47</v>
      </c>
      <c r="AE28" s="175">
        <v>14575.68</v>
      </c>
      <c r="AF28" s="175">
        <v>14211.92</v>
      </c>
      <c r="AG28" s="175">
        <v>0</v>
      </c>
      <c r="AH28" s="175">
        <v>9273.6</v>
      </c>
      <c r="AI28" s="175">
        <v>17939.13</v>
      </c>
      <c r="AJ28" s="175">
        <v>0</v>
      </c>
      <c r="AK28" s="175">
        <v>35792.04</v>
      </c>
      <c r="AL28" s="175">
        <v>0</v>
      </c>
      <c r="AM28" s="175">
        <v>20538.69</v>
      </c>
      <c r="AN28" s="175">
        <v>0</v>
      </c>
      <c r="AO28" s="175">
        <v>11307.11</v>
      </c>
      <c r="AP28" s="175">
        <v>5900</v>
      </c>
      <c r="AQ28" s="175">
        <v>6000</v>
      </c>
      <c r="AR28" s="175">
        <v>6275.12</v>
      </c>
      <c r="AS28" s="249">
        <v>4386.99</v>
      </c>
      <c r="AT28" s="249">
        <v>1683.48</v>
      </c>
      <c r="AU28" s="249">
        <v>12318.44</v>
      </c>
      <c r="AV28" s="249">
        <v>7247.58</v>
      </c>
      <c r="AW28" s="249">
        <v>11919.23</v>
      </c>
      <c r="AX28" s="249">
        <v>7656.65</v>
      </c>
      <c r="AY28" s="174">
        <f t="shared" si="2"/>
        <v>217682.26</v>
      </c>
      <c r="AZ28" s="263">
        <f>AY28-AX28-AW28</f>
        <v>198106.38</v>
      </c>
      <c r="BA28" s="264">
        <f t="shared" si="3"/>
        <v>6</v>
      </c>
      <c r="BB28" s="265">
        <f>AV28</f>
        <v>7247.58</v>
      </c>
      <c r="BC28" s="265">
        <f>AU28</f>
        <v>12318.44</v>
      </c>
      <c r="BD28" s="265">
        <f>AT28</f>
        <v>1683.48</v>
      </c>
      <c r="BE28" s="265">
        <f>AS28</f>
        <v>4386.99</v>
      </c>
      <c r="BF28" s="265">
        <f>AR28</f>
        <v>6275.12</v>
      </c>
      <c r="BG28" s="265">
        <f t="shared" si="4"/>
        <v>45212.37</v>
      </c>
      <c r="BH28" s="265">
        <f t="shared" si="5"/>
        <v>19575.88</v>
      </c>
      <c r="BI28" s="278"/>
      <c r="BJ28" s="27">
        <f>VLOOKUP(B28,[2]Sheet1!$A$1:$I$65536,9,0)</f>
        <v>217682.26</v>
      </c>
      <c r="BK28" s="27">
        <f t="shared" si="6"/>
        <v>0</v>
      </c>
      <c r="BL28" s="27">
        <v>0</v>
      </c>
      <c r="BM28" s="283">
        <f t="shared" si="7"/>
        <v>19.810638</v>
      </c>
      <c r="BN28" s="184">
        <f t="shared" si="8"/>
        <v>45212.37</v>
      </c>
      <c r="BO28" s="284">
        <f t="shared" si="9"/>
        <v>6000</v>
      </c>
      <c r="BP28" s="184">
        <f t="shared" si="10"/>
        <v>6000</v>
      </c>
      <c r="BQ28" s="184">
        <f t="shared" si="11"/>
        <v>14000</v>
      </c>
      <c r="BR28" s="285">
        <f>VLOOKUP(B28,[3]Sheet1!$B:$BP,67,0)</f>
        <v>20000</v>
      </c>
      <c r="BS28" s="285">
        <v>10000</v>
      </c>
      <c r="BT28" s="285">
        <f t="shared" si="12"/>
        <v>7142.85714285714</v>
      </c>
      <c r="BU28" s="184" t="s">
        <v>85</v>
      </c>
      <c r="BV28" s="184"/>
    </row>
    <row r="29" s="27" customFormat="1" customHeight="1" spans="1:74">
      <c r="A29" s="218">
        <f t="shared" si="1"/>
        <v>25</v>
      </c>
      <c r="B29" s="219" t="s">
        <v>131</v>
      </c>
      <c r="C29" s="227" t="s">
        <v>132</v>
      </c>
      <c r="D29" s="220">
        <f>VLOOKUP(B29,[3]Sheet1!$B:$D,3,0)</f>
        <v>210</v>
      </c>
      <c r="E29" s="223"/>
      <c r="F29" s="223"/>
      <c r="G29" s="230">
        <v>60</v>
      </c>
      <c r="H29" s="231"/>
      <c r="I29" s="231"/>
      <c r="J29" s="231"/>
      <c r="K29" s="231"/>
      <c r="L29" s="231"/>
      <c r="M29" s="231"/>
      <c r="N29" s="247"/>
      <c r="O29" s="248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49">
        <v>12258.81</v>
      </c>
      <c r="AT29" s="249">
        <v>0</v>
      </c>
      <c r="AU29" s="249">
        <v>0</v>
      </c>
      <c r="AV29" s="249">
        <v>0</v>
      </c>
      <c r="AW29" s="249">
        <v>62218.15</v>
      </c>
      <c r="AX29" s="249">
        <v>0</v>
      </c>
      <c r="AY29" s="174">
        <f t="shared" si="2"/>
        <v>74476.96</v>
      </c>
      <c r="AZ29" s="263">
        <f>AY29-AX29-AW29</f>
        <v>12258.81</v>
      </c>
      <c r="BA29" s="264">
        <f t="shared" si="3"/>
        <v>6</v>
      </c>
      <c r="BB29" s="265">
        <f>AV29</f>
        <v>0</v>
      </c>
      <c r="BC29" s="265">
        <f>AU29</f>
        <v>0</v>
      </c>
      <c r="BD29" s="265">
        <f>AT29</f>
        <v>0</v>
      </c>
      <c r="BE29" s="265">
        <f>AS29</f>
        <v>12258.81</v>
      </c>
      <c r="BF29" s="265">
        <f>AR29</f>
        <v>0</v>
      </c>
      <c r="BG29" s="265">
        <f t="shared" si="4"/>
        <v>74476.96</v>
      </c>
      <c r="BH29" s="265">
        <f t="shared" si="5"/>
        <v>62218.15</v>
      </c>
      <c r="BI29" s="274"/>
      <c r="BJ29" s="27">
        <f>VLOOKUP(B29,[2]Sheet1!$A$1:$I$65536,9,0)</f>
        <v>74476.96</v>
      </c>
      <c r="BK29" s="27">
        <f t="shared" si="6"/>
        <v>0</v>
      </c>
      <c r="BL29" s="27">
        <v>0</v>
      </c>
      <c r="BM29" s="283">
        <f t="shared" si="7"/>
        <v>1.225881</v>
      </c>
      <c r="BN29" s="184">
        <f t="shared" si="8"/>
        <v>74476.96</v>
      </c>
      <c r="BO29" s="284">
        <f t="shared" si="9"/>
        <v>10000</v>
      </c>
      <c r="BP29" s="184">
        <f t="shared" si="10"/>
        <v>10000</v>
      </c>
      <c r="BQ29" s="184">
        <f t="shared" si="11"/>
        <v>2258.81</v>
      </c>
      <c r="BR29" s="285">
        <f>VLOOKUP(B29,[3]Sheet1!$B:$BP,67,0)</f>
        <v>12258.81</v>
      </c>
      <c r="BS29" s="285">
        <f>BR29</f>
        <v>12258.81</v>
      </c>
      <c r="BT29" s="285">
        <f t="shared" si="12"/>
        <v>4378.14642857143</v>
      </c>
      <c r="BU29" s="184" t="s">
        <v>74</v>
      </c>
      <c r="BV29" s="184" t="s">
        <v>133</v>
      </c>
    </row>
    <row r="30" s="27" customFormat="1" customHeight="1" spans="1:74">
      <c r="A30" s="218">
        <f t="shared" si="1"/>
        <v>26</v>
      </c>
      <c r="B30" s="225" t="s">
        <v>134</v>
      </c>
      <c r="C30" s="227" t="s">
        <v>135</v>
      </c>
      <c r="D30" s="220">
        <f>VLOOKUP(B30,[3]Sheet1!$B:$D,3,0)</f>
        <v>210</v>
      </c>
      <c r="E30" s="220"/>
      <c r="F30" s="220"/>
      <c r="G30" s="228">
        <v>0</v>
      </c>
      <c r="H30" s="221" t="str">
        <f>IF(SUM(AD30:AO30)&gt;0,"是","否")</f>
        <v>否</v>
      </c>
      <c r="I30" s="221"/>
      <c r="J30" s="175">
        <v>0</v>
      </c>
      <c r="K30" s="175">
        <v>0</v>
      </c>
      <c r="L30" s="175">
        <v>0</v>
      </c>
      <c r="M30" s="175">
        <v>0</v>
      </c>
      <c r="N30" s="175">
        <v>0</v>
      </c>
      <c r="O30" s="249">
        <v>0</v>
      </c>
      <c r="P30" s="175">
        <v>0</v>
      </c>
      <c r="Q30" s="175">
        <v>0</v>
      </c>
      <c r="R30" s="175">
        <v>0</v>
      </c>
      <c r="S30" s="175">
        <v>0</v>
      </c>
      <c r="T30" s="175">
        <v>0</v>
      </c>
      <c r="U30" s="175">
        <v>0</v>
      </c>
      <c r="V30" s="175">
        <v>0</v>
      </c>
      <c r="W30" s="175">
        <v>0</v>
      </c>
      <c r="X30" s="175">
        <v>0</v>
      </c>
      <c r="Y30" s="175">
        <v>0</v>
      </c>
      <c r="Z30" s="175">
        <v>0</v>
      </c>
      <c r="AA30" s="175">
        <v>0</v>
      </c>
      <c r="AB30" s="175">
        <v>0</v>
      </c>
      <c r="AC30" s="175"/>
      <c r="AD30" s="175"/>
      <c r="AE30" s="175"/>
      <c r="AF30" s="175"/>
      <c r="AG30" s="175">
        <v>0</v>
      </c>
      <c r="AH30" s="175">
        <v>0</v>
      </c>
      <c r="AI30" s="175">
        <v>0</v>
      </c>
      <c r="AJ30" s="175"/>
      <c r="AK30" s="175"/>
      <c r="AL30" s="175">
        <v>0</v>
      </c>
      <c r="AM30" s="175">
        <v>0</v>
      </c>
      <c r="AN30" s="175">
        <v>0</v>
      </c>
      <c r="AO30" s="175">
        <v>0</v>
      </c>
      <c r="AP30" s="175">
        <v>0</v>
      </c>
      <c r="AQ30" s="175">
        <v>0</v>
      </c>
      <c r="AR30" s="175">
        <v>0</v>
      </c>
      <c r="AS30" s="249">
        <v>11200</v>
      </c>
      <c r="AT30" s="249">
        <v>0</v>
      </c>
      <c r="AU30" s="249">
        <v>0</v>
      </c>
      <c r="AV30" s="249">
        <v>0</v>
      </c>
      <c r="AW30" s="267"/>
      <c r="AX30" s="249">
        <v>0</v>
      </c>
      <c r="AY30" s="174">
        <f t="shared" si="2"/>
        <v>11200</v>
      </c>
      <c r="AZ30" s="263">
        <f>AY30</f>
        <v>11200</v>
      </c>
      <c r="BA30" s="264">
        <f t="shared" si="3"/>
        <v>5</v>
      </c>
      <c r="BB30" s="265">
        <f>AX30</f>
        <v>0</v>
      </c>
      <c r="BC30" s="265">
        <f>AW30</f>
        <v>0</v>
      </c>
      <c r="BD30" s="265">
        <f>AV30</f>
        <v>0</v>
      </c>
      <c r="BE30" s="265">
        <f>AU30</f>
        <v>0</v>
      </c>
      <c r="BF30" s="265">
        <f>AT30</f>
        <v>0</v>
      </c>
      <c r="BG30" s="265">
        <f t="shared" si="4"/>
        <v>11200</v>
      </c>
      <c r="BH30" s="265">
        <f t="shared" si="5"/>
        <v>0</v>
      </c>
      <c r="BI30" s="278"/>
      <c r="BJ30" s="27">
        <f>VLOOKUP(B30,[2]Sheet1!$A$1:$I$65536,9,0)</f>
        <v>11200</v>
      </c>
      <c r="BK30" s="27">
        <f t="shared" si="6"/>
        <v>0</v>
      </c>
      <c r="BL30" s="27">
        <v>0</v>
      </c>
      <c r="BM30" s="283">
        <f t="shared" si="7"/>
        <v>1.12</v>
      </c>
      <c r="BN30" s="184">
        <f t="shared" si="8"/>
        <v>11200</v>
      </c>
      <c r="BO30" s="284">
        <f t="shared" si="9"/>
        <v>1000</v>
      </c>
      <c r="BP30" s="184">
        <f t="shared" si="10"/>
        <v>1000</v>
      </c>
      <c r="BQ30" s="184">
        <f t="shared" si="11"/>
        <v>10200</v>
      </c>
      <c r="BR30" s="285">
        <f>VLOOKUP(B30,[3]Sheet1!$B:$BP,67,0)</f>
        <v>11200</v>
      </c>
      <c r="BS30" s="285">
        <v>5000</v>
      </c>
      <c r="BT30" s="285">
        <f t="shared" si="12"/>
        <v>4000</v>
      </c>
      <c r="BU30" s="184" t="s">
        <v>74</v>
      </c>
      <c r="BV30" s="184"/>
    </row>
    <row r="31" s="27" customFormat="1" customHeight="1" spans="1:74">
      <c r="A31" s="218">
        <f t="shared" si="1"/>
        <v>27</v>
      </c>
      <c r="B31" s="219" t="s">
        <v>136</v>
      </c>
      <c r="C31" s="227" t="s">
        <v>137</v>
      </c>
      <c r="D31" s="220">
        <f>VLOOKUP(B31,[3]Sheet1!$B:$D,3,0)</f>
        <v>210</v>
      </c>
      <c r="E31" s="223"/>
      <c r="F31" s="223"/>
      <c r="G31" s="230">
        <v>30</v>
      </c>
      <c r="H31" s="231"/>
      <c r="I31" s="231">
        <v>30</v>
      </c>
      <c r="J31" s="231"/>
      <c r="K31" s="231"/>
      <c r="L31" s="231"/>
      <c r="M31" s="231"/>
      <c r="N31" s="247"/>
      <c r="O31" s="248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>
        <v>0</v>
      </c>
      <c r="AV31" s="249">
        <v>63475.21</v>
      </c>
      <c r="AW31" s="267"/>
      <c r="AX31" s="249">
        <v>0</v>
      </c>
      <c r="AY31" s="174">
        <f t="shared" si="2"/>
        <v>63475.21</v>
      </c>
      <c r="AZ31" s="263">
        <f>AY31-AX31</f>
        <v>63475.21</v>
      </c>
      <c r="BA31" s="264">
        <f t="shared" si="3"/>
        <v>3</v>
      </c>
      <c r="BB31" s="265">
        <f>AW31</f>
        <v>0</v>
      </c>
      <c r="BC31" s="265">
        <f>AV31</f>
        <v>63475.21</v>
      </c>
      <c r="BD31" s="265">
        <f>AU31</f>
        <v>0</v>
      </c>
      <c r="BE31" s="265">
        <f>AT31</f>
        <v>0</v>
      </c>
      <c r="BF31" s="265">
        <f>AS31</f>
        <v>0</v>
      </c>
      <c r="BG31" s="265">
        <f t="shared" si="4"/>
        <v>63475.21</v>
      </c>
      <c r="BH31" s="265">
        <f t="shared" si="5"/>
        <v>0</v>
      </c>
      <c r="BI31" s="274"/>
      <c r="BJ31" s="27">
        <f>VLOOKUP(B31,[2]Sheet1!$A$1:$I$65536,9,0)</f>
        <v>63475.21</v>
      </c>
      <c r="BK31" s="27">
        <f t="shared" si="6"/>
        <v>0</v>
      </c>
      <c r="BL31" s="21">
        <v>0</v>
      </c>
      <c r="BM31" s="283">
        <f t="shared" si="7"/>
        <v>6.347521</v>
      </c>
      <c r="BN31" s="184">
        <f t="shared" si="8"/>
        <v>63475.21</v>
      </c>
      <c r="BO31" s="284">
        <f t="shared" si="9"/>
        <v>8000</v>
      </c>
      <c r="BP31" s="184">
        <f t="shared" si="10"/>
        <v>8000</v>
      </c>
      <c r="BQ31" s="184">
        <f t="shared" si="11"/>
        <v>32000</v>
      </c>
      <c r="BR31" s="285">
        <f>VLOOKUP(B31,[3]Sheet1!$B:$BP,67,0)</f>
        <v>40000</v>
      </c>
      <c r="BS31" s="285">
        <v>10000</v>
      </c>
      <c r="BT31" s="285">
        <f t="shared" si="12"/>
        <v>14285.7142857143</v>
      </c>
      <c r="BU31" s="184" t="s">
        <v>74</v>
      </c>
      <c r="BV31" s="184"/>
    </row>
    <row r="32" s="27" customFormat="1" customHeight="1" spans="1:74">
      <c r="A32" s="218">
        <f t="shared" si="1"/>
        <v>28</v>
      </c>
      <c r="B32" s="219" t="s">
        <v>138</v>
      </c>
      <c r="C32" s="227" t="s">
        <v>139</v>
      </c>
      <c r="D32" s="220">
        <f>VLOOKUP(B32,[3]Sheet1!$B:$D,3,0)</f>
        <v>210</v>
      </c>
      <c r="E32" s="222"/>
      <c r="F32" s="223"/>
      <c r="G32" s="230" t="s">
        <v>140</v>
      </c>
      <c r="H32" s="229"/>
      <c r="I32" s="229"/>
      <c r="J32" s="231"/>
      <c r="K32" s="231"/>
      <c r="L32" s="231"/>
      <c r="M32" s="231"/>
      <c r="N32" s="247"/>
      <c r="O32" s="248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175">
        <v>0</v>
      </c>
      <c r="AQ32" s="175">
        <v>0</v>
      </c>
      <c r="AR32" s="175">
        <v>0</v>
      </c>
      <c r="AS32" s="249">
        <v>0</v>
      </c>
      <c r="AT32" s="249">
        <v>0</v>
      </c>
      <c r="AU32" s="249">
        <v>34977.6</v>
      </c>
      <c r="AV32" s="249">
        <v>0</v>
      </c>
      <c r="AW32" s="249">
        <v>38400</v>
      </c>
      <c r="AX32" s="249">
        <v>0</v>
      </c>
      <c r="AY32" s="174">
        <f t="shared" si="2"/>
        <v>73377.6</v>
      </c>
      <c r="AZ32" s="263">
        <f>AY32</f>
        <v>73377.6</v>
      </c>
      <c r="BA32" s="264">
        <f t="shared" si="3"/>
        <v>6</v>
      </c>
      <c r="BB32" s="266">
        <f>AX32</f>
        <v>0</v>
      </c>
      <c r="BC32" s="266">
        <f>AW32</f>
        <v>38400</v>
      </c>
      <c r="BD32" s="266">
        <f>AV32</f>
        <v>0</v>
      </c>
      <c r="BE32" s="266">
        <f>AU32</f>
        <v>34977.6</v>
      </c>
      <c r="BF32" s="266">
        <f>AT32</f>
        <v>0</v>
      </c>
      <c r="BG32" s="266">
        <f t="shared" si="4"/>
        <v>73377.6</v>
      </c>
      <c r="BH32" s="266">
        <f t="shared" si="5"/>
        <v>0</v>
      </c>
      <c r="BI32" s="275"/>
      <c r="BJ32" s="276">
        <f>VLOOKUP(B32,[2]Sheet1!$A$1:$I$65536,9,0)</f>
        <v>73377.6</v>
      </c>
      <c r="BK32" s="276">
        <f t="shared" si="6"/>
        <v>0</v>
      </c>
      <c r="BL32" s="276">
        <v>0</v>
      </c>
      <c r="BM32" s="286">
        <f t="shared" si="7"/>
        <v>7.33776</v>
      </c>
      <c r="BN32" s="287">
        <f t="shared" si="8"/>
        <v>73377.6</v>
      </c>
      <c r="BO32" s="284">
        <f t="shared" si="9"/>
        <v>10000</v>
      </c>
      <c r="BP32" s="184">
        <f t="shared" si="10"/>
        <v>10000</v>
      </c>
      <c r="BQ32" s="184">
        <f t="shared" si="11"/>
        <v>24977.6</v>
      </c>
      <c r="BR32" s="285">
        <f>VLOOKUP(B32,[3]Sheet1!$B:$BP,67,0)</f>
        <v>34977.6</v>
      </c>
      <c r="BS32" s="285">
        <v>10000</v>
      </c>
      <c r="BT32" s="288">
        <f t="shared" si="12"/>
        <v>12492</v>
      </c>
      <c r="BU32" s="184" t="s">
        <v>74</v>
      </c>
      <c r="BV32" s="184"/>
    </row>
    <row r="33" s="27" customFormat="1" customHeight="1" spans="1:74">
      <c r="A33" s="218">
        <f t="shared" si="1"/>
        <v>29</v>
      </c>
      <c r="B33" s="225" t="s">
        <v>141</v>
      </c>
      <c r="C33" s="227" t="s">
        <v>142</v>
      </c>
      <c r="D33" s="220">
        <f>VLOOKUP(B33,[3]Sheet1!$B:$D,3,0)</f>
        <v>210</v>
      </c>
      <c r="E33" s="220" t="s">
        <v>73</v>
      </c>
      <c r="F33" s="220"/>
      <c r="G33" s="228">
        <v>60</v>
      </c>
      <c r="H33" s="221" t="str">
        <f t="shared" ref="H33:H42" si="14">IF(SUM(AD33:AO33)&gt;0,"是","否")</f>
        <v>是</v>
      </c>
      <c r="I33" s="221">
        <v>60</v>
      </c>
      <c r="J33" s="175">
        <v>0</v>
      </c>
      <c r="K33" s="175">
        <v>0</v>
      </c>
      <c r="L33" s="175">
        <v>0</v>
      </c>
      <c r="M33" s="175">
        <v>0</v>
      </c>
      <c r="N33" s="175">
        <v>0</v>
      </c>
      <c r="O33" s="249">
        <v>0</v>
      </c>
      <c r="P33" s="175">
        <v>0</v>
      </c>
      <c r="Q33" s="175">
        <v>0</v>
      </c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>
        <v>0</v>
      </c>
      <c r="AD33" s="175">
        <v>0</v>
      </c>
      <c r="AE33" s="175">
        <v>0</v>
      </c>
      <c r="AF33" s="175">
        <v>0</v>
      </c>
      <c r="AG33" s="175">
        <v>3076.02</v>
      </c>
      <c r="AH33" s="175">
        <v>0</v>
      </c>
      <c r="AI33" s="175">
        <v>17251.65</v>
      </c>
      <c r="AJ33" s="175">
        <v>32420.55</v>
      </c>
      <c r="AK33" s="175">
        <v>0</v>
      </c>
      <c r="AL33" s="175">
        <v>21753.24</v>
      </c>
      <c r="AM33" s="175">
        <v>22040.33</v>
      </c>
      <c r="AN33" s="175">
        <v>9721.05</v>
      </c>
      <c r="AO33" s="175">
        <v>11142.98</v>
      </c>
      <c r="AP33" s="175">
        <v>0</v>
      </c>
      <c r="AQ33" s="175">
        <v>28800</v>
      </c>
      <c r="AR33" s="175">
        <v>0</v>
      </c>
      <c r="AS33" s="249">
        <v>33869.4</v>
      </c>
      <c r="AT33" s="249">
        <v>16023.13</v>
      </c>
      <c r="AU33" s="249">
        <v>0</v>
      </c>
      <c r="AV33" s="249">
        <v>28653.91</v>
      </c>
      <c r="AW33" s="249">
        <v>18879.89</v>
      </c>
      <c r="AX33" s="249">
        <v>26177.51</v>
      </c>
      <c r="AY33" s="174">
        <f t="shared" si="2"/>
        <v>269809.66</v>
      </c>
      <c r="AZ33" s="263">
        <f t="shared" ref="AZ33:AZ38" si="15">AY33-AX33-AW33</f>
        <v>224752.26</v>
      </c>
      <c r="BA33" s="264">
        <f t="shared" si="3"/>
        <v>6</v>
      </c>
      <c r="BB33" s="265">
        <f t="shared" ref="BB33:BB38" si="16">AV33</f>
        <v>28653.91</v>
      </c>
      <c r="BC33" s="265">
        <f t="shared" ref="BC33:BC38" si="17">AU33</f>
        <v>0</v>
      </c>
      <c r="BD33" s="265">
        <f t="shared" ref="BD33:BD38" si="18">AT33</f>
        <v>16023.13</v>
      </c>
      <c r="BE33" s="265">
        <f t="shared" ref="BE33:BE38" si="19">AS33</f>
        <v>33869.4</v>
      </c>
      <c r="BF33" s="265">
        <f t="shared" ref="BF33:BF38" si="20">AR33</f>
        <v>0</v>
      </c>
      <c r="BG33" s="265">
        <f t="shared" si="4"/>
        <v>123603.84</v>
      </c>
      <c r="BH33" s="265">
        <f t="shared" si="5"/>
        <v>45057.4</v>
      </c>
      <c r="BI33" s="278"/>
      <c r="BJ33" s="27">
        <f>VLOOKUP(B33,[2]Sheet1!$A$1:$I$65536,9,0)</f>
        <v>269809.66</v>
      </c>
      <c r="BK33" s="27">
        <f t="shared" si="6"/>
        <v>0</v>
      </c>
      <c r="BL33" s="27">
        <v>0</v>
      </c>
      <c r="BM33" s="283">
        <f t="shared" si="7"/>
        <v>22.475226</v>
      </c>
      <c r="BN33" s="184">
        <f t="shared" si="8"/>
        <v>123603.84</v>
      </c>
      <c r="BO33" s="284">
        <f t="shared" si="9"/>
        <v>16000</v>
      </c>
      <c r="BP33" s="184">
        <f t="shared" si="10"/>
        <v>16000</v>
      </c>
      <c r="BQ33" s="184">
        <f t="shared" si="11"/>
        <v>4000</v>
      </c>
      <c r="BR33" s="285">
        <f>VLOOKUP(B33,[3]Sheet1!$B:$BP,67,0)</f>
        <v>20000</v>
      </c>
      <c r="BS33" s="285">
        <v>10000</v>
      </c>
      <c r="BT33" s="285">
        <f t="shared" si="12"/>
        <v>7142.85714285714</v>
      </c>
      <c r="BU33" s="184" t="s">
        <v>85</v>
      </c>
      <c r="BV33" s="184"/>
    </row>
    <row r="34" s="27" customFormat="1" customHeight="1" spans="1:74">
      <c r="A34" s="218">
        <f t="shared" si="1"/>
        <v>30</v>
      </c>
      <c r="B34" s="225" t="s">
        <v>143</v>
      </c>
      <c r="C34" s="227" t="s">
        <v>144</v>
      </c>
      <c r="D34" s="220">
        <f>VLOOKUP(B34,[3]Sheet1!$B:$D,3,0)</f>
        <v>210</v>
      </c>
      <c r="E34" s="220" t="s">
        <v>73</v>
      </c>
      <c r="F34" s="220"/>
      <c r="G34" s="228">
        <v>60</v>
      </c>
      <c r="H34" s="221" t="str">
        <f t="shared" si="14"/>
        <v>否</v>
      </c>
      <c r="I34" s="221">
        <v>60</v>
      </c>
      <c r="J34" s="175">
        <v>0</v>
      </c>
      <c r="K34" s="175">
        <v>0</v>
      </c>
      <c r="L34" s="175">
        <v>0</v>
      </c>
      <c r="M34" s="175">
        <v>0</v>
      </c>
      <c r="N34" s="175">
        <v>0</v>
      </c>
      <c r="O34" s="249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>
        <v>0</v>
      </c>
      <c r="AG34" s="175">
        <v>0</v>
      </c>
      <c r="AH34" s="175">
        <v>0</v>
      </c>
      <c r="AI34" s="175"/>
      <c r="AJ34" s="175"/>
      <c r="AK34" s="175">
        <v>0</v>
      </c>
      <c r="AL34" s="175"/>
      <c r="AM34" s="175"/>
      <c r="AN34" s="175"/>
      <c r="AO34" s="175"/>
      <c r="AP34" s="175">
        <v>4048.48</v>
      </c>
      <c r="AQ34" s="175">
        <v>14900</v>
      </c>
      <c r="AR34" s="175">
        <v>20461.33</v>
      </c>
      <c r="AS34" s="249">
        <v>20496.34</v>
      </c>
      <c r="AT34" s="249">
        <v>22250.82</v>
      </c>
      <c r="AU34" s="249">
        <v>25284.73</v>
      </c>
      <c r="AV34" s="249">
        <v>6938.45</v>
      </c>
      <c r="AW34" s="249">
        <v>28009.35</v>
      </c>
      <c r="AX34" s="249">
        <v>0</v>
      </c>
      <c r="AY34" s="174">
        <f t="shared" si="2"/>
        <v>142389.5</v>
      </c>
      <c r="AZ34" s="263">
        <f t="shared" si="15"/>
        <v>114380.15</v>
      </c>
      <c r="BA34" s="264">
        <f t="shared" si="3"/>
        <v>6</v>
      </c>
      <c r="BB34" s="265">
        <f t="shared" si="16"/>
        <v>6938.45</v>
      </c>
      <c r="BC34" s="265">
        <f t="shared" si="17"/>
        <v>25284.73</v>
      </c>
      <c r="BD34" s="265">
        <f t="shared" si="18"/>
        <v>22250.82</v>
      </c>
      <c r="BE34" s="265">
        <f t="shared" si="19"/>
        <v>20496.34</v>
      </c>
      <c r="BF34" s="265">
        <f t="shared" si="20"/>
        <v>20461.33</v>
      </c>
      <c r="BG34" s="265">
        <f t="shared" si="4"/>
        <v>102979.69</v>
      </c>
      <c r="BH34" s="265">
        <f t="shared" si="5"/>
        <v>28009.35</v>
      </c>
      <c r="BI34" s="278"/>
      <c r="BJ34" s="27">
        <f>VLOOKUP(B34,[2]Sheet1!$A$1:$I$65536,9,0)</f>
        <v>142389.5</v>
      </c>
      <c r="BK34" s="27">
        <f t="shared" si="6"/>
        <v>0</v>
      </c>
      <c r="BL34" s="27">
        <v>0</v>
      </c>
      <c r="BM34" s="283">
        <f t="shared" si="7"/>
        <v>11.438015</v>
      </c>
      <c r="BN34" s="184">
        <f t="shared" si="8"/>
        <v>102979.69</v>
      </c>
      <c r="BO34" s="284">
        <f t="shared" si="9"/>
        <v>14000</v>
      </c>
      <c r="BP34" s="184">
        <f t="shared" si="10"/>
        <v>14000</v>
      </c>
      <c r="BQ34" s="184">
        <f t="shared" si="11"/>
        <v>6000</v>
      </c>
      <c r="BR34" s="285">
        <f>VLOOKUP(B34,[3]Sheet1!$B:$BP,67,0)</f>
        <v>20000</v>
      </c>
      <c r="BS34" s="285">
        <v>10000</v>
      </c>
      <c r="BT34" s="285">
        <f t="shared" si="12"/>
        <v>7142.85714285714</v>
      </c>
      <c r="BU34" s="184" t="s">
        <v>85</v>
      </c>
      <c r="BV34" s="184"/>
    </row>
    <row r="35" s="27" customFormat="1" customHeight="1" spans="1:74">
      <c r="A35" s="218">
        <f t="shared" si="1"/>
        <v>31</v>
      </c>
      <c r="B35" s="225" t="s">
        <v>145</v>
      </c>
      <c r="C35" s="227" t="s">
        <v>146</v>
      </c>
      <c r="D35" s="220">
        <f>VLOOKUP(B35,[3]Sheet1!$B:$D,3,0)</f>
        <v>210</v>
      </c>
      <c r="E35" s="220" t="s">
        <v>73</v>
      </c>
      <c r="F35" s="220"/>
      <c r="G35" s="228">
        <v>60</v>
      </c>
      <c r="H35" s="221" t="str">
        <f t="shared" si="14"/>
        <v>是</v>
      </c>
      <c r="I35" s="221">
        <v>60</v>
      </c>
      <c r="J35" s="175">
        <v>0</v>
      </c>
      <c r="K35" s="175">
        <v>0</v>
      </c>
      <c r="L35" s="175">
        <v>0</v>
      </c>
      <c r="M35" s="175">
        <v>0</v>
      </c>
      <c r="N35" s="175">
        <v>0</v>
      </c>
      <c r="O35" s="249">
        <v>0</v>
      </c>
      <c r="P35" s="175">
        <v>0</v>
      </c>
      <c r="Q35" s="175">
        <v>0</v>
      </c>
      <c r="R35" s="175">
        <v>0</v>
      </c>
      <c r="S35" s="175">
        <v>0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5">
        <v>0</v>
      </c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>
        <v>0</v>
      </c>
      <c r="AK35" s="175">
        <v>27242.89</v>
      </c>
      <c r="AL35" s="175">
        <v>26637.97</v>
      </c>
      <c r="AM35" s="175">
        <v>0</v>
      </c>
      <c r="AN35" s="175">
        <v>29097.41</v>
      </c>
      <c r="AO35" s="175">
        <v>15050.87</v>
      </c>
      <c r="AP35" s="175">
        <v>11000</v>
      </c>
      <c r="AQ35" s="175">
        <v>16400</v>
      </c>
      <c r="AR35" s="175">
        <v>17731.3</v>
      </c>
      <c r="AS35" s="249">
        <v>11897.61</v>
      </c>
      <c r="AT35" s="249">
        <v>0</v>
      </c>
      <c r="AU35" s="249">
        <v>24028.93</v>
      </c>
      <c r="AV35" s="249">
        <v>7856.19</v>
      </c>
      <c r="AW35" s="267"/>
      <c r="AX35" s="249">
        <v>0</v>
      </c>
      <c r="AY35" s="174">
        <f t="shared" si="2"/>
        <v>186943.17</v>
      </c>
      <c r="AZ35" s="263">
        <f t="shared" si="15"/>
        <v>186943.17</v>
      </c>
      <c r="BA35" s="264">
        <f t="shared" si="3"/>
        <v>5</v>
      </c>
      <c r="BB35" s="265">
        <f t="shared" si="16"/>
        <v>7856.19</v>
      </c>
      <c r="BC35" s="265">
        <f t="shared" si="17"/>
        <v>24028.93</v>
      </c>
      <c r="BD35" s="265">
        <f t="shared" si="18"/>
        <v>0</v>
      </c>
      <c r="BE35" s="265">
        <f t="shared" si="19"/>
        <v>11897.61</v>
      </c>
      <c r="BF35" s="265">
        <f t="shared" si="20"/>
        <v>17731.3</v>
      </c>
      <c r="BG35" s="265">
        <f t="shared" si="4"/>
        <v>43782.73</v>
      </c>
      <c r="BH35" s="265">
        <f t="shared" si="5"/>
        <v>0</v>
      </c>
      <c r="BI35" s="278"/>
      <c r="BJ35" s="27">
        <f>VLOOKUP(B35,[2]Sheet1!$A$1:$I$65536,9,0)</f>
        <v>186943.17</v>
      </c>
      <c r="BK35" s="27">
        <f t="shared" si="6"/>
        <v>0</v>
      </c>
      <c r="BL35" s="27">
        <v>0</v>
      </c>
      <c r="BM35" s="283">
        <f t="shared" si="7"/>
        <v>18.694317</v>
      </c>
      <c r="BN35" s="184">
        <f t="shared" si="8"/>
        <v>43782.73</v>
      </c>
      <c r="BO35" s="284">
        <f t="shared" si="9"/>
        <v>6000</v>
      </c>
      <c r="BP35" s="184">
        <f t="shared" si="10"/>
        <v>6000</v>
      </c>
      <c r="BQ35" s="184">
        <f t="shared" si="11"/>
        <v>14000</v>
      </c>
      <c r="BR35" s="285">
        <f>VLOOKUP(B35,[3]Sheet1!$B:$BP,67,0)</f>
        <v>20000</v>
      </c>
      <c r="BS35" s="285">
        <v>10000</v>
      </c>
      <c r="BT35" s="285">
        <f t="shared" si="12"/>
        <v>7142.85714285714</v>
      </c>
      <c r="BU35" s="184" t="s">
        <v>85</v>
      </c>
      <c r="BV35" s="184"/>
    </row>
    <row r="36" s="27" customFormat="1" customHeight="1" spans="1:74">
      <c r="A36" s="218">
        <f t="shared" si="1"/>
        <v>32</v>
      </c>
      <c r="B36" s="225" t="s">
        <v>147</v>
      </c>
      <c r="C36" s="227" t="s">
        <v>148</v>
      </c>
      <c r="D36" s="220">
        <f>VLOOKUP(B36,[3]Sheet1!$B:$D,3,0)</f>
        <v>210</v>
      </c>
      <c r="E36" s="220" t="s">
        <v>73</v>
      </c>
      <c r="F36" s="220"/>
      <c r="G36" s="228">
        <v>60</v>
      </c>
      <c r="H36" s="221" t="str">
        <f t="shared" si="14"/>
        <v>否</v>
      </c>
      <c r="I36" s="221">
        <v>60</v>
      </c>
      <c r="J36" s="175">
        <v>0</v>
      </c>
      <c r="K36" s="175">
        <v>0</v>
      </c>
      <c r="L36" s="175">
        <v>0</v>
      </c>
      <c r="M36" s="175">
        <v>0</v>
      </c>
      <c r="N36" s="175">
        <v>0</v>
      </c>
      <c r="O36" s="249">
        <v>0</v>
      </c>
      <c r="P36" s="175">
        <v>0</v>
      </c>
      <c r="Q36" s="175">
        <v>0</v>
      </c>
      <c r="R36" s="175">
        <v>0</v>
      </c>
      <c r="S36" s="175"/>
      <c r="T36" s="175"/>
      <c r="U36" s="175"/>
      <c r="V36" s="175"/>
      <c r="W36" s="175"/>
      <c r="X36" s="175"/>
      <c r="Y36" s="175"/>
      <c r="Z36" s="175"/>
      <c r="AA36" s="175">
        <v>0</v>
      </c>
      <c r="AB36" s="175">
        <v>0</v>
      </c>
      <c r="AC36" s="175">
        <v>0</v>
      </c>
      <c r="AD36" s="175">
        <v>0</v>
      </c>
      <c r="AE36" s="175">
        <v>0</v>
      </c>
      <c r="AF36" s="175">
        <v>0</v>
      </c>
      <c r="AG36" s="175">
        <v>0</v>
      </c>
      <c r="AH36" s="175">
        <v>0</v>
      </c>
      <c r="AI36" s="175">
        <v>0</v>
      </c>
      <c r="AJ36" s="175">
        <v>0</v>
      </c>
      <c r="AK36" s="175">
        <v>0</v>
      </c>
      <c r="AL36" s="175">
        <v>0</v>
      </c>
      <c r="AM36" s="175">
        <v>0</v>
      </c>
      <c r="AN36" s="175">
        <v>0</v>
      </c>
      <c r="AO36" s="175">
        <v>0</v>
      </c>
      <c r="AP36" s="175">
        <v>0</v>
      </c>
      <c r="AQ36" s="175">
        <v>0</v>
      </c>
      <c r="AR36" s="175">
        <v>0</v>
      </c>
      <c r="AS36" s="249">
        <v>10541.76</v>
      </c>
      <c r="AT36" s="249">
        <v>5230</v>
      </c>
      <c r="AU36" s="249">
        <v>0</v>
      </c>
      <c r="AV36" s="249">
        <v>0</v>
      </c>
      <c r="AW36" s="267"/>
      <c r="AX36" s="249">
        <v>0</v>
      </c>
      <c r="AY36" s="174">
        <f t="shared" si="2"/>
        <v>15771.76</v>
      </c>
      <c r="AZ36" s="263">
        <f t="shared" si="15"/>
        <v>15771.76</v>
      </c>
      <c r="BA36" s="264">
        <f t="shared" si="3"/>
        <v>5</v>
      </c>
      <c r="BB36" s="265">
        <f t="shared" si="16"/>
        <v>0</v>
      </c>
      <c r="BC36" s="265">
        <f t="shared" si="17"/>
        <v>0</v>
      </c>
      <c r="BD36" s="265">
        <f t="shared" si="18"/>
        <v>5230</v>
      </c>
      <c r="BE36" s="265">
        <f t="shared" si="19"/>
        <v>10541.76</v>
      </c>
      <c r="BF36" s="265">
        <f t="shared" si="20"/>
        <v>0</v>
      </c>
      <c r="BG36" s="265">
        <f t="shared" si="4"/>
        <v>15771.76</v>
      </c>
      <c r="BH36" s="265">
        <f t="shared" si="5"/>
        <v>0</v>
      </c>
      <c r="BI36" s="278"/>
      <c r="BJ36" s="27">
        <f>VLOOKUP(B36,[2]Sheet1!$A$1:$I$65536,9,0)</f>
        <v>15771.76</v>
      </c>
      <c r="BK36" s="27">
        <f t="shared" si="6"/>
        <v>0</v>
      </c>
      <c r="BL36" s="27">
        <v>0</v>
      </c>
      <c r="BM36" s="283">
        <f t="shared" si="7"/>
        <v>1.577176</v>
      </c>
      <c r="BN36" s="184">
        <f t="shared" si="8"/>
        <v>15771.76</v>
      </c>
      <c r="BO36" s="284">
        <f t="shared" si="9"/>
        <v>2000</v>
      </c>
      <c r="BP36" s="184">
        <f t="shared" si="10"/>
        <v>2000</v>
      </c>
      <c r="BQ36" s="184">
        <f t="shared" si="11"/>
        <v>13771.76</v>
      </c>
      <c r="BR36" s="285">
        <f>VLOOKUP(B36,[3]Sheet1!$B:$BP,67,0)</f>
        <v>15771.76</v>
      </c>
      <c r="BS36" s="285">
        <v>5000</v>
      </c>
      <c r="BT36" s="285">
        <f t="shared" si="12"/>
        <v>5632.77142857143</v>
      </c>
      <c r="BU36" s="184" t="s">
        <v>74</v>
      </c>
      <c r="BV36" s="184"/>
    </row>
    <row r="37" s="27" customFormat="1" customHeight="1" spans="1:74">
      <c r="A37" s="218">
        <f t="shared" si="1"/>
        <v>33</v>
      </c>
      <c r="B37" s="225" t="s">
        <v>149</v>
      </c>
      <c r="C37" s="227" t="s">
        <v>150</v>
      </c>
      <c r="D37" s="220">
        <f>VLOOKUP(B37,[3]Sheet1!$B:$D,3,0)</f>
        <v>210</v>
      </c>
      <c r="E37" s="220" t="s">
        <v>73</v>
      </c>
      <c r="F37" s="220"/>
      <c r="G37" s="228">
        <v>60</v>
      </c>
      <c r="H37" s="221" t="str">
        <f t="shared" si="14"/>
        <v>是</v>
      </c>
      <c r="I37" s="221">
        <v>60</v>
      </c>
      <c r="J37" s="175"/>
      <c r="K37" s="175"/>
      <c r="L37" s="175"/>
      <c r="M37" s="175"/>
      <c r="N37" s="175"/>
      <c r="O37" s="249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>
        <v>0</v>
      </c>
      <c r="AJ37" s="175"/>
      <c r="AK37" s="175">
        <v>161330.89</v>
      </c>
      <c r="AL37" s="175">
        <v>0</v>
      </c>
      <c r="AM37" s="175">
        <v>0</v>
      </c>
      <c r="AN37" s="175">
        <v>0</v>
      </c>
      <c r="AO37" s="175">
        <v>0</v>
      </c>
      <c r="AP37" s="175">
        <v>0</v>
      </c>
      <c r="AQ37" s="175">
        <v>0</v>
      </c>
      <c r="AR37" s="175">
        <v>0</v>
      </c>
      <c r="AS37" s="249">
        <v>0</v>
      </c>
      <c r="AT37" s="249">
        <v>0</v>
      </c>
      <c r="AU37" s="249">
        <v>0</v>
      </c>
      <c r="AV37" s="249">
        <v>0</v>
      </c>
      <c r="AW37" s="267"/>
      <c r="AX37" s="249">
        <v>0</v>
      </c>
      <c r="AY37" s="174">
        <f t="shared" si="2"/>
        <v>161330.89</v>
      </c>
      <c r="AZ37" s="263">
        <f t="shared" si="15"/>
        <v>161330.89</v>
      </c>
      <c r="BA37" s="264">
        <f t="shared" si="3"/>
        <v>5</v>
      </c>
      <c r="BB37" s="265">
        <f t="shared" si="16"/>
        <v>0</v>
      </c>
      <c r="BC37" s="265">
        <f t="shared" si="17"/>
        <v>0</v>
      </c>
      <c r="BD37" s="265">
        <f t="shared" si="18"/>
        <v>0</v>
      </c>
      <c r="BE37" s="265">
        <f t="shared" si="19"/>
        <v>0</v>
      </c>
      <c r="BF37" s="265">
        <f t="shared" si="20"/>
        <v>0</v>
      </c>
      <c r="BG37" s="265">
        <f t="shared" si="4"/>
        <v>0</v>
      </c>
      <c r="BH37" s="265">
        <f t="shared" si="5"/>
        <v>0</v>
      </c>
      <c r="BI37" s="278"/>
      <c r="BJ37" s="27">
        <f>VLOOKUP(B37,[2]Sheet1!$A$1:$I$65536,9,0)</f>
        <v>161330.89</v>
      </c>
      <c r="BK37" s="27">
        <f t="shared" si="6"/>
        <v>0</v>
      </c>
      <c r="BL37" s="27">
        <v>-10000</v>
      </c>
      <c r="BM37" s="283">
        <f t="shared" si="7"/>
        <v>16.133089</v>
      </c>
      <c r="BN37" s="184">
        <f t="shared" si="8"/>
        <v>0</v>
      </c>
      <c r="BO37" s="284">
        <f t="shared" si="9"/>
        <v>0</v>
      </c>
      <c r="BP37" s="184">
        <f t="shared" si="10"/>
        <v>0</v>
      </c>
      <c r="BQ37" s="184">
        <f t="shared" si="11"/>
        <v>30000</v>
      </c>
      <c r="BR37" s="285">
        <v>30000</v>
      </c>
      <c r="BS37" s="285">
        <v>10000</v>
      </c>
      <c r="BT37" s="285">
        <f t="shared" si="12"/>
        <v>10714.2857142857</v>
      </c>
      <c r="BU37" s="184" t="s">
        <v>74</v>
      </c>
      <c r="BV37" s="184" t="s">
        <v>151</v>
      </c>
    </row>
    <row r="38" s="27" customFormat="1" customHeight="1" spans="1:74">
      <c r="A38" s="218">
        <f t="shared" si="1"/>
        <v>34</v>
      </c>
      <c r="B38" s="225" t="s">
        <v>152</v>
      </c>
      <c r="C38" s="227" t="s">
        <v>153</v>
      </c>
      <c r="D38" s="220">
        <f>VLOOKUP(B38,[3]Sheet1!$B:$D,3,0)</f>
        <v>210</v>
      </c>
      <c r="E38" s="220" t="s">
        <v>73</v>
      </c>
      <c r="F38" s="220"/>
      <c r="G38" s="221">
        <v>60</v>
      </c>
      <c r="H38" s="221" t="str">
        <f t="shared" si="14"/>
        <v>是</v>
      </c>
      <c r="I38" s="221">
        <v>60</v>
      </c>
      <c r="J38" s="175"/>
      <c r="K38" s="175"/>
      <c r="L38" s="175"/>
      <c r="M38" s="175"/>
      <c r="N38" s="175"/>
      <c r="O38" s="249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>
        <v>37490.12</v>
      </c>
      <c r="AE38" s="175">
        <v>29301.8</v>
      </c>
      <c r="AF38" s="175">
        <v>0</v>
      </c>
      <c r="AG38" s="175">
        <v>118314.62</v>
      </c>
      <c r="AH38" s="175">
        <v>8542.8</v>
      </c>
      <c r="AI38" s="175">
        <v>0</v>
      </c>
      <c r="AJ38" s="175">
        <v>0</v>
      </c>
      <c r="AK38" s="175">
        <v>83088.9</v>
      </c>
      <c r="AL38" s="175">
        <v>0</v>
      </c>
      <c r="AM38" s="175">
        <v>0</v>
      </c>
      <c r="AN38" s="175">
        <v>0</v>
      </c>
      <c r="AO38" s="175">
        <v>0</v>
      </c>
      <c r="AP38" s="175">
        <v>0</v>
      </c>
      <c r="AQ38" s="175">
        <v>0</v>
      </c>
      <c r="AR38" s="175">
        <v>0</v>
      </c>
      <c r="AS38" s="249">
        <v>0</v>
      </c>
      <c r="AT38" s="249">
        <v>0</v>
      </c>
      <c r="AU38" s="249">
        <v>0</v>
      </c>
      <c r="AV38" s="249">
        <v>0</v>
      </c>
      <c r="AW38" s="267"/>
      <c r="AX38" s="249">
        <v>0</v>
      </c>
      <c r="AY38" s="174">
        <f t="shared" si="2"/>
        <v>276738.24</v>
      </c>
      <c r="AZ38" s="263">
        <f t="shared" si="15"/>
        <v>276738.24</v>
      </c>
      <c r="BA38" s="264">
        <f t="shared" si="3"/>
        <v>5</v>
      </c>
      <c r="BB38" s="265">
        <f t="shared" si="16"/>
        <v>0</v>
      </c>
      <c r="BC38" s="265">
        <f t="shared" si="17"/>
        <v>0</v>
      </c>
      <c r="BD38" s="265">
        <f t="shared" si="18"/>
        <v>0</v>
      </c>
      <c r="BE38" s="265">
        <f t="shared" si="19"/>
        <v>0</v>
      </c>
      <c r="BF38" s="265">
        <f t="shared" si="20"/>
        <v>0</v>
      </c>
      <c r="BG38" s="265">
        <f t="shared" si="4"/>
        <v>0</v>
      </c>
      <c r="BH38" s="265">
        <f t="shared" si="5"/>
        <v>0</v>
      </c>
      <c r="BI38" s="278"/>
      <c r="BJ38" s="27">
        <f>VLOOKUP(B38,[2]Sheet1!$A$1:$I$65536,9,0)</f>
        <v>276738.24</v>
      </c>
      <c r="BK38" s="27">
        <f t="shared" si="6"/>
        <v>0</v>
      </c>
      <c r="BL38" s="27">
        <v>0</v>
      </c>
      <c r="BM38" s="283">
        <f t="shared" si="7"/>
        <v>27.673824</v>
      </c>
      <c r="BN38" s="184">
        <f t="shared" si="8"/>
        <v>0</v>
      </c>
      <c r="BO38" s="284">
        <f t="shared" si="9"/>
        <v>0</v>
      </c>
      <c r="BP38" s="184">
        <f t="shared" si="10"/>
        <v>0</v>
      </c>
      <c r="BQ38" s="184">
        <f t="shared" si="11"/>
        <v>15000</v>
      </c>
      <c r="BR38" s="285">
        <v>15000</v>
      </c>
      <c r="BS38" s="285">
        <v>10000</v>
      </c>
      <c r="BT38" s="285">
        <f t="shared" si="12"/>
        <v>5357.14285714286</v>
      </c>
      <c r="BU38" s="184" t="s">
        <v>74</v>
      </c>
      <c r="BV38" s="184" t="s">
        <v>99</v>
      </c>
    </row>
    <row r="39" s="27" customFormat="1" customHeight="1" spans="1:74">
      <c r="A39" s="218">
        <f t="shared" si="1"/>
        <v>35</v>
      </c>
      <c r="B39" s="225" t="s">
        <v>154</v>
      </c>
      <c r="C39" s="227" t="s">
        <v>155</v>
      </c>
      <c r="D39" s="220">
        <f>VLOOKUP(B39,[3]Sheet1!$B:$D,3,0)</f>
        <v>210</v>
      </c>
      <c r="E39" s="220" t="s">
        <v>90</v>
      </c>
      <c r="F39" s="220"/>
      <c r="G39" s="221">
        <v>90</v>
      </c>
      <c r="H39" s="221" t="str">
        <f t="shared" si="14"/>
        <v>是</v>
      </c>
      <c r="I39" s="221">
        <v>90</v>
      </c>
      <c r="J39" s="175">
        <v>0</v>
      </c>
      <c r="K39" s="175">
        <v>0</v>
      </c>
      <c r="L39" s="175">
        <v>0</v>
      </c>
      <c r="M39" s="175">
        <v>0</v>
      </c>
      <c r="N39" s="175">
        <v>0</v>
      </c>
      <c r="O39" s="249">
        <v>0</v>
      </c>
      <c r="P39" s="175">
        <v>0</v>
      </c>
      <c r="Q39" s="175">
        <v>0</v>
      </c>
      <c r="R39" s="175">
        <v>0</v>
      </c>
      <c r="S39" s="175">
        <v>0</v>
      </c>
      <c r="T39" s="175">
        <v>0</v>
      </c>
      <c r="U39" s="175">
        <v>0</v>
      </c>
      <c r="V39" s="175">
        <v>0</v>
      </c>
      <c r="W39" s="175">
        <v>0</v>
      </c>
      <c r="X39" s="175">
        <v>0</v>
      </c>
      <c r="Y39" s="175">
        <v>0</v>
      </c>
      <c r="Z39" s="175">
        <v>0</v>
      </c>
      <c r="AA39" s="175"/>
      <c r="AB39" s="175">
        <v>0</v>
      </c>
      <c r="AC39" s="175">
        <v>0</v>
      </c>
      <c r="AD39" s="175">
        <v>0</v>
      </c>
      <c r="AE39" s="175">
        <v>30809.99</v>
      </c>
      <c r="AF39" s="175">
        <v>0</v>
      </c>
      <c r="AG39" s="175">
        <v>79100</v>
      </c>
      <c r="AH39" s="175">
        <v>0</v>
      </c>
      <c r="AI39" s="175">
        <v>0</v>
      </c>
      <c r="AJ39" s="175">
        <v>0</v>
      </c>
      <c r="AK39" s="175">
        <v>0</v>
      </c>
      <c r="AL39" s="175">
        <v>0</v>
      </c>
      <c r="AM39" s="175">
        <v>0</v>
      </c>
      <c r="AN39" s="175">
        <v>0</v>
      </c>
      <c r="AO39" s="175">
        <v>0</v>
      </c>
      <c r="AP39" s="175">
        <v>0</v>
      </c>
      <c r="AQ39" s="175">
        <v>0</v>
      </c>
      <c r="AR39" s="175">
        <v>0</v>
      </c>
      <c r="AS39" s="249">
        <v>0</v>
      </c>
      <c r="AT39" s="249">
        <v>0</v>
      </c>
      <c r="AU39" s="249">
        <v>0</v>
      </c>
      <c r="AV39" s="249">
        <v>0</v>
      </c>
      <c r="AW39" s="267"/>
      <c r="AX39" s="249">
        <v>0</v>
      </c>
      <c r="AY39" s="174">
        <f t="shared" si="2"/>
        <v>109909.99</v>
      </c>
      <c r="AZ39" s="263">
        <f>AY39-AX39-AW39-AV39</f>
        <v>109909.99</v>
      </c>
      <c r="BA39" s="264">
        <f t="shared" si="3"/>
        <v>5</v>
      </c>
      <c r="BB39" s="265">
        <f>AU39</f>
        <v>0</v>
      </c>
      <c r="BC39" s="265">
        <f>AT39</f>
        <v>0</v>
      </c>
      <c r="BD39" s="265">
        <f>AS39</f>
        <v>0</v>
      </c>
      <c r="BE39" s="265">
        <f>AR39</f>
        <v>0</v>
      </c>
      <c r="BF39" s="265">
        <f>AQ39</f>
        <v>0</v>
      </c>
      <c r="BG39" s="265">
        <f t="shared" si="4"/>
        <v>0</v>
      </c>
      <c r="BH39" s="265">
        <f t="shared" si="5"/>
        <v>0</v>
      </c>
      <c r="BI39" s="278"/>
      <c r="BJ39" s="27">
        <f>VLOOKUP(B39,[2]Sheet1!$A$1:$I$65536,9,0)</f>
        <v>109909.99</v>
      </c>
      <c r="BK39" s="27">
        <f t="shared" si="6"/>
        <v>0</v>
      </c>
      <c r="BL39" s="27">
        <v>0</v>
      </c>
      <c r="BM39" s="283">
        <f t="shared" si="7"/>
        <v>10.990999</v>
      </c>
      <c r="BN39" s="184">
        <f t="shared" si="8"/>
        <v>0</v>
      </c>
      <c r="BO39" s="284">
        <f t="shared" si="9"/>
        <v>0</v>
      </c>
      <c r="BP39" s="184">
        <f t="shared" si="10"/>
        <v>0</v>
      </c>
      <c r="BQ39" s="184">
        <f t="shared" si="11"/>
        <v>40000</v>
      </c>
      <c r="BR39" s="285">
        <v>40000</v>
      </c>
      <c r="BS39" s="285">
        <v>10000</v>
      </c>
      <c r="BT39" s="285">
        <f t="shared" si="12"/>
        <v>14285.7142857143</v>
      </c>
      <c r="BU39" s="184" t="s">
        <v>74</v>
      </c>
      <c r="BV39" s="184" t="s">
        <v>99</v>
      </c>
    </row>
    <row r="40" s="27" customFormat="1" customHeight="1" spans="1:74">
      <c r="A40" s="218">
        <f t="shared" si="1"/>
        <v>36</v>
      </c>
      <c r="B40" s="225" t="s">
        <v>156</v>
      </c>
      <c r="C40" s="227" t="s">
        <v>157</v>
      </c>
      <c r="D40" s="220">
        <f>VLOOKUP(B40,[3]Sheet1!$B:$D,3,0)</f>
        <v>210</v>
      </c>
      <c r="E40" s="220" t="s">
        <v>73</v>
      </c>
      <c r="F40" s="220"/>
      <c r="G40" s="221">
        <v>60</v>
      </c>
      <c r="H40" s="221" t="str">
        <f t="shared" si="14"/>
        <v>是</v>
      </c>
      <c r="I40" s="221">
        <v>60</v>
      </c>
      <c r="J40" s="175">
        <v>0</v>
      </c>
      <c r="K40" s="175">
        <v>0</v>
      </c>
      <c r="L40" s="175">
        <v>0</v>
      </c>
      <c r="M40" s="175">
        <v>0</v>
      </c>
      <c r="N40" s="175"/>
      <c r="O40" s="249">
        <v>0</v>
      </c>
      <c r="P40" s="175">
        <v>0</v>
      </c>
      <c r="Q40" s="175">
        <v>0</v>
      </c>
      <c r="R40" s="175">
        <v>0</v>
      </c>
      <c r="S40" s="175">
        <f>61417.71-4586.81</f>
        <v>56830.9</v>
      </c>
      <c r="T40" s="175">
        <v>0</v>
      </c>
      <c r="U40" s="175">
        <v>212817.59</v>
      </c>
      <c r="V40" s="175">
        <v>0</v>
      </c>
      <c r="W40" s="175">
        <v>98690.6</v>
      </c>
      <c r="X40" s="175">
        <v>0</v>
      </c>
      <c r="Y40" s="175">
        <v>0</v>
      </c>
      <c r="Z40" s="175">
        <v>0</v>
      </c>
      <c r="AA40" s="175">
        <v>0</v>
      </c>
      <c r="AB40" s="175">
        <v>0</v>
      </c>
      <c r="AC40" s="175"/>
      <c r="AD40" s="175">
        <v>0</v>
      </c>
      <c r="AE40" s="175">
        <v>0</v>
      </c>
      <c r="AF40" s="175">
        <v>0</v>
      </c>
      <c r="AG40" s="175">
        <v>0</v>
      </c>
      <c r="AH40" s="175">
        <v>25457.29</v>
      </c>
      <c r="AI40" s="175">
        <v>102625.95</v>
      </c>
      <c r="AJ40" s="175">
        <v>61039.55</v>
      </c>
      <c r="AK40" s="175">
        <v>0</v>
      </c>
      <c r="AL40" s="175">
        <v>7579.72</v>
      </c>
      <c r="AM40" s="175">
        <v>187.99</v>
      </c>
      <c r="AN40" s="175">
        <v>123.67</v>
      </c>
      <c r="AO40" s="175">
        <v>7479.33</v>
      </c>
      <c r="AP40" s="175">
        <v>21400</v>
      </c>
      <c r="AQ40" s="175">
        <v>10500</v>
      </c>
      <c r="AR40" s="175">
        <v>0</v>
      </c>
      <c r="AS40" s="249">
        <v>0</v>
      </c>
      <c r="AT40" s="249">
        <v>0</v>
      </c>
      <c r="AU40" s="249">
        <v>0</v>
      </c>
      <c r="AV40" s="249">
        <v>0</v>
      </c>
      <c r="AW40" s="267"/>
      <c r="AX40" s="249">
        <v>0</v>
      </c>
      <c r="AY40" s="174">
        <f t="shared" si="2"/>
        <v>604732.59</v>
      </c>
      <c r="AZ40" s="263">
        <f>AY40-AX40-AW40</f>
        <v>604732.59</v>
      </c>
      <c r="BA40" s="264">
        <f t="shared" si="3"/>
        <v>5</v>
      </c>
      <c r="BB40" s="265">
        <f>AV40</f>
        <v>0</v>
      </c>
      <c r="BC40" s="265">
        <f>AU40</f>
        <v>0</v>
      </c>
      <c r="BD40" s="265">
        <f>AT40</f>
        <v>0</v>
      </c>
      <c r="BE40" s="265">
        <f>AS40</f>
        <v>0</v>
      </c>
      <c r="BF40" s="265">
        <f>AR40</f>
        <v>0</v>
      </c>
      <c r="BG40" s="265">
        <f t="shared" si="4"/>
        <v>0</v>
      </c>
      <c r="BH40" s="265">
        <f t="shared" si="5"/>
        <v>0</v>
      </c>
      <c r="BI40" s="278"/>
      <c r="BJ40" s="27">
        <f>VLOOKUP(B40,[2]Sheet1!$A$1:$I$65536,9,0)</f>
        <v>604732.59</v>
      </c>
      <c r="BK40" s="27">
        <f t="shared" si="6"/>
        <v>0</v>
      </c>
      <c r="BL40" s="27">
        <v>0</v>
      </c>
      <c r="BM40" s="283">
        <f t="shared" si="7"/>
        <v>60.473259</v>
      </c>
      <c r="BN40" s="184">
        <f t="shared" si="8"/>
        <v>0</v>
      </c>
      <c r="BO40" s="284">
        <f t="shared" si="9"/>
        <v>0</v>
      </c>
      <c r="BP40" s="184">
        <f t="shared" si="10"/>
        <v>0</v>
      </c>
      <c r="BQ40" s="184">
        <f t="shared" si="11"/>
        <v>30000</v>
      </c>
      <c r="BR40" s="285">
        <v>30000</v>
      </c>
      <c r="BS40" s="285">
        <v>10000</v>
      </c>
      <c r="BT40" s="285">
        <f t="shared" si="12"/>
        <v>10714.2857142857</v>
      </c>
      <c r="BU40" s="184" t="s">
        <v>85</v>
      </c>
      <c r="BV40" s="184"/>
    </row>
    <row r="41" s="27" customFormat="1" customHeight="1" spans="1:74">
      <c r="A41" s="218">
        <f t="shared" si="1"/>
        <v>37</v>
      </c>
      <c r="B41" s="225" t="s">
        <v>158</v>
      </c>
      <c r="C41" s="227" t="s">
        <v>159</v>
      </c>
      <c r="D41" s="220">
        <f>VLOOKUP(B41,[3]Sheet1!$B:$D,3,0)</f>
        <v>210</v>
      </c>
      <c r="E41" s="220" t="s">
        <v>73</v>
      </c>
      <c r="F41" s="220"/>
      <c r="G41" s="221">
        <v>0</v>
      </c>
      <c r="H41" s="221" t="str">
        <f t="shared" si="14"/>
        <v>否</v>
      </c>
      <c r="I41" s="221">
        <v>90</v>
      </c>
      <c r="J41" s="175"/>
      <c r="K41" s="175"/>
      <c r="L41" s="175"/>
      <c r="M41" s="175"/>
      <c r="N41" s="175"/>
      <c r="O41" s="249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>
        <v>0</v>
      </c>
      <c r="AI41" s="175">
        <v>0</v>
      </c>
      <c r="AJ41" s="175">
        <v>0</v>
      </c>
      <c r="AK41" s="175">
        <v>0</v>
      </c>
      <c r="AL41" s="175">
        <v>0</v>
      </c>
      <c r="AM41" s="175">
        <v>0</v>
      </c>
      <c r="AN41" s="175">
        <v>0</v>
      </c>
      <c r="AO41" s="175">
        <v>0</v>
      </c>
      <c r="AP41" s="175">
        <v>0</v>
      </c>
      <c r="AQ41" s="175">
        <v>0</v>
      </c>
      <c r="AR41" s="175">
        <v>0</v>
      </c>
      <c r="AS41" s="249">
        <v>50547.3</v>
      </c>
      <c r="AT41" s="249">
        <v>0</v>
      </c>
      <c r="AU41" s="249">
        <v>0</v>
      </c>
      <c r="AV41" s="249">
        <v>0</v>
      </c>
      <c r="AW41" s="267"/>
      <c r="AX41" s="249">
        <v>0</v>
      </c>
      <c r="AY41" s="174">
        <f t="shared" si="2"/>
        <v>50547.3</v>
      </c>
      <c r="AZ41" s="263">
        <f>AY41</f>
        <v>50547.3</v>
      </c>
      <c r="BA41" s="264">
        <f t="shared" si="3"/>
        <v>5</v>
      </c>
      <c r="BB41" s="265">
        <f>AX41</f>
        <v>0</v>
      </c>
      <c r="BC41" s="265">
        <f>AW41</f>
        <v>0</v>
      </c>
      <c r="BD41" s="265">
        <f>AV41</f>
        <v>0</v>
      </c>
      <c r="BE41" s="265">
        <f>AU41</f>
        <v>0</v>
      </c>
      <c r="BF41" s="265">
        <f>AT41</f>
        <v>0</v>
      </c>
      <c r="BG41" s="265">
        <f t="shared" si="4"/>
        <v>50547.3</v>
      </c>
      <c r="BH41" s="265">
        <f t="shared" si="5"/>
        <v>0</v>
      </c>
      <c r="BI41" s="278"/>
      <c r="BJ41" s="27">
        <f>VLOOKUP(B41,[2]Sheet1!$A$1:$I$65536,9,0)</f>
        <v>50547.3</v>
      </c>
      <c r="BK41" s="27">
        <f t="shared" si="6"/>
        <v>0</v>
      </c>
      <c r="BL41" s="27">
        <v>0</v>
      </c>
      <c r="BM41" s="283">
        <f t="shared" si="7"/>
        <v>5.05473</v>
      </c>
      <c r="BN41" s="184">
        <f t="shared" si="8"/>
        <v>50547.3</v>
      </c>
      <c r="BO41" s="284">
        <f t="shared" si="9"/>
        <v>7000</v>
      </c>
      <c r="BP41" s="184">
        <f t="shared" si="10"/>
        <v>7000</v>
      </c>
      <c r="BQ41" s="184">
        <f t="shared" si="11"/>
        <v>13000</v>
      </c>
      <c r="BR41" s="285">
        <f>VLOOKUP(B41,[3]Sheet1!$B:$BP,67,0)</f>
        <v>20000</v>
      </c>
      <c r="BS41" s="285">
        <v>10000</v>
      </c>
      <c r="BT41" s="285">
        <f t="shared" si="12"/>
        <v>7142.85714285714</v>
      </c>
      <c r="BU41" s="184" t="s">
        <v>74</v>
      </c>
      <c r="BV41" s="184" t="s">
        <v>160</v>
      </c>
    </row>
    <row r="42" s="27" customFormat="1" customHeight="1" spans="1:74">
      <c r="A42" s="218">
        <f t="shared" si="1"/>
        <v>38</v>
      </c>
      <c r="B42" s="225" t="s">
        <v>161</v>
      </c>
      <c r="C42" s="227" t="s">
        <v>162</v>
      </c>
      <c r="D42" s="220">
        <f>VLOOKUP(B42,[3]Sheet1!$B:$D,3,0)</f>
        <v>210</v>
      </c>
      <c r="E42" s="220" t="s">
        <v>73</v>
      </c>
      <c r="F42" s="220"/>
      <c r="G42" s="221">
        <v>60</v>
      </c>
      <c r="H42" s="221" t="str">
        <f t="shared" si="14"/>
        <v>是</v>
      </c>
      <c r="I42" s="221">
        <v>60</v>
      </c>
      <c r="J42" s="175">
        <v>0</v>
      </c>
      <c r="K42" s="175">
        <v>0</v>
      </c>
      <c r="L42" s="175">
        <v>0</v>
      </c>
      <c r="M42" s="175">
        <v>0</v>
      </c>
      <c r="N42" s="175">
        <v>0</v>
      </c>
      <c r="O42" s="249">
        <v>0</v>
      </c>
      <c r="P42" s="175">
        <v>0</v>
      </c>
      <c r="Q42" s="175">
        <v>0</v>
      </c>
      <c r="R42" s="175">
        <v>0</v>
      </c>
      <c r="S42" s="175">
        <v>0</v>
      </c>
      <c r="T42" s="175">
        <v>0</v>
      </c>
      <c r="U42" s="175">
        <v>0</v>
      </c>
      <c r="V42" s="175">
        <v>0</v>
      </c>
      <c r="W42" s="175">
        <v>0</v>
      </c>
      <c r="X42" s="175">
        <v>0</v>
      </c>
      <c r="Y42" s="175">
        <v>0</v>
      </c>
      <c r="Z42" s="175"/>
      <c r="AA42" s="175"/>
      <c r="AB42" s="175"/>
      <c r="AC42" s="175"/>
      <c r="AD42" s="175"/>
      <c r="AE42" s="175"/>
      <c r="AF42" s="175"/>
      <c r="AG42" s="175"/>
      <c r="AH42" s="175">
        <v>0</v>
      </c>
      <c r="AI42" s="175">
        <v>0</v>
      </c>
      <c r="AJ42" s="175">
        <v>0</v>
      </c>
      <c r="AK42" s="175">
        <v>11953.86</v>
      </c>
      <c r="AL42" s="175">
        <v>16347.71</v>
      </c>
      <c r="AM42" s="175">
        <v>12113.31</v>
      </c>
      <c r="AN42" s="175">
        <v>6056.67</v>
      </c>
      <c r="AO42" s="175">
        <v>1058.6</v>
      </c>
      <c r="AP42" s="175">
        <v>2000</v>
      </c>
      <c r="AQ42" s="175">
        <v>0</v>
      </c>
      <c r="AR42" s="175">
        <v>0</v>
      </c>
      <c r="AS42" s="249">
        <v>2130.41</v>
      </c>
      <c r="AT42" s="249">
        <v>0</v>
      </c>
      <c r="AU42" s="249">
        <v>0</v>
      </c>
      <c r="AV42" s="249">
        <v>2876.2</v>
      </c>
      <c r="AW42" s="267"/>
      <c r="AX42" s="249">
        <v>1058.6</v>
      </c>
      <c r="AY42" s="174">
        <f t="shared" si="2"/>
        <v>55595.36</v>
      </c>
      <c r="AZ42" s="263">
        <f>AY42-AX42-AW42</f>
        <v>54536.76</v>
      </c>
      <c r="BA42" s="264">
        <f t="shared" si="3"/>
        <v>5</v>
      </c>
      <c r="BB42" s="265">
        <f>AV42</f>
        <v>2876.2</v>
      </c>
      <c r="BC42" s="265">
        <f>AU42</f>
        <v>0</v>
      </c>
      <c r="BD42" s="265">
        <f>AT42</f>
        <v>0</v>
      </c>
      <c r="BE42" s="265">
        <f>AS42</f>
        <v>2130.41</v>
      </c>
      <c r="BF42" s="265">
        <f>AR42</f>
        <v>0</v>
      </c>
      <c r="BG42" s="265">
        <f t="shared" si="4"/>
        <v>6065.21</v>
      </c>
      <c r="BH42" s="265">
        <f t="shared" si="5"/>
        <v>1058.6</v>
      </c>
      <c r="BI42" s="278"/>
      <c r="BJ42" s="27">
        <f>VLOOKUP(B42,[2]Sheet1!$A$1:$I$65536,9,0)</f>
        <v>55595.36</v>
      </c>
      <c r="BK42" s="27">
        <f t="shared" si="6"/>
        <v>0</v>
      </c>
      <c r="BL42" s="27">
        <v>0</v>
      </c>
      <c r="BM42" s="283">
        <f t="shared" si="7"/>
        <v>5.453676</v>
      </c>
      <c r="BN42" s="184">
        <f t="shared" si="8"/>
        <v>6065.21</v>
      </c>
      <c r="BO42" s="284">
        <f t="shared" si="9"/>
        <v>1000</v>
      </c>
      <c r="BP42" s="184">
        <f t="shared" si="10"/>
        <v>1000</v>
      </c>
      <c r="BQ42" s="184">
        <f t="shared" si="11"/>
        <v>19000</v>
      </c>
      <c r="BR42" s="285">
        <f>VLOOKUP(B42,[3]Sheet1!$B:$BP,67,0)</f>
        <v>20000</v>
      </c>
      <c r="BS42" s="285">
        <v>10000</v>
      </c>
      <c r="BT42" s="285">
        <f t="shared" si="12"/>
        <v>7142.85714285714</v>
      </c>
      <c r="BU42" s="184" t="s">
        <v>74</v>
      </c>
      <c r="BV42" s="184"/>
    </row>
    <row r="43" s="27" customFormat="1" customHeight="1" spans="1:74">
      <c r="A43" s="218">
        <f t="shared" si="1"/>
        <v>39</v>
      </c>
      <c r="B43" s="232" t="s">
        <v>163</v>
      </c>
      <c r="C43" s="227" t="s">
        <v>164</v>
      </c>
      <c r="D43" s="220">
        <f>VLOOKUP(B43,[3]Sheet1!$B:$D,3,0)</f>
        <v>210</v>
      </c>
      <c r="E43" s="223"/>
      <c r="F43" s="223"/>
      <c r="G43" s="233">
        <v>90</v>
      </c>
      <c r="H43" s="231"/>
      <c r="I43" s="231"/>
      <c r="J43" s="231"/>
      <c r="K43" s="231"/>
      <c r="L43" s="231"/>
      <c r="M43" s="231"/>
      <c r="N43" s="247"/>
      <c r="O43" s="248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>
        <v>25230.64</v>
      </c>
      <c r="AW43" s="267"/>
      <c r="AX43" s="249">
        <v>0</v>
      </c>
      <c r="AY43" s="174">
        <f t="shared" si="2"/>
        <v>25230.64</v>
      </c>
      <c r="AZ43" s="263">
        <f>AY43-AX43-AW43-AV43</f>
        <v>0</v>
      </c>
      <c r="BA43" s="264">
        <f t="shared" si="3"/>
        <v>2</v>
      </c>
      <c r="BB43" s="265">
        <f>AU43</f>
        <v>0</v>
      </c>
      <c r="BC43" s="265">
        <f>AT43</f>
        <v>0</v>
      </c>
      <c r="BD43" s="265">
        <f>AS43</f>
        <v>0</v>
      </c>
      <c r="BE43" s="265">
        <f>AR43</f>
        <v>0</v>
      </c>
      <c r="BF43" s="265">
        <f>AQ43</f>
        <v>0</v>
      </c>
      <c r="BG43" s="265">
        <f t="shared" si="4"/>
        <v>25230.64</v>
      </c>
      <c r="BH43" s="265">
        <f t="shared" si="5"/>
        <v>25230.64</v>
      </c>
      <c r="BI43" s="274"/>
      <c r="BJ43" s="27">
        <f>VLOOKUP(B43,[2]Sheet1!$A$1:$I$65536,9,0)</f>
        <v>25230.64</v>
      </c>
      <c r="BK43" s="27">
        <f t="shared" si="6"/>
        <v>0</v>
      </c>
      <c r="BL43" s="21">
        <v>0</v>
      </c>
      <c r="BM43" s="283">
        <f t="shared" si="7"/>
        <v>0</v>
      </c>
      <c r="BN43" s="184">
        <f t="shared" si="8"/>
        <v>25230.64</v>
      </c>
      <c r="BO43" s="284">
        <f t="shared" si="9"/>
        <v>3000</v>
      </c>
      <c r="BP43" s="184">
        <f t="shared" si="10"/>
        <v>3000</v>
      </c>
      <c r="BQ43" s="184">
        <f t="shared" si="11"/>
        <v>17000</v>
      </c>
      <c r="BR43" s="285">
        <v>20000</v>
      </c>
      <c r="BS43" s="285">
        <v>10000</v>
      </c>
      <c r="BT43" s="285">
        <f t="shared" si="12"/>
        <v>7142.85714285714</v>
      </c>
      <c r="BU43" s="184" t="s">
        <v>74</v>
      </c>
      <c r="BV43" s="184"/>
    </row>
    <row r="44" s="27" customFormat="1" customHeight="1" spans="1:74">
      <c r="A44" s="218">
        <f t="shared" si="1"/>
        <v>40</v>
      </c>
      <c r="B44" s="225" t="s">
        <v>165</v>
      </c>
      <c r="C44" s="227" t="s">
        <v>166</v>
      </c>
      <c r="D44" s="220">
        <f>VLOOKUP(B44,[3]Sheet1!$B:$D,3,0)</f>
        <v>210</v>
      </c>
      <c r="E44" s="220" t="s">
        <v>73</v>
      </c>
      <c r="F44" s="220"/>
      <c r="G44" s="221">
        <v>60</v>
      </c>
      <c r="H44" s="221" t="str">
        <f>IF(SUM(AD44:AO44)&gt;0,"是","否")</f>
        <v>否</v>
      </c>
      <c r="I44" s="221">
        <v>60</v>
      </c>
      <c r="J44" s="175">
        <v>0</v>
      </c>
      <c r="K44" s="175">
        <v>0</v>
      </c>
      <c r="L44" s="175">
        <v>0</v>
      </c>
      <c r="M44" s="175">
        <v>0</v>
      </c>
      <c r="N44" s="175">
        <v>0</v>
      </c>
      <c r="O44" s="249">
        <v>0</v>
      </c>
      <c r="P44" s="175">
        <v>0</v>
      </c>
      <c r="Q44" s="175">
        <v>0</v>
      </c>
      <c r="R44" s="175">
        <v>0</v>
      </c>
      <c r="S44" s="175">
        <v>0</v>
      </c>
      <c r="T44" s="175">
        <v>0</v>
      </c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>
        <v>0</v>
      </c>
      <c r="AJ44" s="175">
        <v>0</v>
      </c>
      <c r="AK44" s="175">
        <v>0</v>
      </c>
      <c r="AL44" s="175">
        <v>0</v>
      </c>
      <c r="AM44" s="175"/>
      <c r="AN44" s="175"/>
      <c r="AO44" s="175">
        <v>0</v>
      </c>
      <c r="AP44" s="175">
        <v>6822.34</v>
      </c>
      <c r="AQ44" s="175">
        <v>0</v>
      </c>
      <c r="AR44" s="175">
        <v>0</v>
      </c>
      <c r="AS44" s="249">
        <v>0</v>
      </c>
      <c r="AT44" s="249">
        <v>0</v>
      </c>
      <c r="AU44" s="249">
        <v>7861.64</v>
      </c>
      <c r="AV44" s="249">
        <v>7861.64</v>
      </c>
      <c r="AW44" s="249">
        <v>16006.29</v>
      </c>
      <c r="AX44" s="249">
        <v>64030.98</v>
      </c>
      <c r="AY44" s="174">
        <f t="shared" si="2"/>
        <v>102582.89</v>
      </c>
      <c r="AZ44" s="263">
        <f>AY44-AX44-AW44</f>
        <v>22545.62</v>
      </c>
      <c r="BA44" s="264">
        <f t="shared" si="3"/>
        <v>6</v>
      </c>
      <c r="BB44" s="265">
        <f>AV44</f>
        <v>7861.64</v>
      </c>
      <c r="BC44" s="265">
        <f>AU44</f>
        <v>7861.64</v>
      </c>
      <c r="BD44" s="265">
        <f>AT44</f>
        <v>0</v>
      </c>
      <c r="BE44" s="265">
        <f>AS44</f>
        <v>0</v>
      </c>
      <c r="BF44" s="265">
        <f>AR44</f>
        <v>0</v>
      </c>
      <c r="BG44" s="265">
        <f t="shared" si="4"/>
        <v>95760.55</v>
      </c>
      <c r="BH44" s="265">
        <f t="shared" si="5"/>
        <v>80037.27</v>
      </c>
      <c r="BI44" s="278"/>
      <c r="BJ44" s="27">
        <f>VLOOKUP(B44,[2]Sheet1!$A$1:$I$65536,9,0)</f>
        <v>102582.89</v>
      </c>
      <c r="BK44" s="27">
        <f t="shared" si="6"/>
        <v>0</v>
      </c>
      <c r="BL44" s="27">
        <v>0</v>
      </c>
      <c r="BM44" s="283">
        <f t="shared" si="7"/>
        <v>2.254562</v>
      </c>
      <c r="BN44" s="184">
        <f t="shared" si="8"/>
        <v>95760.55</v>
      </c>
      <c r="BO44" s="284">
        <f t="shared" si="9"/>
        <v>13000</v>
      </c>
      <c r="BP44" s="184">
        <f t="shared" si="10"/>
        <v>13000</v>
      </c>
      <c r="BQ44" s="184">
        <f t="shared" si="11"/>
        <v>0</v>
      </c>
      <c r="BR44" s="285">
        <f>VLOOKUP(B44,[3]Sheet1!$B:$BP,67,0)</f>
        <v>13000</v>
      </c>
      <c r="BS44" s="285">
        <v>10000</v>
      </c>
      <c r="BT44" s="285">
        <f t="shared" si="12"/>
        <v>4642.85714285714</v>
      </c>
      <c r="BU44" s="184" t="s">
        <v>74</v>
      </c>
      <c r="BV44" s="184"/>
    </row>
    <row r="45" s="27" customFormat="1" customHeight="1" spans="1:74">
      <c r="A45" s="218">
        <f t="shared" si="1"/>
        <v>41</v>
      </c>
      <c r="B45" s="225" t="s">
        <v>167</v>
      </c>
      <c r="C45" s="227" t="s">
        <v>168</v>
      </c>
      <c r="D45" s="220">
        <f>VLOOKUP(B45,[3]Sheet1!$B:$D,3,0)</f>
        <v>210</v>
      </c>
      <c r="E45" s="220" t="s">
        <v>73</v>
      </c>
      <c r="F45" s="220"/>
      <c r="G45" s="221">
        <v>60</v>
      </c>
      <c r="H45" s="221" t="str">
        <f>IF(SUM(AD45:AO45)&gt;0,"是","否")</f>
        <v>是</v>
      </c>
      <c r="I45" s="221">
        <v>60</v>
      </c>
      <c r="J45" s="175">
        <v>0</v>
      </c>
      <c r="K45" s="175">
        <v>0</v>
      </c>
      <c r="L45" s="175">
        <v>0</v>
      </c>
      <c r="M45" s="175">
        <v>0</v>
      </c>
      <c r="N45" s="175">
        <v>0</v>
      </c>
      <c r="O45" s="249">
        <v>0</v>
      </c>
      <c r="P45" s="175">
        <v>0</v>
      </c>
      <c r="Q45" s="175">
        <v>0</v>
      </c>
      <c r="R45" s="175">
        <v>0</v>
      </c>
      <c r="S45" s="175">
        <v>0</v>
      </c>
      <c r="T45" s="175">
        <v>0</v>
      </c>
      <c r="U45" s="175">
        <v>0</v>
      </c>
      <c r="V45" s="175">
        <v>0</v>
      </c>
      <c r="W45" s="175">
        <v>0</v>
      </c>
      <c r="X45" s="175">
        <v>0</v>
      </c>
      <c r="Y45" s="175">
        <v>0</v>
      </c>
      <c r="Z45" s="175">
        <v>0</v>
      </c>
      <c r="AA45" s="175">
        <v>0</v>
      </c>
      <c r="AB45" s="175">
        <v>0</v>
      </c>
      <c r="AC45" s="175"/>
      <c r="AD45" s="175">
        <v>8235.62</v>
      </c>
      <c r="AE45" s="175">
        <v>0</v>
      </c>
      <c r="AF45" s="175">
        <v>0</v>
      </c>
      <c r="AG45" s="175">
        <v>0</v>
      </c>
      <c r="AH45" s="175">
        <v>0</v>
      </c>
      <c r="AI45" s="175">
        <v>0</v>
      </c>
      <c r="AJ45" s="175">
        <v>0</v>
      </c>
      <c r="AK45" s="175">
        <v>0</v>
      </c>
      <c r="AL45" s="175">
        <v>0</v>
      </c>
      <c r="AM45" s="175">
        <v>0</v>
      </c>
      <c r="AN45" s="175">
        <v>0</v>
      </c>
      <c r="AO45" s="175">
        <v>18737.27</v>
      </c>
      <c r="AP45" s="175">
        <v>0</v>
      </c>
      <c r="AQ45" s="175">
        <v>0</v>
      </c>
      <c r="AR45" s="175">
        <v>0</v>
      </c>
      <c r="AS45" s="249">
        <v>0</v>
      </c>
      <c r="AT45" s="249">
        <v>16726.91</v>
      </c>
      <c r="AU45" s="249">
        <v>0</v>
      </c>
      <c r="AV45" s="249">
        <v>0</v>
      </c>
      <c r="AW45" s="267"/>
      <c r="AX45" s="249">
        <v>0</v>
      </c>
      <c r="AY45" s="174">
        <f t="shared" si="2"/>
        <v>43699.8</v>
      </c>
      <c r="AZ45" s="263">
        <f>AY45-AX45-AW45</f>
        <v>43699.8</v>
      </c>
      <c r="BA45" s="264">
        <f t="shared" si="3"/>
        <v>5</v>
      </c>
      <c r="BB45" s="265">
        <f>AV45</f>
        <v>0</v>
      </c>
      <c r="BC45" s="265">
        <f>AU45</f>
        <v>0</v>
      </c>
      <c r="BD45" s="265">
        <f>AT45</f>
        <v>16726.91</v>
      </c>
      <c r="BE45" s="265">
        <f>AS45</f>
        <v>0</v>
      </c>
      <c r="BF45" s="265">
        <f>AR45</f>
        <v>0</v>
      </c>
      <c r="BG45" s="265">
        <f t="shared" si="4"/>
        <v>16726.91</v>
      </c>
      <c r="BH45" s="265">
        <f t="shared" si="5"/>
        <v>0</v>
      </c>
      <c r="BI45" s="278"/>
      <c r="BJ45" s="27">
        <f>VLOOKUP(B45,[2]Sheet1!$A$1:$I$65536,9,0)</f>
        <v>43699.8</v>
      </c>
      <c r="BK45" s="27">
        <f t="shared" si="6"/>
        <v>0</v>
      </c>
      <c r="BL45" s="27">
        <v>0</v>
      </c>
      <c r="BM45" s="283">
        <f t="shared" si="7"/>
        <v>4.36998</v>
      </c>
      <c r="BN45" s="184">
        <f t="shared" si="8"/>
        <v>16726.91</v>
      </c>
      <c r="BO45" s="284">
        <f t="shared" si="9"/>
        <v>2000</v>
      </c>
      <c r="BP45" s="184">
        <f t="shared" si="10"/>
        <v>2000</v>
      </c>
      <c r="BQ45" s="184">
        <f t="shared" si="11"/>
        <v>18000</v>
      </c>
      <c r="BR45" s="285">
        <f>VLOOKUP(B45,[3]Sheet1!$B:$BP,67,0)</f>
        <v>20000</v>
      </c>
      <c r="BS45" s="285">
        <v>10000</v>
      </c>
      <c r="BT45" s="285">
        <f t="shared" si="12"/>
        <v>7142.85714285714</v>
      </c>
      <c r="BU45" s="184" t="s">
        <v>74</v>
      </c>
      <c r="BV45" s="184"/>
    </row>
    <row r="46" s="27" customFormat="1" customHeight="1" spans="1:74">
      <c r="A46" s="218">
        <f t="shared" si="1"/>
        <v>42</v>
      </c>
      <c r="B46" s="219" t="s">
        <v>169</v>
      </c>
      <c r="C46" s="227" t="s">
        <v>170</v>
      </c>
      <c r="D46" s="220">
        <f>VLOOKUP(B46,[3]Sheet1!$B:$D,3,0)</f>
        <v>210</v>
      </c>
      <c r="E46" s="223"/>
      <c r="F46" s="223"/>
      <c r="G46" s="233">
        <v>60</v>
      </c>
      <c r="H46" s="231"/>
      <c r="I46" s="231"/>
      <c r="J46" s="231"/>
      <c r="K46" s="231"/>
      <c r="L46" s="231"/>
      <c r="M46" s="231"/>
      <c r="N46" s="247"/>
      <c r="O46" s="248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>
        <v>74777.38</v>
      </c>
      <c r="AS46" s="249">
        <v>6320.64</v>
      </c>
      <c r="AT46" s="249">
        <v>2810.48</v>
      </c>
      <c r="AU46" s="249">
        <v>0</v>
      </c>
      <c r="AV46" s="249">
        <v>13478.49</v>
      </c>
      <c r="AW46" s="249">
        <v>11663.25</v>
      </c>
      <c r="AX46" s="249">
        <v>23321.91</v>
      </c>
      <c r="AY46" s="174">
        <f t="shared" si="2"/>
        <v>132372.15</v>
      </c>
      <c r="AZ46" s="263">
        <f>AY46-AX46-AW46</f>
        <v>97386.99</v>
      </c>
      <c r="BA46" s="264">
        <f t="shared" si="3"/>
        <v>6</v>
      </c>
      <c r="BB46" s="265">
        <f>AV46</f>
        <v>13478.49</v>
      </c>
      <c r="BC46" s="265">
        <f>AU46</f>
        <v>0</v>
      </c>
      <c r="BD46" s="265">
        <f>AT46</f>
        <v>2810.48</v>
      </c>
      <c r="BE46" s="265">
        <f>AS46</f>
        <v>6320.64</v>
      </c>
      <c r="BF46" s="265">
        <f>AR46</f>
        <v>74777.38</v>
      </c>
      <c r="BG46" s="265">
        <f t="shared" si="4"/>
        <v>57594.77</v>
      </c>
      <c r="BH46" s="265">
        <f t="shared" si="5"/>
        <v>34985.16</v>
      </c>
      <c r="BI46" s="274"/>
      <c r="BJ46" s="27">
        <f>VLOOKUP(B46,[2]Sheet1!$A$1:$I$65536,9,0)</f>
        <v>132372.15</v>
      </c>
      <c r="BK46" s="27">
        <f t="shared" si="6"/>
        <v>0</v>
      </c>
      <c r="BL46" s="27">
        <v>0</v>
      </c>
      <c r="BM46" s="283">
        <f t="shared" si="7"/>
        <v>9.738699</v>
      </c>
      <c r="BN46" s="184">
        <f t="shared" si="8"/>
        <v>57594.77</v>
      </c>
      <c r="BO46" s="284">
        <f t="shared" si="9"/>
        <v>8000</v>
      </c>
      <c r="BP46" s="184">
        <f t="shared" si="10"/>
        <v>8000</v>
      </c>
      <c r="BQ46" s="184">
        <f t="shared" si="11"/>
        <v>2000</v>
      </c>
      <c r="BR46" s="285">
        <f>VLOOKUP(B46,[3]Sheet1!$B:$BP,67,0)</f>
        <v>10000</v>
      </c>
      <c r="BS46" s="285">
        <f>BR46</f>
        <v>10000</v>
      </c>
      <c r="BT46" s="285">
        <f t="shared" si="12"/>
        <v>3571.42857142857</v>
      </c>
      <c r="BU46" s="184" t="s">
        <v>74</v>
      </c>
      <c r="BV46" s="184"/>
    </row>
    <row r="47" s="27" customFormat="1" customHeight="1" spans="1:74">
      <c r="A47" s="218">
        <f t="shared" si="1"/>
        <v>43</v>
      </c>
      <c r="B47" s="219" t="s">
        <v>171</v>
      </c>
      <c r="C47" s="227" t="s">
        <v>172</v>
      </c>
      <c r="D47" s="220">
        <f>VLOOKUP(B47,[3]Sheet1!$B:$D,3,0)</f>
        <v>210</v>
      </c>
      <c r="E47" s="223"/>
      <c r="F47" s="223"/>
      <c r="G47" s="233">
        <v>90</v>
      </c>
      <c r="H47" s="231"/>
      <c r="I47" s="231"/>
      <c r="J47" s="231"/>
      <c r="K47" s="231"/>
      <c r="L47" s="231"/>
      <c r="M47" s="231"/>
      <c r="N47" s="247"/>
      <c r="O47" s="248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49">
        <v>11480.8</v>
      </c>
      <c r="AT47" s="249">
        <v>12023.2</v>
      </c>
      <c r="AU47" s="249">
        <v>9040</v>
      </c>
      <c r="AV47" s="249">
        <v>0</v>
      </c>
      <c r="AW47" s="267"/>
      <c r="AX47" s="249">
        <v>0</v>
      </c>
      <c r="AY47" s="174">
        <f t="shared" si="2"/>
        <v>32544</v>
      </c>
      <c r="AZ47" s="263">
        <f>AY47-AX47-AW47-AV47</f>
        <v>32544</v>
      </c>
      <c r="BA47" s="264">
        <f t="shared" si="3"/>
        <v>5</v>
      </c>
      <c r="BB47" s="265">
        <f>AU47</f>
        <v>9040</v>
      </c>
      <c r="BC47" s="265">
        <f>AT47</f>
        <v>12023.2</v>
      </c>
      <c r="BD47" s="265">
        <f>AS47</f>
        <v>11480.8</v>
      </c>
      <c r="BE47" s="265">
        <f>AR47</f>
        <v>0</v>
      </c>
      <c r="BF47" s="265">
        <f>AQ47</f>
        <v>0</v>
      </c>
      <c r="BG47" s="265">
        <f t="shared" si="4"/>
        <v>32544</v>
      </c>
      <c r="BH47" s="265">
        <f t="shared" si="5"/>
        <v>0</v>
      </c>
      <c r="BI47" s="274"/>
      <c r="BJ47" s="27">
        <f>VLOOKUP(B47,[2]Sheet1!$A$1:$I$65536,9,0)</f>
        <v>32544</v>
      </c>
      <c r="BK47" s="27">
        <f t="shared" si="6"/>
        <v>0</v>
      </c>
      <c r="BL47" s="27">
        <v>0</v>
      </c>
      <c r="BM47" s="283">
        <f t="shared" si="7"/>
        <v>3.2544</v>
      </c>
      <c r="BN47" s="184">
        <f t="shared" si="8"/>
        <v>32544</v>
      </c>
      <c r="BO47" s="284">
        <f t="shared" si="9"/>
        <v>4000</v>
      </c>
      <c r="BP47" s="184">
        <f t="shared" si="10"/>
        <v>4000</v>
      </c>
      <c r="BQ47" s="184">
        <f t="shared" si="11"/>
        <v>6000</v>
      </c>
      <c r="BR47" s="285">
        <f>VLOOKUP(B47,[3]Sheet1!$B:$BP,67,0)</f>
        <v>10000</v>
      </c>
      <c r="BS47" s="285">
        <f>BR47</f>
        <v>10000</v>
      </c>
      <c r="BT47" s="285">
        <f t="shared" si="12"/>
        <v>3571.42857142857</v>
      </c>
      <c r="BU47" s="184" t="s">
        <v>74</v>
      </c>
      <c r="BV47" s="184"/>
    </row>
    <row r="48" s="27" customFormat="1" customHeight="1" spans="1:74">
      <c r="A48" s="218">
        <f t="shared" si="1"/>
        <v>44</v>
      </c>
      <c r="B48" s="225" t="s">
        <v>173</v>
      </c>
      <c r="C48" s="227" t="s">
        <v>174</v>
      </c>
      <c r="D48" s="220">
        <f>VLOOKUP(B48,[3]Sheet1!$B:$D,3,0)</f>
        <v>210</v>
      </c>
      <c r="E48" s="220" t="s">
        <v>73</v>
      </c>
      <c r="F48" s="220"/>
      <c r="G48" s="221">
        <v>90</v>
      </c>
      <c r="H48" s="221" t="str">
        <f>IF(SUM(AD48:AO48)&gt;0,"是","否")</f>
        <v>是</v>
      </c>
      <c r="I48" s="221">
        <v>90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249">
        <v>0</v>
      </c>
      <c r="P48" s="175">
        <v>0</v>
      </c>
      <c r="Q48" s="175">
        <v>0</v>
      </c>
      <c r="R48" s="175">
        <v>0</v>
      </c>
      <c r="S48" s="175">
        <v>0</v>
      </c>
      <c r="T48" s="175"/>
      <c r="U48" s="175">
        <v>0</v>
      </c>
      <c r="V48" s="175">
        <v>0</v>
      </c>
      <c r="W48" s="175">
        <v>0</v>
      </c>
      <c r="X48" s="175">
        <v>0</v>
      </c>
      <c r="Y48" s="175">
        <v>0</v>
      </c>
      <c r="Z48" s="175">
        <v>0</v>
      </c>
      <c r="AA48" s="175">
        <v>0</v>
      </c>
      <c r="AB48" s="175">
        <v>0</v>
      </c>
      <c r="AC48" s="175"/>
      <c r="AD48" s="175">
        <v>0</v>
      </c>
      <c r="AE48" s="175">
        <v>0</v>
      </c>
      <c r="AF48" s="175">
        <v>0</v>
      </c>
      <c r="AG48" s="175">
        <v>0</v>
      </c>
      <c r="AH48" s="175">
        <v>18797.81</v>
      </c>
      <c r="AI48" s="175">
        <v>0</v>
      </c>
      <c r="AJ48" s="175">
        <v>80889.87</v>
      </c>
      <c r="AK48" s="175">
        <v>0</v>
      </c>
      <c r="AL48" s="175">
        <v>0</v>
      </c>
      <c r="AM48" s="175">
        <v>0</v>
      </c>
      <c r="AN48" s="175">
        <v>0</v>
      </c>
      <c r="AO48" s="175">
        <v>0</v>
      </c>
      <c r="AP48" s="175">
        <v>0</v>
      </c>
      <c r="AQ48" s="175">
        <v>0</v>
      </c>
      <c r="AR48" s="175">
        <v>0</v>
      </c>
      <c r="AS48" s="249">
        <v>0</v>
      </c>
      <c r="AT48" s="249">
        <v>0</v>
      </c>
      <c r="AU48" s="249">
        <v>0</v>
      </c>
      <c r="AV48" s="249">
        <v>0</v>
      </c>
      <c r="AW48" s="267"/>
      <c r="AX48" s="249">
        <v>0</v>
      </c>
      <c r="AY48" s="174">
        <f t="shared" si="2"/>
        <v>99687.68</v>
      </c>
      <c r="AZ48" s="263">
        <f>AY48-AX48-AW48-AV48</f>
        <v>99687.68</v>
      </c>
      <c r="BA48" s="264">
        <f t="shared" si="3"/>
        <v>5</v>
      </c>
      <c r="BB48" s="265">
        <f>AU48</f>
        <v>0</v>
      </c>
      <c r="BC48" s="265">
        <f>AT48</f>
        <v>0</v>
      </c>
      <c r="BD48" s="265">
        <f>AS48</f>
        <v>0</v>
      </c>
      <c r="BE48" s="265">
        <f>AR48</f>
        <v>0</v>
      </c>
      <c r="BF48" s="265">
        <f>AQ48</f>
        <v>0</v>
      </c>
      <c r="BG48" s="265">
        <f t="shared" si="4"/>
        <v>0</v>
      </c>
      <c r="BH48" s="265">
        <f t="shared" si="5"/>
        <v>0</v>
      </c>
      <c r="BI48" s="278"/>
      <c r="BJ48" s="27">
        <f>VLOOKUP(B48,[2]Sheet1!$A$1:$I$65536,9,0)</f>
        <v>99687.68</v>
      </c>
      <c r="BK48" s="27">
        <f t="shared" si="6"/>
        <v>0</v>
      </c>
      <c r="BL48" s="27">
        <v>0</v>
      </c>
      <c r="BM48" s="283">
        <f t="shared" si="7"/>
        <v>9.968768</v>
      </c>
      <c r="BN48" s="184">
        <f t="shared" si="8"/>
        <v>0</v>
      </c>
      <c r="BO48" s="284">
        <f t="shared" si="9"/>
        <v>0</v>
      </c>
      <c r="BP48" s="184">
        <f t="shared" si="10"/>
        <v>0</v>
      </c>
      <c r="BQ48" s="184">
        <f t="shared" si="11"/>
        <v>0</v>
      </c>
      <c r="BR48" s="285">
        <f>VLOOKUP(B48,[3]Sheet1!$B:$BP,67,0)</f>
        <v>0</v>
      </c>
      <c r="BS48" s="285">
        <v>10000</v>
      </c>
      <c r="BT48" s="285">
        <f t="shared" si="12"/>
        <v>0</v>
      </c>
      <c r="BU48" s="184" t="s">
        <v>74</v>
      </c>
      <c r="BV48" s="184"/>
    </row>
    <row r="49" s="27" customFormat="1" customHeight="1" spans="1:74">
      <c r="A49" s="218">
        <f t="shared" si="1"/>
        <v>45</v>
      </c>
      <c r="B49" s="184" t="s">
        <v>175</v>
      </c>
      <c r="C49" s="234" t="s">
        <v>176</v>
      </c>
      <c r="D49" s="220">
        <f>VLOOKUP(B49,[3]Sheet1!$B:$D,3,0)</f>
        <v>210</v>
      </c>
      <c r="E49" s="223"/>
      <c r="F49" s="223"/>
      <c r="G49" s="233">
        <v>60</v>
      </c>
      <c r="H49" s="231"/>
      <c r="I49" s="231"/>
      <c r="J49" s="231"/>
      <c r="K49" s="231"/>
      <c r="L49" s="231"/>
      <c r="M49" s="231"/>
      <c r="N49" s="247"/>
      <c r="O49" s="248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49">
        <v>20672.12</v>
      </c>
      <c r="AY49" s="174">
        <f t="shared" si="2"/>
        <v>20672.12</v>
      </c>
      <c r="AZ49" s="263">
        <f>AY49-AX49-AW49</f>
        <v>0</v>
      </c>
      <c r="BA49" s="264">
        <f t="shared" si="3"/>
        <v>1</v>
      </c>
      <c r="BB49" s="265">
        <f>AV49</f>
        <v>0</v>
      </c>
      <c r="BC49" s="265">
        <f>AU49</f>
        <v>0</v>
      </c>
      <c r="BD49" s="265">
        <f>AT49</f>
        <v>0</v>
      </c>
      <c r="BE49" s="265">
        <f>AS49</f>
        <v>0</v>
      </c>
      <c r="BF49" s="265">
        <f>AR49</f>
        <v>0</v>
      </c>
      <c r="BG49" s="265">
        <f t="shared" si="4"/>
        <v>20672.12</v>
      </c>
      <c r="BH49" s="265">
        <f t="shared" si="5"/>
        <v>20672.12</v>
      </c>
      <c r="BI49" s="274"/>
      <c r="BJ49" s="27">
        <f>VLOOKUP(B49,[2]Sheet1!$A$1:$I$65536,9,0)</f>
        <v>20672.12</v>
      </c>
      <c r="BK49" s="27">
        <f t="shared" si="6"/>
        <v>0</v>
      </c>
      <c r="BL49" s="21">
        <v>0</v>
      </c>
      <c r="BM49" s="283">
        <f t="shared" si="7"/>
        <v>0</v>
      </c>
      <c r="BN49" s="184">
        <f t="shared" si="8"/>
        <v>20672.12</v>
      </c>
      <c r="BO49" s="284">
        <f t="shared" si="9"/>
        <v>3000</v>
      </c>
      <c r="BP49" s="184">
        <f t="shared" si="10"/>
        <v>3000</v>
      </c>
      <c r="BQ49" s="184">
        <f t="shared" si="11"/>
        <v>5468.12</v>
      </c>
      <c r="BR49" s="285">
        <f>VLOOKUP(B49,[3]Sheet1!$B:$BP,67,0)</f>
        <v>8468.12</v>
      </c>
      <c r="BS49" s="285">
        <f t="shared" ref="BS49:BS56" si="21">BR49</f>
        <v>8468.12</v>
      </c>
      <c r="BT49" s="285">
        <f t="shared" si="12"/>
        <v>3024.32857142857</v>
      </c>
      <c r="BU49" s="184" t="s">
        <v>74</v>
      </c>
      <c r="BV49" s="184" t="s">
        <v>177</v>
      </c>
    </row>
    <row r="50" s="27" customFormat="1" customHeight="1" spans="1:74">
      <c r="A50" s="218">
        <f t="shared" si="1"/>
        <v>46</v>
      </c>
      <c r="B50" s="219" t="s">
        <v>178</v>
      </c>
      <c r="C50" s="227" t="s">
        <v>179</v>
      </c>
      <c r="D50" s="220">
        <f>VLOOKUP(B50,[3]Sheet1!$B:$D,3,0)</f>
        <v>210</v>
      </c>
      <c r="E50" s="223"/>
      <c r="F50" s="223"/>
      <c r="G50" s="233">
        <v>90</v>
      </c>
      <c r="H50" s="231"/>
      <c r="I50" s="231"/>
      <c r="J50" s="231"/>
      <c r="K50" s="231"/>
      <c r="L50" s="231"/>
      <c r="M50" s="231"/>
      <c r="N50" s="247"/>
      <c r="O50" s="248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49">
        <v>1361.25</v>
      </c>
      <c r="AT50" s="249">
        <v>7201.26</v>
      </c>
      <c r="AU50" s="249">
        <v>0</v>
      </c>
      <c r="AV50" s="249">
        <v>12529.44</v>
      </c>
      <c r="AW50" s="249">
        <v>7362.18</v>
      </c>
      <c r="AX50" s="249">
        <v>0</v>
      </c>
      <c r="AY50" s="174">
        <f t="shared" si="2"/>
        <v>28454.13</v>
      </c>
      <c r="AZ50" s="263">
        <f>AY50-AX50-AW50-AV50</f>
        <v>8562.51</v>
      </c>
      <c r="BA50" s="264">
        <f t="shared" si="3"/>
        <v>6</v>
      </c>
      <c r="BB50" s="265">
        <f>AU50</f>
        <v>0</v>
      </c>
      <c r="BC50" s="265">
        <f>AT50</f>
        <v>7201.26</v>
      </c>
      <c r="BD50" s="265">
        <f>AS50</f>
        <v>1361.25</v>
      </c>
      <c r="BE50" s="265">
        <f>AR50</f>
        <v>0</v>
      </c>
      <c r="BF50" s="265">
        <f>AQ50</f>
        <v>0</v>
      </c>
      <c r="BG50" s="265">
        <f t="shared" si="4"/>
        <v>28454.13</v>
      </c>
      <c r="BH50" s="265">
        <f t="shared" si="5"/>
        <v>19891.62</v>
      </c>
      <c r="BI50" s="274"/>
      <c r="BJ50" s="27">
        <f>VLOOKUP(B50,[2]Sheet1!$A$1:$I$65536,9,0)</f>
        <v>28454.13</v>
      </c>
      <c r="BK50" s="27">
        <f t="shared" si="6"/>
        <v>0</v>
      </c>
      <c r="BL50" s="27">
        <v>-10000</v>
      </c>
      <c r="BM50" s="283">
        <f t="shared" si="7"/>
        <v>0.856251</v>
      </c>
      <c r="BN50" s="184">
        <f t="shared" si="8"/>
        <v>28454.13</v>
      </c>
      <c r="BO50" s="284">
        <f t="shared" si="9"/>
        <v>4000</v>
      </c>
      <c r="BP50" s="184">
        <f t="shared" si="10"/>
        <v>4000</v>
      </c>
      <c r="BQ50" s="184">
        <f t="shared" si="11"/>
        <v>4000</v>
      </c>
      <c r="BR50" s="285">
        <v>8000</v>
      </c>
      <c r="BS50" s="285">
        <f t="shared" si="21"/>
        <v>8000</v>
      </c>
      <c r="BT50" s="285">
        <f t="shared" si="12"/>
        <v>2857.14285714286</v>
      </c>
      <c r="BU50" s="184" t="s">
        <v>74</v>
      </c>
      <c r="BV50" s="184"/>
    </row>
    <row r="51" s="27" customFormat="1" customHeight="1" spans="1:74">
      <c r="A51" s="218">
        <f t="shared" si="1"/>
        <v>47</v>
      </c>
      <c r="B51" s="225" t="s">
        <v>180</v>
      </c>
      <c r="C51" s="227" t="s">
        <v>181</v>
      </c>
      <c r="D51" s="220">
        <f>VLOOKUP(B51,[3]Sheet1!$B:$D,3,0)</f>
        <v>210</v>
      </c>
      <c r="E51" s="220" t="s">
        <v>81</v>
      </c>
      <c r="F51" s="220"/>
      <c r="G51" s="221">
        <v>90</v>
      </c>
      <c r="H51" s="221" t="str">
        <f t="shared" ref="H51:H58" si="22">IF(SUM(AD51:AO51)&gt;0,"是","否")</f>
        <v>否</v>
      </c>
      <c r="I51" s="221">
        <v>30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249">
        <v>0</v>
      </c>
      <c r="P51" s="175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  <c r="V51" s="175">
        <v>0</v>
      </c>
      <c r="W51" s="175">
        <v>0</v>
      </c>
      <c r="X51" s="175"/>
      <c r="Y51" s="175"/>
      <c r="Z51" s="175"/>
      <c r="AA51" s="175"/>
      <c r="AB51" s="175">
        <v>0</v>
      </c>
      <c r="AC51" s="175"/>
      <c r="AD51" s="175"/>
      <c r="AE51" s="175">
        <v>0</v>
      </c>
      <c r="AF51" s="175">
        <v>0</v>
      </c>
      <c r="AG51" s="175">
        <v>0</v>
      </c>
      <c r="AH51" s="175">
        <v>0</v>
      </c>
      <c r="AI51" s="175">
        <v>0</v>
      </c>
      <c r="AJ51" s="175"/>
      <c r="AK51" s="175"/>
      <c r="AL51" s="175">
        <v>0</v>
      </c>
      <c r="AM51" s="175">
        <v>0</v>
      </c>
      <c r="AN51" s="175">
        <v>0</v>
      </c>
      <c r="AO51" s="175">
        <v>0</v>
      </c>
      <c r="AP51" s="175">
        <v>0</v>
      </c>
      <c r="AQ51" s="175">
        <v>0</v>
      </c>
      <c r="AR51" s="175">
        <v>0</v>
      </c>
      <c r="AS51" s="249">
        <v>0</v>
      </c>
      <c r="AT51" s="249">
        <v>0</v>
      </c>
      <c r="AU51" s="249">
        <v>6500</v>
      </c>
      <c r="AV51" s="249">
        <v>0</v>
      </c>
      <c r="AW51" s="267"/>
      <c r="AX51" s="249">
        <v>6500</v>
      </c>
      <c r="AY51" s="174">
        <f t="shared" si="2"/>
        <v>13000</v>
      </c>
      <c r="AZ51" s="263">
        <f>AY51-AX51-AW51-AV51</f>
        <v>6500</v>
      </c>
      <c r="BA51" s="264">
        <f t="shared" si="3"/>
        <v>5</v>
      </c>
      <c r="BB51" s="265">
        <f>AU51</f>
        <v>6500</v>
      </c>
      <c r="BC51" s="265">
        <f>AT51</f>
        <v>0</v>
      </c>
      <c r="BD51" s="265">
        <f>AS51</f>
        <v>0</v>
      </c>
      <c r="BE51" s="265">
        <f>AR51</f>
        <v>0</v>
      </c>
      <c r="BF51" s="265">
        <f>AQ51</f>
        <v>0</v>
      </c>
      <c r="BG51" s="265">
        <f t="shared" si="4"/>
        <v>13000</v>
      </c>
      <c r="BH51" s="265">
        <f t="shared" si="5"/>
        <v>6500</v>
      </c>
      <c r="BI51" s="278"/>
      <c r="BJ51" s="27">
        <f>VLOOKUP(B51,[2]Sheet1!$A$1:$I$65536,9,0)</f>
        <v>13000</v>
      </c>
      <c r="BK51" s="27">
        <f t="shared" si="6"/>
        <v>0</v>
      </c>
      <c r="BL51" s="27">
        <v>0</v>
      </c>
      <c r="BM51" s="283">
        <f t="shared" si="7"/>
        <v>0.65</v>
      </c>
      <c r="BN51" s="184">
        <f t="shared" si="8"/>
        <v>13000</v>
      </c>
      <c r="BO51" s="284">
        <f t="shared" si="9"/>
        <v>2000</v>
      </c>
      <c r="BP51" s="184">
        <f t="shared" si="10"/>
        <v>2000</v>
      </c>
      <c r="BQ51" s="184">
        <f t="shared" si="11"/>
        <v>4500</v>
      </c>
      <c r="BR51" s="285">
        <f>VLOOKUP(B51,[3]Sheet1!$B:$BP,67,0)</f>
        <v>6500</v>
      </c>
      <c r="BS51" s="285">
        <f t="shared" si="21"/>
        <v>6500</v>
      </c>
      <c r="BT51" s="285">
        <f t="shared" si="12"/>
        <v>2321.42857142857</v>
      </c>
      <c r="BU51" s="184" t="s">
        <v>74</v>
      </c>
      <c r="BV51" s="184"/>
    </row>
    <row r="52" s="27" customFormat="1" customHeight="1" spans="1:74">
      <c r="A52" s="218">
        <f t="shared" si="1"/>
        <v>48</v>
      </c>
      <c r="B52" s="225" t="s">
        <v>182</v>
      </c>
      <c r="C52" s="227" t="s">
        <v>183</v>
      </c>
      <c r="D52" s="220">
        <f>VLOOKUP(B52,[3]Sheet1!$B:$D,3,0)</f>
        <v>210</v>
      </c>
      <c r="E52" s="220" t="s">
        <v>73</v>
      </c>
      <c r="F52" s="220"/>
      <c r="G52" s="221">
        <v>90</v>
      </c>
      <c r="H52" s="221" t="str">
        <f t="shared" si="22"/>
        <v>否</v>
      </c>
      <c r="I52" s="221">
        <v>90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249">
        <v>0</v>
      </c>
      <c r="P52" s="175">
        <v>0</v>
      </c>
      <c r="Q52" s="175">
        <v>0</v>
      </c>
      <c r="R52" s="175">
        <v>0</v>
      </c>
      <c r="S52" s="175">
        <v>0</v>
      </c>
      <c r="T52" s="175">
        <v>0</v>
      </c>
      <c r="U52" s="175">
        <v>0</v>
      </c>
      <c r="V52" s="175">
        <v>0</v>
      </c>
      <c r="W52" s="175">
        <v>0</v>
      </c>
      <c r="X52" s="175">
        <v>0</v>
      </c>
      <c r="Y52" s="175">
        <v>0</v>
      </c>
      <c r="Z52" s="175"/>
      <c r="AA52" s="175"/>
      <c r="AB52" s="175"/>
      <c r="AC52" s="175"/>
      <c r="AD52" s="175">
        <v>0</v>
      </c>
      <c r="AE52" s="175">
        <v>0</v>
      </c>
      <c r="AF52" s="175">
        <v>0</v>
      </c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>
        <v>0</v>
      </c>
      <c r="AS52" s="249">
        <v>0</v>
      </c>
      <c r="AT52" s="249">
        <v>0</v>
      </c>
      <c r="AU52" s="249">
        <v>0</v>
      </c>
      <c r="AV52" s="249">
        <v>4688.14</v>
      </c>
      <c r="AW52" s="249">
        <v>14056.84</v>
      </c>
      <c r="AX52" s="249">
        <v>84607.95</v>
      </c>
      <c r="AY52" s="174">
        <f t="shared" si="2"/>
        <v>103352.93</v>
      </c>
      <c r="AZ52" s="263">
        <f>AY52-AX52-AW52-AV52</f>
        <v>0</v>
      </c>
      <c r="BA52" s="264">
        <f t="shared" si="3"/>
        <v>6</v>
      </c>
      <c r="BB52" s="265">
        <f>AU52</f>
        <v>0</v>
      </c>
      <c r="BC52" s="265">
        <f>AT52</f>
        <v>0</v>
      </c>
      <c r="BD52" s="265">
        <f>AS52</f>
        <v>0</v>
      </c>
      <c r="BE52" s="265">
        <f>AR52</f>
        <v>0</v>
      </c>
      <c r="BF52" s="265">
        <f>AQ52</f>
        <v>0</v>
      </c>
      <c r="BG52" s="265">
        <f t="shared" si="4"/>
        <v>103352.93</v>
      </c>
      <c r="BH52" s="265">
        <f t="shared" si="5"/>
        <v>103352.93</v>
      </c>
      <c r="BI52" s="278"/>
      <c r="BJ52" s="27">
        <f>VLOOKUP(B52,[2]Sheet1!$A$1:$I$65536,9,0)</f>
        <v>103352.93</v>
      </c>
      <c r="BK52" s="27">
        <f t="shared" si="6"/>
        <v>0</v>
      </c>
      <c r="BL52" s="27">
        <v>-11346.43</v>
      </c>
      <c r="BM52" s="283">
        <f t="shared" si="7"/>
        <v>0</v>
      </c>
      <c r="BN52" s="184">
        <f t="shared" si="8"/>
        <v>103352.93</v>
      </c>
      <c r="BO52" s="284">
        <f t="shared" si="9"/>
        <v>14000</v>
      </c>
      <c r="BP52" s="184">
        <f t="shared" si="10"/>
        <v>14000</v>
      </c>
      <c r="BQ52" s="184">
        <f t="shared" si="11"/>
        <v>-9311.86</v>
      </c>
      <c r="BR52" s="285">
        <f>VLOOKUP(B52,[3]Sheet1!$B:$BP,67,0)</f>
        <v>4688.14</v>
      </c>
      <c r="BS52" s="285">
        <f t="shared" si="21"/>
        <v>4688.14</v>
      </c>
      <c r="BT52" s="285">
        <v>4688.14</v>
      </c>
      <c r="BU52" s="184" t="s">
        <v>74</v>
      </c>
      <c r="BV52" s="184"/>
    </row>
    <row r="53" s="27" customFormat="1" customHeight="1" spans="1:74">
      <c r="A53" s="218">
        <f t="shared" si="1"/>
        <v>49</v>
      </c>
      <c r="B53" s="225" t="s">
        <v>184</v>
      </c>
      <c r="C53" s="227" t="s">
        <v>185</v>
      </c>
      <c r="D53" s="220">
        <f>VLOOKUP(B53,[3]Sheet1!$B:$D,3,0)</f>
        <v>210</v>
      </c>
      <c r="E53" s="220" t="s">
        <v>81</v>
      </c>
      <c r="F53" s="220"/>
      <c r="G53" s="221">
        <v>90</v>
      </c>
      <c r="H53" s="221" t="str">
        <f t="shared" si="22"/>
        <v>否</v>
      </c>
      <c r="I53" s="221"/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249">
        <v>0</v>
      </c>
      <c r="P53" s="175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0</v>
      </c>
      <c r="X53" s="175">
        <v>0</v>
      </c>
      <c r="Y53" s="175">
        <v>0</v>
      </c>
      <c r="Z53" s="175">
        <v>0</v>
      </c>
      <c r="AA53" s="175">
        <v>0</v>
      </c>
      <c r="AB53" s="175">
        <v>0</v>
      </c>
      <c r="AC53" s="175">
        <v>0</v>
      </c>
      <c r="AD53" s="175">
        <v>0</v>
      </c>
      <c r="AE53" s="175">
        <v>0</v>
      </c>
      <c r="AF53" s="175">
        <v>0</v>
      </c>
      <c r="AG53" s="175">
        <v>0</v>
      </c>
      <c r="AH53" s="175">
        <v>0</v>
      </c>
      <c r="AI53" s="175"/>
      <c r="AJ53" s="175"/>
      <c r="AK53" s="175"/>
      <c r="AL53" s="175">
        <v>0</v>
      </c>
      <c r="AM53" s="175">
        <v>0</v>
      </c>
      <c r="AN53" s="175">
        <v>0</v>
      </c>
      <c r="AO53" s="175">
        <v>0</v>
      </c>
      <c r="AP53" s="175">
        <v>0</v>
      </c>
      <c r="AQ53" s="175">
        <v>0</v>
      </c>
      <c r="AR53" s="175">
        <v>0</v>
      </c>
      <c r="AS53" s="249">
        <v>0</v>
      </c>
      <c r="AT53" s="249">
        <v>0</v>
      </c>
      <c r="AU53" s="249">
        <v>4520</v>
      </c>
      <c r="AV53" s="249">
        <v>0</v>
      </c>
      <c r="AW53" s="267"/>
      <c r="AX53" s="249">
        <v>0</v>
      </c>
      <c r="AY53" s="174">
        <f t="shared" si="2"/>
        <v>4520</v>
      </c>
      <c r="AZ53" s="263">
        <f>AY53-AX53-AW53-AV53</f>
        <v>4520</v>
      </c>
      <c r="BA53" s="264">
        <f t="shared" si="3"/>
        <v>5</v>
      </c>
      <c r="BB53" s="265">
        <f>AU53</f>
        <v>4520</v>
      </c>
      <c r="BC53" s="265">
        <f>AT53</f>
        <v>0</v>
      </c>
      <c r="BD53" s="265">
        <f>AS53</f>
        <v>0</v>
      </c>
      <c r="BE53" s="265">
        <f>AR53</f>
        <v>0</v>
      </c>
      <c r="BF53" s="265">
        <f>AQ53</f>
        <v>0</v>
      </c>
      <c r="BG53" s="265">
        <f t="shared" si="4"/>
        <v>4520</v>
      </c>
      <c r="BH53" s="265">
        <f t="shared" si="5"/>
        <v>0</v>
      </c>
      <c r="BI53" s="278"/>
      <c r="BJ53" s="27">
        <f>VLOOKUP(B53,[2]Sheet1!$A$1:$I$65536,9,0)</f>
        <v>4520</v>
      </c>
      <c r="BK53" s="27">
        <f t="shared" si="6"/>
        <v>0</v>
      </c>
      <c r="BL53" s="27">
        <v>0</v>
      </c>
      <c r="BM53" s="283">
        <f t="shared" si="7"/>
        <v>0.452</v>
      </c>
      <c r="BN53" s="184">
        <f t="shared" si="8"/>
        <v>4520</v>
      </c>
      <c r="BO53" s="284">
        <f t="shared" si="9"/>
        <v>1000</v>
      </c>
      <c r="BP53" s="184">
        <f t="shared" si="10"/>
        <v>1000</v>
      </c>
      <c r="BQ53" s="184">
        <f t="shared" si="11"/>
        <v>3520</v>
      </c>
      <c r="BR53" s="285">
        <f>VLOOKUP(B53,[3]Sheet1!$B:$BP,67,0)</f>
        <v>4520</v>
      </c>
      <c r="BS53" s="285">
        <f t="shared" si="21"/>
        <v>4520</v>
      </c>
      <c r="BT53" s="285">
        <v>4520</v>
      </c>
      <c r="BU53" s="184" t="s">
        <v>74</v>
      </c>
      <c r="BV53" s="184"/>
    </row>
    <row r="54" s="27" customFormat="1" customHeight="1" spans="1:74">
      <c r="A54" s="218">
        <f t="shared" si="1"/>
        <v>50</v>
      </c>
      <c r="B54" s="225" t="s">
        <v>186</v>
      </c>
      <c r="C54" s="227" t="s">
        <v>187</v>
      </c>
      <c r="D54" s="220">
        <f>VLOOKUP(B54,[3]Sheet1!$B:$D,3,0)</f>
        <v>210</v>
      </c>
      <c r="E54" s="220" t="s">
        <v>73</v>
      </c>
      <c r="F54" s="220"/>
      <c r="G54" s="221">
        <v>30</v>
      </c>
      <c r="H54" s="221" t="str">
        <f t="shared" si="22"/>
        <v>否</v>
      </c>
      <c r="I54" s="221">
        <v>30</v>
      </c>
      <c r="J54" s="175">
        <v>0</v>
      </c>
      <c r="K54" s="175">
        <v>0</v>
      </c>
      <c r="L54" s="175">
        <v>0</v>
      </c>
      <c r="M54" s="175">
        <v>0</v>
      </c>
      <c r="N54" s="175">
        <v>0</v>
      </c>
      <c r="O54" s="249">
        <v>0</v>
      </c>
      <c r="P54" s="175">
        <v>0</v>
      </c>
      <c r="Q54" s="175">
        <v>0</v>
      </c>
      <c r="R54" s="175">
        <v>0</v>
      </c>
      <c r="S54" s="175">
        <v>0</v>
      </c>
      <c r="T54" s="175">
        <v>0</v>
      </c>
      <c r="U54" s="175">
        <v>0</v>
      </c>
      <c r="V54" s="175">
        <v>0</v>
      </c>
      <c r="W54" s="175">
        <v>0</v>
      </c>
      <c r="X54" s="175">
        <v>0</v>
      </c>
      <c r="Y54" s="175">
        <v>0</v>
      </c>
      <c r="Z54" s="175">
        <v>0</v>
      </c>
      <c r="AA54" s="175">
        <v>0</v>
      </c>
      <c r="AB54" s="175">
        <v>0</v>
      </c>
      <c r="AC54" s="175"/>
      <c r="AD54" s="175"/>
      <c r="AE54" s="175"/>
      <c r="AF54" s="175"/>
      <c r="AG54" s="175">
        <v>0</v>
      </c>
      <c r="AH54" s="175">
        <v>0</v>
      </c>
      <c r="AI54" s="175">
        <v>0</v>
      </c>
      <c r="AJ54" s="175">
        <v>0</v>
      </c>
      <c r="AK54" s="175">
        <v>0</v>
      </c>
      <c r="AL54" s="175">
        <v>0</v>
      </c>
      <c r="AM54" s="175">
        <v>0</v>
      </c>
      <c r="AN54" s="175">
        <v>0</v>
      </c>
      <c r="AO54" s="175">
        <v>0</v>
      </c>
      <c r="AP54" s="175">
        <v>0</v>
      </c>
      <c r="AQ54" s="175">
        <v>0</v>
      </c>
      <c r="AR54" s="175">
        <v>0</v>
      </c>
      <c r="AS54" s="249">
        <v>0</v>
      </c>
      <c r="AT54" s="249">
        <v>0</v>
      </c>
      <c r="AU54" s="249">
        <v>3100</v>
      </c>
      <c r="AV54" s="249">
        <v>339</v>
      </c>
      <c r="AW54" s="249">
        <v>4340</v>
      </c>
      <c r="AX54" s="249">
        <v>21922</v>
      </c>
      <c r="AY54" s="174">
        <f t="shared" si="2"/>
        <v>29701</v>
      </c>
      <c r="AZ54" s="263">
        <f>AY54-AX54</f>
        <v>7779</v>
      </c>
      <c r="BA54" s="264">
        <f t="shared" si="3"/>
        <v>6</v>
      </c>
      <c r="BB54" s="265">
        <f>AW54</f>
        <v>4340</v>
      </c>
      <c r="BC54" s="265">
        <f>AV54</f>
        <v>339</v>
      </c>
      <c r="BD54" s="265">
        <f>AU54</f>
        <v>3100</v>
      </c>
      <c r="BE54" s="265">
        <f>AT54</f>
        <v>0</v>
      </c>
      <c r="BF54" s="265">
        <f>AS54</f>
        <v>0</v>
      </c>
      <c r="BG54" s="265">
        <f t="shared" si="4"/>
        <v>29701</v>
      </c>
      <c r="BH54" s="265">
        <f t="shared" si="5"/>
        <v>21922</v>
      </c>
      <c r="BI54" s="278"/>
      <c r="BJ54" s="27">
        <f>VLOOKUP(B54,[2]Sheet1!$A$1:$I$65536,9,0)</f>
        <v>29701</v>
      </c>
      <c r="BK54" s="27">
        <f t="shared" si="6"/>
        <v>0</v>
      </c>
      <c r="BL54" s="27">
        <v>0</v>
      </c>
      <c r="BM54" s="283">
        <f t="shared" si="7"/>
        <v>0.7779</v>
      </c>
      <c r="BN54" s="184">
        <f t="shared" si="8"/>
        <v>29701</v>
      </c>
      <c r="BO54" s="284">
        <f t="shared" si="9"/>
        <v>4000</v>
      </c>
      <c r="BP54" s="184">
        <f t="shared" si="10"/>
        <v>4000</v>
      </c>
      <c r="BQ54" s="184">
        <f t="shared" si="11"/>
        <v>340</v>
      </c>
      <c r="BR54" s="285">
        <f>VLOOKUP(B54,[3]Sheet1!$B:$BP,67,0)</f>
        <v>4340</v>
      </c>
      <c r="BS54" s="285">
        <f t="shared" si="21"/>
        <v>4340</v>
      </c>
      <c r="BT54" s="285">
        <v>4340</v>
      </c>
      <c r="BU54" s="184" t="s">
        <v>74</v>
      </c>
      <c r="BV54" s="184"/>
    </row>
    <row r="55" s="27" customFormat="1" customHeight="1" spans="1:74">
      <c r="A55" s="218">
        <f t="shared" si="1"/>
        <v>51</v>
      </c>
      <c r="B55" s="225" t="s">
        <v>188</v>
      </c>
      <c r="C55" s="227" t="s">
        <v>189</v>
      </c>
      <c r="D55" s="220">
        <f>VLOOKUP(B55,[3]Sheet1!$B:$D,3,0)</f>
        <v>210</v>
      </c>
      <c r="E55" s="220"/>
      <c r="F55" s="220"/>
      <c r="G55" s="221">
        <v>0</v>
      </c>
      <c r="H55" s="221" t="str">
        <f t="shared" si="22"/>
        <v>否</v>
      </c>
      <c r="I55" s="221"/>
      <c r="J55" s="175">
        <v>0</v>
      </c>
      <c r="K55" s="175">
        <v>0</v>
      </c>
      <c r="L55" s="175">
        <v>0</v>
      </c>
      <c r="M55" s="175">
        <v>0</v>
      </c>
      <c r="N55" s="175">
        <v>0</v>
      </c>
      <c r="O55" s="249">
        <v>0</v>
      </c>
      <c r="P55" s="175">
        <v>0</v>
      </c>
      <c r="Q55" s="175">
        <v>0</v>
      </c>
      <c r="R55" s="175">
        <v>0</v>
      </c>
      <c r="S55" s="175">
        <v>0</v>
      </c>
      <c r="T55" s="175">
        <v>0</v>
      </c>
      <c r="U55" s="175">
        <v>0</v>
      </c>
      <c r="V55" s="175">
        <v>0</v>
      </c>
      <c r="W55" s="175">
        <v>0</v>
      </c>
      <c r="X55" s="175">
        <v>0</v>
      </c>
      <c r="Y55" s="175">
        <v>0</v>
      </c>
      <c r="Z55" s="175">
        <v>0</v>
      </c>
      <c r="AA55" s="175">
        <v>0</v>
      </c>
      <c r="AB55" s="175">
        <v>0</v>
      </c>
      <c r="AC55" s="175">
        <v>0</v>
      </c>
      <c r="AD55" s="175">
        <v>0</v>
      </c>
      <c r="AE55" s="175">
        <v>0</v>
      </c>
      <c r="AF55" s="175">
        <v>0</v>
      </c>
      <c r="AG55" s="175">
        <v>0</v>
      </c>
      <c r="AH55" s="175">
        <v>0</v>
      </c>
      <c r="AI55" s="175">
        <v>0</v>
      </c>
      <c r="AJ55" s="175"/>
      <c r="AK55" s="175"/>
      <c r="AL55" s="175"/>
      <c r="AM55" s="175">
        <v>0</v>
      </c>
      <c r="AN55" s="175">
        <v>0</v>
      </c>
      <c r="AO55" s="175">
        <v>0</v>
      </c>
      <c r="AP55" s="175">
        <v>0</v>
      </c>
      <c r="AQ55" s="175">
        <v>0</v>
      </c>
      <c r="AR55" s="175">
        <v>0</v>
      </c>
      <c r="AS55" s="249">
        <v>0</v>
      </c>
      <c r="AT55" s="249">
        <v>0</v>
      </c>
      <c r="AU55" s="249">
        <v>0</v>
      </c>
      <c r="AV55" s="249">
        <v>2900.49</v>
      </c>
      <c r="AW55" s="267"/>
      <c r="AX55" s="249">
        <v>0</v>
      </c>
      <c r="AY55" s="174">
        <f t="shared" si="2"/>
        <v>2900.49</v>
      </c>
      <c r="AZ55" s="263">
        <f>AY55</f>
        <v>2900.49</v>
      </c>
      <c r="BA55" s="264">
        <f t="shared" si="3"/>
        <v>5</v>
      </c>
      <c r="BB55" s="265">
        <f>AX55</f>
        <v>0</v>
      </c>
      <c r="BC55" s="265">
        <f>AW55</f>
        <v>0</v>
      </c>
      <c r="BD55" s="265">
        <f>AV55</f>
        <v>2900.49</v>
      </c>
      <c r="BE55" s="265">
        <f>AU55</f>
        <v>0</v>
      </c>
      <c r="BF55" s="265">
        <f>AT55</f>
        <v>0</v>
      </c>
      <c r="BG55" s="265">
        <f t="shared" si="4"/>
        <v>2900.49</v>
      </c>
      <c r="BH55" s="265">
        <f t="shared" si="5"/>
        <v>0</v>
      </c>
      <c r="BI55" s="278"/>
      <c r="BJ55" s="27">
        <f>VLOOKUP(B55,[2]Sheet1!$A$1:$I$65536,9,0)</f>
        <v>2900.49</v>
      </c>
      <c r="BK55" s="27">
        <f t="shared" si="6"/>
        <v>0</v>
      </c>
      <c r="BL55" s="27">
        <v>0</v>
      </c>
      <c r="BM55" s="283">
        <f t="shared" si="7"/>
        <v>0.290049</v>
      </c>
      <c r="BN55" s="184">
        <f t="shared" si="8"/>
        <v>2900.49</v>
      </c>
      <c r="BO55" s="284">
        <f t="shared" si="9"/>
        <v>0</v>
      </c>
      <c r="BP55" s="184">
        <f t="shared" si="10"/>
        <v>0</v>
      </c>
      <c r="BQ55" s="184">
        <f t="shared" si="11"/>
        <v>2900.49</v>
      </c>
      <c r="BR55" s="285">
        <f>VLOOKUP(B55,[3]Sheet1!$B:$BP,67,0)</f>
        <v>2900.49</v>
      </c>
      <c r="BS55" s="285">
        <f t="shared" si="21"/>
        <v>2900.49</v>
      </c>
      <c r="BT55" s="285">
        <v>2900.49</v>
      </c>
      <c r="BU55" s="184" t="s">
        <v>74</v>
      </c>
      <c r="BV55" s="184"/>
    </row>
    <row r="56" s="27" customFormat="1" customHeight="1" spans="1:74">
      <c r="A56" s="218">
        <f t="shared" si="1"/>
        <v>52</v>
      </c>
      <c r="B56" s="225" t="s">
        <v>190</v>
      </c>
      <c r="C56" s="227" t="s">
        <v>191</v>
      </c>
      <c r="D56" s="220">
        <f>VLOOKUP(B56,[3]Sheet1!$B:$D,3,0)</f>
        <v>210</v>
      </c>
      <c r="E56" s="220" t="s">
        <v>192</v>
      </c>
      <c r="F56" s="220"/>
      <c r="G56" s="221">
        <v>30</v>
      </c>
      <c r="H56" s="221" t="str">
        <f t="shared" si="22"/>
        <v>否</v>
      </c>
      <c r="I56" s="221">
        <v>30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249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>
        <v>0</v>
      </c>
      <c r="Z56" s="175">
        <v>0</v>
      </c>
      <c r="AA56" s="175">
        <v>0</v>
      </c>
      <c r="AB56" s="175">
        <v>0</v>
      </c>
      <c r="AC56" s="175"/>
      <c r="AD56" s="175">
        <v>0</v>
      </c>
      <c r="AE56" s="175">
        <v>0</v>
      </c>
      <c r="AF56" s="175">
        <v>0</v>
      </c>
      <c r="AG56" s="175">
        <v>0</v>
      </c>
      <c r="AH56" s="175">
        <v>0</v>
      </c>
      <c r="AI56" s="175">
        <v>0</v>
      </c>
      <c r="AJ56" s="175">
        <v>0</v>
      </c>
      <c r="AK56" s="175">
        <v>0</v>
      </c>
      <c r="AL56" s="175">
        <v>0</v>
      </c>
      <c r="AM56" s="175">
        <v>0</v>
      </c>
      <c r="AN56" s="175">
        <v>0</v>
      </c>
      <c r="AO56" s="175">
        <v>0</v>
      </c>
      <c r="AP56" s="175">
        <v>12714</v>
      </c>
      <c r="AQ56" s="175">
        <v>0</v>
      </c>
      <c r="AR56" s="175">
        <v>0</v>
      </c>
      <c r="AS56" s="249">
        <v>0</v>
      </c>
      <c r="AT56" s="249">
        <v>0</v>
      </c>
      <c r="AU56" s="249">
        <v>0</v>
      </c>
      <c r="AV56" s="249">
        <v>0</v>
      </c>
      <c r="AW56" s="267"/>
      <c r="AX56" s="249">
        <v>0</v>
      </c>
      <c r="AY56" s="174">
        <f t="shared" si="2"/>
        <v>12714</v>
      </c>
      <c r="AZ56" s="263">
        <f>AY56-AX56</f>
        <v>12714</v>
      </c>
      <c r="BA56" s="264">
        <f t="shared" si="3"/>
        <v>5</v>
      </c>
      <c r="BB56" s="265">
        <f>AW56</f>
        <v>0</v>
      </c>
      <c r="BC56" s="265">
        <f>AV56</f>
        <v>0</v>
      </c>
      <c r="BD56" s="265">
        <f>AU56</f>
        <v>0</v>
      </c>
      <c r="BE56" s="265">
        <f>AT56</f>
        <v>0</v>
      </c>
      <c r="BF56" s="265">
        <f>AS56</f>
        <v>0</v>
      </c>
      <c r="BG56" s="265">
        <f t="shared" si="4"/>
        <v>0</v>
      </c>
      <c r="BH56" s="265">
        <f t="shared" si="5"/>
        <v>0</v>
      </c>
      <c r="BI56" s="278"/>
      <c r="BJ56" s="27">
        <f>VLOOKUP(B56,[2]Sheet1!$A$1:$I$65536,9,0)</f>
        <v>12714</v>
      </c>
      <c r="BK56" s="27">
        <f t="shared" si="6"/>
        <v>0</v>
      </c>
      <c r="BL56" s="27">
        <v>0</v>
      </c>
      <c r="BM56" s="283">
        <f t="shared" si="7"/>
        <v>1.2714</v>
      </c>
      <c r="BN56" s="184">
        <f t="shared" si="8"/>
        <v>0</v>
      </c>
      <c r="BO56" s="284">
        <f t="shared" si="9"/>
        <v>0</v>
      </c>
      <c r="BP56" s="184">
        <f t="shared" si="10"/>
        <v>0</v>
      </c>
      <c r="BQ56" s="184">
        <f t="shared" si="11"/>
        <v>2714</v>
      </c>
      <c r="BR56" s="285">
        <f>VLOOKUP(B56,[3]Sheet1!$B:$BP,67,0)</f>
        <v>2714</v>
      </c>
      <c r="BS56" s="285">
        <f t="shared" si="21"/>
        <v>2714</v>
      </c>
      <c r="BT56" s="285">
        <v>2714</v>
      </c>
      <c r="BU56" s="184" t="s">
        <v>74</v>
      </c>
      <c r="BV56" s="184"/>
    </row>
    <row r="57" s="27" customFormat="1" hidden="1" customHeight="1" spans="1:74">
      <c r="A57" s="218">
        <f t="shared" si="1"/>
        <v>53</v>
      </c>
      <c r="B57" s="225" t="s">
        <v>193</v>
      </c>
      <c r="C57" s="227" t="s">
        <v>194</v>
      </c>
      <c r="D57" s="220">
        <f>VLOOKUP(B57,[3]Sheet1!$B:$D,3,0)</f>
        <v>210</v>
      </c>
      <c r="E57" s="220" t="s">
        <v>73</v>
      </c>
      <c r="F57" s="220"/>
      <c r="G57" s="221">
        <v>60</v>
      </c>
      <c r="H57" s="221" t="str">
        <f t="shared" si="22"/>
        <v>否</v>
      </c>
      <c r="I57" s="221">
        <v>60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249">
        <v>0</v>
      </c>
      <c r="P57" s="175">
        <v>0</v>
      </c>
      <c r="Q57" s="175">
        <v>0</v>
      </c>
      <c r="R57" s="175">
        <v>0</v>
      </c>
      <c r="S57" s="175">
        <v>0</v>
      </c>
      <c r="T57" s="175">
        <v>0</v>
      </c>
      <c r="U57" s="175">
        <v>0</v>
      </c>
      <c r="V57" s="175">
        <v>0</v>
      </c>
      <c r="W57" s="175">
        <v>0</v>
      </c>
      <c r="X57" s="175">
        <v>0</v>
      </c>
      <c r="Y57" s="175">
        <v>0</v>
      </c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>
        <v>0</v>
      </c>
      <c r="AL57" s="175">
        <v>0</v>
      </c>
      <c r="AM57" s="175">
        <v>0</v>
      </c>
      <c r="AN57" s="175">
        <v>0</v>
      </c>
      <c r="AO57" s="175"/>
      <c r="AP57" s="175"/>
      <c r="AQ57" s="175">
        <v>0</v>
      </c>
      <c r="AR57" s="175">
        <v>0</v>
      </c>
      <c r="AS57" s="249">
        <v>0</v>
      </c>
      <c r="AT57" s="249"/>
      <c r="AU57" s="249"/>
      <c r="AV57" s="249">
        <v>0</v>
      </c>
      <c r="AW57" s="267"/>
      <c r="AX57" s="249">
        <v>107884.53</v>
      </c>
      <c r="AY57" s="174">
        <f t="shared" si="2"/>
        <v>107884.53</v>
      </c>
      <c r="AZ57" s="263">
        <f>AY57-AX57-AW57</f>
        <v>0</v>
      </c>
      <c r="BA57" s="264">
        <f t="shared" si="3"/>
        <v>3</v>
      </c>
      <c r="BB57" s="265">
        <f>AV57</f>
        <v>0</v>
      </c>
      <c r="BC57" s="265">
        <f>AU57</f>
        <v>0</v>
      </c>
      <c r="BD57" s="265">
        <f>AT57</f>
        <v>0</v>
      </c>
      <c r="BE57" s="265">
        <f>AS57</f>
        <v>0</v>
      </c>
      <c r="BF57" s="265">
        <f>AR57</f>
        <v>0</v>
      </c>
      <c r="BG57" s="265">
        <f t="shared" si="4"/>
        <v>107884.53</v>
      </c>
      <c r="BH57" s="265">
        <f t="shared" si="5"/>
        <v>107884.53</v>
      </c>
      <c r="BI57" s="278"/>
      <c r="BJ57" s="27">
        <f>VLOOKUP(B57,[2]Sheet1!$A$1:$I$65536,9,0)</f>
        <v>107884.53</v>
      </c>
      <c r="BK57" s="27">
        <f t="shared" si="6"/>
        <v>0</v>
      </c>
      <c r="BL57" s="27">
        <v>-376951.73</v>
      </c>
      <c r="BM57" s="283">
        <f t="shared" si="7"/>
        <v>0</v>
      </c>
      <c r="BN57" s="184">
        <f t="shared" si="8"/>
        <v>107884.53</v>
      </c>
      <c r="BO57" s="284">
        <f t="shared" si="9"/>
        <v>14000</v>
      </c>
      <c r="BP57" s="184">
        <f t="shared" si="10"/>
        <v>14000</v>
      </c>
      <c r="BQ57" s="184">
        <f t="shared" si="11"/>
        <v>-14000</v>
      </c>
      <c r="BR57" s="285">
        <f>VLOOKUP(B57,[3]Sheet1!$B:$BP,67,0)</f>
        <v>0</v>
      </c>
      <c r="BS57" s="285"/>
      <c r="BT57" s="285">
        <f>BR57/2.8</f>
        <v>0</v>
      </c>
      <c r="BU57" s="184" t="s">
        <v>74</v>
      </c>
      <c r="BV57" s="184"/>
    </row>
    <row r="58" s="27" customFormat="1" hidden="1" customHeight="1" spans="1:75">
      <c r="A58" s="218">
        <f t="shared" si="1"/>
        <v>54</v>
      </c>
      <c r="B58" s="225" t="s">
        <v>195</v>
      </c>
      <c r="C58" s="227" t="s">
        <v>196</v>
      </c>
      <c r="D58" s="220">
        <f>VLOOKUP(B58,[3]Sheet1!$B:$D,3,0)</f>
        <v>210</v>
      </c>
      <c r="E58" s="226"/>
      <c r="F58" s="220"/>
      <c r="G58" s="221">
        <v>30</v>
      </c>
      <c r="H58" s="224" t="str">
        <f t="shared" si="22"/>
        <v>否</v>
      </c>
      <c r="I58" s="224"/>
      <c r="J58" s="175">
        <v>0</v>
      </c>
      <c r="K58" s="175">
        <v>0</v>
      </c>
      <c r="L58" s="175">
        <v>0</v>
      </c>
      <c r="M58" s="175">
        <v>0</v>
      </c>
      <c r="N58" s="175">
        <v>0</v>
      </c>
      <c r="O58" s="249">
        <v>0</v>
      </c>
      <c r="P58" s="175">
        <v>0</v>
      </c>
      <c r="Q58" s="175">
        <v>0</v>
      </c>
      <c r="R58" s="175">
        <v>0</v>
      </c>
      <c r="S58" s="175">
        <v>0</v>
      </c>
      <c r="T58" s="175">
        <v>0</v>
      </c>
      <c r="U58" s="175">
        <v>0</v>
      </c>
      <c r="V58" s="175">
        <v>0</v>
      </c>
      <c r="W58" s="175">
        <v>0</v>
      </c>
      <c r="X58" s="175">
        <v>0</v>
      </c>
      <c r="Y58" s="175">
        <v>0</v>
      </c>
      <c r="Z58" s="175">
        <v>0</v>
      </c>
      <c r="AA58" s="175">
        <v>0</v>
      </c>
      <c r="AB58" s="175">
        <v>0</v>
      </c>
      <c r="AC58" s="175"/>
      <c r="AD58" s="175"/>
      <c r="AE58" s="175"/>
      <c r="AF58" s="175"/>
      <c r="AG58" s="175"/>
      <c r="AH58" s="175"/>
      <c r="AI58" s="175">
        <v>0</v>
      </c>
      <c r="AJ58" s="175"/>
      <c r="AK58" s="175"/>
      <c r="AL58" s="175"/>
      <c r="AM58" s="175">
        <v>0</v>
      </c>
      <c r="AN58" s="175">
        <v>0</v>
      </c>
      <c r="AO58" s="175">
        <v>0</v>
      </c>
      <c r="AP58" s="175">
        <v>0</v>
      </c>
      <c r="AQ58" s="175"/>
      <c r="AR58" s="175">
        <v>0</v>
      </c>
      <c r="AS58" s="249"/>
      <c r="AT58" s="249"/>
      <c r="AU58" s="249">
        <v>0</v>
      </c>
      <c r="AV58" s="249">
        <v>0</v>
      </c>
      <c r="AW58" s="249">
        <v>117147.1</v>
      </c>
      <c r="AX58" s="249">
        <v>116670.24</v>
      </c>
      <c r="AY58" s="174">
        <f t="shared" si="2"/>
        <v>233817.34</v>
      </c>
      <c r="AZ58" s="263">
        <f>AY58-AX58</f>
        <v>117147.1</v>
      </c>
      <c r="BA58" s="264">
        <f t="shared" si="3"/>
        <v>4</v>
      </c>
      <c r="BB58" s="266">
        <f>AW58</f>
        <v>117147.1</v>
      </c>
      <c r="BC58" s="266">
        <f>AV58</f>
        <v>0</v>
      </c>
      <c r="BD58" s="266">
        <f>AU58</f>
        <v>0</v>
      </c>
      <c r="BE58" s="266">
        <f>AT58</f>
        <v>0</v>
      </c>
      <c r="BF58" s="266">
        <f>AS58</f>
        <v>0</v>
      </c>
      <c r="BG58" s="266">
        <f t="shared" si="4"/>
        <v>233817.34</v>
      </c>
      <c r="BH58" s="266">
        <f t="shared" si="5"/>
        <v>116670.24</v>
      </c>
      <c r="BI58" s="277"/>
      <c r="BJ58" s="276">
        <f>VLOOKUP(B58,[2]Sheet1!$A$1:$I$65536,9,0)</f>
        <v>233817.34</v>
      </c>
      <c r="BK58" s="276">
        <f t="shared" si="6"/>
        <v>0</v>
      </c>
      <c r="BL58" s="276">
        <v>-158205.93</v>
      </c>
      <c r="BM58" s="286">
        <f t="shared" si="7"/>
        <v>11.71471</v>
      </c>
      <c r="BN58" s="287">
        <f t="shared" si="8"/>
        <v>233817.34</v>
      </c>
      <c r="BO58" s="284">
        <f t="shared" si="9"/>
        <v>31000</v>
      </c>
      <c r="BP58" s="184">
        <f t="shared" si="10"/>
        <v>31000</v>
      </c>
      <c r="BQ58" s="184">
        <f t="shared" si="11"/>
        <v>202817.34</v>
      </c>
      <c r="BR58" s="285">
        <f>VLOOKUP(B58,[3]Sheet1!$B:$BP,67,0)</f>
        <v>233817.34</v>
      </c>
      <c r="BS58" s="285"/>
      <c r="BT58" s="288">
        <f>BR58/2.8</f>
        <v>83506.1928571429</v>
      </c>
      <c r="BU58" s="184" t="s">
        <v>74</v>
      </c>
      <c r="BV58" s="184" t="s">
        <v>197</v>
      </c>
      <c r="BW58" s="27" t="s">
        <v>78</v>
      </c>
    </row>
    <row r="59" s="27" customFormat="1" hidden="1" customHeight="1" spans="1:75">
      <c r="A59" s="218">
        <f t="shared" si="1"/>
        <v>55</v>
      </c>
      <c r="B59" s="184" t="s">
        <v>198</v>
      </c>
      <c r="C59" s="234" t="s">
        <v>199</v>
      </c>
      <c r="D59" s="220">
        <f>VLOOKUP(B59,[3]Sheet1!$B:$D,3,0)</f>
        <v>210</v>
      </c>
      <c r="E59" s="222"/>
      <c r="F59" s="223" t="s">
        <v>77</v>
      </c>
      <c r="G59" s="231">
        <v>30</v>
      </c>
      <c r="H59" s="229"/>
      <c r="I59" s="229"/>
      <c r="J59" s="231"/>
      <c r="K59" s="231"/>
      <c r="L59" s="231"/>
      <c r="M59" s="231"/>
      <c r="N59" s="247"/>
      <c r="O59" s="248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49">
        <v>0</v>
      </c>
      <c r="AY59" s="174">
        <f t="shared" si="2"/>
        <v>0</v>
      </c>
      <c r="AZ59" s="263">
        <f>AY59-AX59</f>
        <v>0</v>
      </c>
      <c r="BA59" s="264">
        <f t="shared" si="3"/>
        <v>1</v>
      </c>
      <c r="BB59" s="266">
        <f>AW59</f>
        <v>0</v>
      </c>
      <c r="BC59" s="266">
        <f>AV59</f>
        <v>0</v>
      </c>
      <c r="BD59" s="266">
        <f>AU59</f>
        <v>0</v>
      </c>
      <c r="BE59" s="266">
        <f>AT59</f>
        <v>0</v>
      </c>
      <c r="BF59" s="266">
        <f>AS59</f>
        <v>0</v>
      </c>
      <c r="BG59" s="266">
        <f t="shared" si="4"/>
        <v>0</v>
      </c>
      <c r="BH59" s="266">
        <f t="shared" si="5"/>
        <v>0</v>
      </c>
      <c r="BI59" s="275"/>
      <c r="BJ59" s="276">
        <f>VLOOKUP(B59,[2]Sheet1!$A$1:$I$65536,9,0)</f>
        <v>-156870</v>
      </c>
      <c r="BK59" s="276">
        <f t="shared" si="6"/>
        <v>-156870</v>
      </c>
      <c r="BL59" s="276">
        <v>-329305</v>
      </c>
      <c r="BM59" s="286">
        <f t="shared" si="7"/>
        <v>0</v>
      </c>
      <c r="BN59" s="287">
        <f t="shared" si="8"/>
        <v>0</v>
      </c>
      <c r="BO59" s="284">
        <f t="shared" si="9"/>
        <v>0</v>
      </c>
      <c r="BP59" s="184">
        <f t="shared" si="10"/>
        <v>0</v>
      </c>
      <c r="BQ59" s="184">
        <f t="shared" si="11"/>
        <v>151550</v>
      </c>
      <c r="BR59" s="285">
        <v>151550</v>
      </c>
      <c r="BS59" s="285"/>
      <c r="BT59" s="288">
        <v>151550</v>
      </c>
      <c r="BU59" s="184" t="s">
        <v>74</v>
      </c>
      <c r="BV59" s="184"/>
      <c r="BW59" s="27" t="s">
        <v>78</v>
      </c>
    </row>
    <row r="60" s="27" customFormat="1" hidden="1" customHeight="1" spans="1:75">
      <c r="A60" s="218">
        <f t="shared" si="1"/>
        <v>56</v>
      </c>
      <c r="B60" s="235" t="s">
        <v>200</v>
      </c>
      <c r="C60" s="227" t="s">
        <v>201</v>
      </c>
      <c r="D60" s="220">
        <f>VLOOKUP(B60,[3]Sheet1!$B:$D,3,0)</f>
        <v>210</v>
      </c>
      <c r="E60" s="226" t="s">
        <v>90</v>
      </c>
      <c r="F60" s="220"/>
      <c r="G60" s="221">
        <v>60</v>
      </c>
      <c r="H60" s="224" t="str">
        <f t="shared" ref="H60:H69" si="23">IF(SUM(AD60:AO60)&gt;0,"是","否")</f>
        <v>否</v>
      </c>
      <c r="I60" s="224">
        <v>60</v>
      </c>
      <c r="J60" s="175">
        <v>0</v>
      </c>
      <c r="K60" s="175">
        <v>0</v>
      </c>
      <c r="L60" s="175">
        <v>0</v>
      </c>
      <c r="M60" s="175">
        <v>0</v>
      </c>
      <c r="N60" s="175">
        <v>0</v>
      </c>
      <c r="O60" s="249">
        <v>0</v>
      </c>
      <c r="P60" s="175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  <c r="V60" s="175">
        <v>0</v>
      </c>
      <c r="W60" s="175">
        <v>0</v>
      </c>
      <c r="X60" s="175">
        <v>0</v>
      </c>
      <c r="Y60" s="175">
        <v>0</v>
      </c>
      <c r="Z60" s="175">
        <v>0</v>
      </c>
      <c r="AA60" s="175">
        <v>0</v>
      </c>
      <c r="AB60" s="175">
        <v>0</v>
      </c>
      <c r="AC60" s="175"/>
      <c r="AD60" s="175"/>
      <c r="AE60" s="175">
        <v>0</v>
      </c>
      <c r="AF60" s="175">
        <v>0</v>
      </c>
      <c r="AG60" s="175">
        <v>0</v>
      </c>
      <c r="AH60" s="175">
        <v>0</v>
      </c>
      <c r="AI60" s="175">
        <v>0</v>
      </c>
      <c r="AJ60" s="175">
        <v>0</v>
      </c>
      <c r="AK60" s="175">
        <v>0</v>
      </c>
      <c r="AL60" s="175">
        <v>0</v>
      </c>
      <c r="AM60" s="175">
        <v>0</v>
      </c>
      <c r="AN60" s="175">
        <v>0</v>
      </c>
      <c r="AO60" s="175">
        <v>0</v>
      </c>
      <c r="AP60" s="175">
        <v>0</v>
      </c>
      <c r="AQ60" s="175">
        <v>41700</v>
      </c>
      <c r="AR60" s="175">
        <v>61020</v>
      </c>
      <c r="AS60" s="249">
        <v>0</v>
      </c>
      <c r="AT60" s="249">
        <v>0</v>
      </c>
      <c r="AU60" s="249">
        <v>0</v>
      </c>
      <c r="AV60" s="249">
        <v>0</v>
      </c>
      <c r="AW60" s="267"/>
      <c r="AX60" s="249">
        <v>0</v>
      </c>
      <c r="AY60" s="174">
        <f t="shared" si="2"/>
        <v>102720</v>
      </c>
      <c r="AZ60" s="263">
        <f>AY60-AX60-AW60</f>
        <v>102720</v>
      </c>
      <c r="BA60" s="264">
        <f t="shared" si="3"/>
        <v>5</v>
      </c>
      <c r="BB60" s="266">
        <f>AV60</f>
        <v>0</v>
      </c>
      <c r="BC60" s="266">
        <f>AU60</f>
        <v>0</v>
      </c>
      <c r="BD60" s="266">
        <f>AT60</f>
        <v>0</v>
      </c>
      <c r="BE60" s="266">
        <f>AS60</f>
        <v>0</v>
      </c>
      <c r="BF60" s="266">
        <f>AR60</f>
        <v>61020</v>
      </c>
      <c r="BG60" s="266">
        <f t="shared" si="4"/>
        <v>0</v>
      </c>
      <c r="BH60" s="266">
        <f t="shared" si="5"/>
        <v>0</v>
      </c>
      <c r="BI60" s="277"/>
      <c r="BJ60" s="276">
        <f>VLOOKUP(B60,[2]Sheet1!$A$1:$I$65536,9,0)</f>
        <v>102720</v>
      </c>
      <c r="BK60" s="276">
        <f t="shared" si="6"/>
        <v>0</v>
      </c>
      <c r="BL60" s="276">
        <v>0</v>
      </c>
      <c r="BM60" s="286">
        <f t="shared" si="7"/>
        <v>10.272</v>
      </c>
      <c r="BN60" s="287">
        <f t="shared" si="8"/>
        <v>0</v>
      </c>
      <c r="BO60" s="284">
        <f t="shared" si="9"/>
        <v>0</v>
      </c>
      <c r="BP60" s="184">
        <f t="shared" si="10"/>
        <v>0</v>
      </c>
      <c r="BQ60" s="184">
        <f t="shared" si="11"/>
        <v>52720</v>
      </c>
      <c r="BR60" s="285">
        <f>VLOOKUP(B60,[3]Sheet1!$B:$BP,67,0)</f>
        <v>52720</v>
      </c>
      <c r="BS60" s="285"/>
      <c r="BT60" s="288">
        <f>BR60/2.8</f>
        <v>18828.5714285714</v>
      </c>
      <c r="BU60" s="184" t="s">
        <v>74</v>
      </c>
      <c r="BV60" s="184" t="s">
        <v>99</v>
      </c>
      <c r="BW60" s="27" t="s">
        <v>82</v>
      </c>
    </row>
    <row r="61" s="27" customFormat="1" hidden="1" customHeight="1" spans="1:75">
      <c r="A61" s="218">
        <f t="shared" si="1"/>
        <v>57</v>
      </c>
      <c r="B61" s="235" t="s">
        <v>202</v>
      </c>
      <c r="C61" s="227" t="s">
        <v>203</v>
      </c>
      <c r="D61" s="220">
        <f>VLOOKUP(B61,[3]Sheet1!$B:$D,3,0)</f>
        <v>210</v>
      </c>
      <c r="E61" s="226" t="s">
        <v>73</v>
      </c>
      <c r="F61" s="220"/>
      <c r="G61" s="221">
        <v>0</v>
      </c>
      <c r="H61" s="224" t="str">
        <f t="shared" si="23"/>
        <v>是</v>
      </c>
      <c r="I61" s="224">
        <v>90</v>
      </c>
      <c r="J61" s="175"/>
      <c r="K61" s="175"/>
      <c r="L61" s="175"/>
      <c r="M61" s="175"/>
      <c r="N61" s="175"/>
      <c r="O61" s="249"/>
      <c r="P61" s="175"/>
      <c r="Q61" s="175">
        <v>0</v>
      </c>
      <c r="R61" s="175">
        <v>0</v>
      </c>
      <c r="S61" s="175">
        <v>0</v>
      </c>
      <c r="T61" s="175">
        <v>0</v>
      </c>
      <c r="U61" s="175">
        <v>0</v>
      </c>
      <c r="V61" s="175">
        <v>0</v>
      </c>
      <c r="W61" s="175">
        <v>0</v>
      </c>
      <c r="X61" s="175">
        <v>0</v>
      </c>
      <c r="Y61" s="175">
        <v>0</v>
      </c>
      <c r="Z61" s="175">
        <v>0</v>
      </c>
      <c r="AA61" s="175">
        <v>19675.15</v>
      </c>
      <c r="AB61" s="175">
        <v>0</v>
      </c>
      <c r="AC61" s="175">
        <v>36271.45</v>
      </c>
      <c r="AD61" s="175">
        <v>56016.21</v>
      </c>
      <c r="AE61" s="175">
        <v>24203.92</v>
      </c>
      <c r="AF61" s="175">
        <v>13100.64</v>
      </c>
      <c r="AG61" s="175">
        <v>0</v>
      </c>
      <c r="AH61" s="175">
        <v>14583.61</v>
      </c>
      <c r="AI61" s="175">
        <v>16503.87</v>
      </c>
      <c r="AJ61" s="175">
        <v>25047.34</v>
      </c>
      <c r="AK61" s="175">
        <v>0</v>
      </c>
      <c r="AL61" s="175">
        <v>36858.27</v>
      </c>
      <c r="AM61" s="175">
        <v>5425.88</v>
      </c>
      <c r="AN61" s="175">
        <v>7573.38</v>
      </c>
      <c r="AO61" s="175">
        <v>8853.46</v>
      </c>
      <c r="AP61" s="175">
        <v>0</v>
      </c>
      <c r="AQ61" s="175">
        <v>10300</v>
      </c>
      <c r="AR61" s="175">
        <v>9447.58</v>
      </c>
      <c r="AS61" s="249">
        <v>10052.76</v>
      </c>
      <c r="AT61" s="249">
        <v>6630.91</v>
      </c>
      <c r="AU61" s="249">
        <v>13566.77</v>
      </c>
      <c r="AV61" s="249">
        <v>3522.21</v>
      </c>
      <c r="AW61" s="249">
        <v>12236.2</v>
      </c>
      <c r="AX61" s="249">
        <v>0</v>
      </c>
      <c r="AY61" s="174">
        <f t="shared" si="2"/>
        <v>329869.61</v>
      </c>
      <c r="AZ61" s="263">
        <f>AY61</f>
        <v>329869.61</v>
      </c>
      <c r="BA61" s="264">
        <f t="shared" si="3"/>
        <v>6</v>
      </c>
      <c r="BB61" s="266">
        <f>AX61</f>
        <v>0</v>
      </c>
      <c r="BC61" s="266">
        <f>AW61</f>
        <v>12236.2</v>
      </c>
      <c r="BD61" s="266">
        <f>AV61</f>
        <v>3522.21</v>
      </c>
      <c r="BE61" s="266">
        <f>AU61</f>
        <v>13566.77</v>
      </c>
      <c r="BF61" s="266">
        <f>AT61</f>
        <v>6630.91</v>
      </c>
      <c r="BG61" s="266">
        <f t="shared" si="4"/>
        <v>46008.85</v>
      </c>
      <c r="BH61" s="266">
        <f t="shared" si="5"/>
        <v>0</v>
      </c>
      <c r="BI61" s="277"/>
      <c r="BJ61" s="276">
        <f>VLOOKUP(B61,[2]Sheet1!$A$1:$I$65536,9,0)</f>
        <v>329869.61</v>
      </c>
      <c r="BK61" s="276">
        <f t="shared" si="6"/>
        <v>0</v>
      </c>
      <c r="BL61" s="276">
        <v>-32026.54</v>
      </c>
      <c r="BM61" s="286">
        <f t="shared" si="7"/>
        <v>32.986961</v>
      </c>
      <c r="BN61" s="287">
        <f t="shared" si="8"/>
        <v>46008.85</v>
      </c>
      <c r="BO61" s="284">
        <f t="shared" si="9"/>
        <v>6000</v>
      </c>
      <c r="BP61" s="184">
        <f t="shared" si="10"/>
        <v>6000</v>
      </c>
      <c r="BQ61" s="184">
        <f t="shared" si="11"/>
        <v>44000</v>
      </c>
      <c r="BR61" s="285">
        <f>VLOOKUP(B61,[3]Sheet1!$B:$BP,67,0)</f>
        <v>50000</v>
      </c>
      <c r="BS61" s="285"/>
      <c r="BT61" s="288">
        <f>BR61/2.8</f>
        <v>17857.1428571429</v>
      </c>
      <c r="BU61" s="184" t="s">
        <v>74</v>
      </c>
      <c r="BV61" s="184"/>
      <c r="BW61" s="27" t="s">
        <v>204</v>
      </c>
    </row>
    <row r="62" s="27" customFormat="1" hidden="1" customHeight="1" spans="1:75">
      <c r="A62" s="218">
        <f t="shared" si="1"/>
        <v>58</v>
      </c>
      <c r="B62" s="235" t="s">
        <v>205</v>
      </c>
      <c r="C62" s="227" t="s">
        <v>206</v>
      </c>
      <c r="D62" s="220">
        <f>VLOOKUP(B62,[3]Sheet1!$B:$D,3,0)</f>
        <v>210</v>
      </c>
      <c r="E62" s="220" t="s">
        <v>81</v>
      </c>
      <c r="F62" s="220"/>
      <c r="G62" s="221">
        <v>90</v>
      </c>
      <c r="H62" s="221" t="str">
        <f t="shared" si="23"/>
        <v>是</v>
      </c>
      <c r="I62" s="221"/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249">
        <v>0</v>
      </c>
      <c r="P62" s="175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75"/>
      <c r="Z62" s="175"/>
      <c r="AA62" s="175"/>
      <c r="AB62" s="175"/>
      <c r="AC62" s="175"/>
      <c r="AD62" s="175">
        <v>0</v>
      </c>
      <c r="AE62" s="175">
        <v>0</v>
      </c>
      <c r="AF62" s="175">
        <v>0</v>
      </c>
      <c r="AG62" s="175">
        <v>58156.28</v>
      </c>
      <c r="AH62" s="175">
        <v>0</v>
      </c>
      <c r="AI62" s="175">
        <v>0</v>
      </c>
      <c r="AJ62" s="175">
        <v>0</v>
      </c>
      <c r="AK62" s="175">
        <v>0</v>
      </c>
      <c r="AL62" s="175">
        <v>0</v>
      </c>
      <c r="AM62" s="175">
        <v>0</v>
      </c>
      <c r="AN62" s="175">
        <v>0</v>
      </c>
      <c r="AO62" s="175">
        <v>0</v>
      </c>
      <c r="AP62" s="175">
        <v>0</v>
      </c>
      <c r="AQ62" s="175">
        <v>0</v>
      </c>
      <c r="AR62" s="175">
        <v>0</v>
      </c>
      <c r="AS62" s="249">
        <v>0</v>
      </c>
      <c r="AT62" s="249">
        <v>0</v>
      </c>
      <c r="AU62" s="249">
        <v>0</v>
      </c>
      <c r="AV62" s="249">
        <v>0</v>
      </c>
      <c r="AW62" s="267"/>
      <c r="AX62" s="249">
        <v>139274.43</v>
      </c>
      <c r="AY62" s="174">
        <f t="shared" si="2"/>
        <v>197430.71</v>
      </c>
      <c r="AZ62" s="263">
        <f>AY62-AX62-AW62-AV62</f>
        <v>58156.28</v>
      </c>
      <c r="BA62" s="264">
        <f t="shared" si="3"/>
        <v>5</v>
      </c>
      <c r="BB62" s="265">
        <f>AU62</f>
        <v>0</v>
      </c>
      <c r="BC62" s="265">
        <f>AT62</f>
        <v>0</v>
      </c>
      <c r="BD62" s="265">
        <f>AS62</f>
        <v>0</v>
      </c>
      <c r="BE62" s="265">
        <f>AR62</f>
        <v>0</v>
      </c>
      <c r="BF62" s="265">
        <f>AQ62</f>
        <v>0</v>
      </c>
      <c r="BG62" s="265">
        <f t="shared" si="4"/>
        <v>139274.43</v>
      </c>
      <c r="BH62" s="265">
        <f t="shared" si="5"/>
        <v>139274.43</v>
      </c>
      <c r="BI62" s="278"/>
      <c r="BJ62" s="27">
        <f>VLOOKUP(B62,[2]Sheet1!$A$1:$I$65536,9,0)</f>
        <v>197430.71</v>
      </c>
      <c r="BK62" s="27">
        <f t="shared" si="6"/>
        <v>0</v>
      </c>
      <c r="BL62" s="27">
        <v>0</v>
      </c>
      <c r="BM62" s="283">
        <f t="shared" si="7"/>
        <v>5.815628</v>
      </c>
      <c r="BN62" s="184">
        <f t="shared" si="8"/>
        <v>139274.43</v>
      </c>
      <c r="BO62" s="284">
        <f t="shared" si="9"/>
        <v>19000</v>
      </c>
      <c r="BP62" s="184">
        <f t="shared" si="10"/>
        <v>19000</v>
      </c>
      <c r="BQ62" s="184">
        <f t="shared" si="11"/>
        <v>31000</v>
      </c>
      <c r="BR62" s="285">
        <v>50000</v>
      </c>
      <c r="BS62" s="285"/>
      <c r="BT62" s="288">
        <v>50000</v>
      </c>
      <c r="BU62" s="184" t="s">
        <v>74</v>
      </c>
      <c r="BV62" s="184"/>
      <c r="BW62" s="27" t="s">
        <v>78</v>
      </c>
    </row>
    <row r="63" s="27" customFormat="1" hidden="1" customHeight="1" spans="1:74">
      <c r="A63" s="218">
        <f t="shared" si="1"/>
        <v>59</v>
      </c>
      <c r="B63" s="235" t="s">
        <v>207</v>
      </c>
      <c r="C63" s="227" t="s">
        <v>208</v>
      </c>
      <c r="D63" s="220">
        <f>VLOOKUP(B63,[3]Sheet1!$B:$D,3,0)</f>
        <v>210</v>
      </c>
      <c r="E63" s="220"/>
      <c r="F63" s="220"/>
      <c r="G63" s="221">
        <v>0</v>
      </c>
      <c r="H63" s="221" t="str">
        <f t="shared" si="23"/>
        <v>否</v>
      </c>
      <c r="I63" s="221"/>
      <c r="J63" s="175">
        <v>0</v>
      </c>
      <c r="K63" s="175">
        <v>0</v>
      </c>
      <c r="L63" s="175">
        <v>0</v>
      </c>
      <c r="M63" s="175">
        <v>0</v>
      </c>
      <c r="N63" s="175">
        <v>0</v>
      </c>
      <c r="O63" s="249">
        <v>0</v>
      </c>
      <c r="P63" s="175">
        <v>0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  <c r="V63" s="175">
        <v>0</v>
      </c>
      <c r="W63" s="175">
        <v>0</v>
      </c>
      <c r="X63" s="175">
        <v>0</v>
      </c>
      <c r="Y63" s="175">
        <v>0</v>
      </c>
      <c r="Z63" s="175">
        <v>0</v>
      </c>
      <c r="AA63" s="175">
        <v>0</v>
      </c>
      <c r="AB63" s="175">
        <v>0</v>
      </c>
      <c r="AC63" s="175"/>
      <c r="AD63" s="175"/>
      <c r="AE63" s="175">
        <v>0</v>
      </c>
      <c r="AF63" s="175">
        <v>0</v>
      </c>
      <c r="AG63" s="175">
        <v>0</v>
      </c>
      <c r="AH63" s="175">
        <v>0</v>
      </c>
      <c r="AI63" s="175">
        <v>0</v>
      </c>
      <c r="AJ63" s="175">
        <v>0</v>
      </c>
      <c r="AK63" s="175"/>
      <c r="AL63" s="175"/>
      <c r="AM63" s="175">
        <v>0</v>
      </c>
      <c r="AN63" s="175">
        <v>0</v>
      </c>
      <c r="AO63" s="175">
        <v>0</v>
      </c>
      <c r="AP63" s="175">
        <v>0</v>
      </c>
      <c r="AQ63" s="175">
        <v>0</v>
      </c>
      <c r="AR63" s="175">
        <v>0</v>
      </c>
      <c r="AS63" s="249">
        <v>0</v>
      </c>
      <c r="AT63" s="249">
        <v>0</v>
      </c>
      <c r="AU63" s="249">
        <v>0</v>
      </c>
      <c r="AV63" s="249">
        <v>0</v>
      </c>
      <c r="AW63" s="249">
        <v>0</v>
      </c>
      <c r="AX63" s="249">
        <v>0</v>
      </c>
      <c r="AY63" s="174">
        <f t="shared" si="2"/>
        <v>0</v>
      </c>
      <c r="AZ63" s="263">
        <f>AY63</f>
        <v>0</v>
      </c>
      <c r="BA63" s="264">
        <f t="shared" si="3"/>
        <v>6</v>
      </c>
      <c r="BB63" s="265">
        <f>AX63</f>
        <v>0</v>
      </c>
      <c r="BC63" s="265">
        <f>AW63</f>
        <v>0</v>
      </c>
      <c r="BD63" s="265">
        <f>AV63</f>
        <v>0</v>
      </c>
      <c r="BE63" s="265">
        <f>AU63</f>
        <v>0</v>
      </c>
      <c r="BF63" s="265">
        <f>AT63</f>
        <v>0</v>
      </c>
      <c r="BG63" s="265">
        <f t="shared" si="4"/>
        <v>0</v>
      </c>
      <c r="BH63" s="265">
        <f t="shared" si="5"/>
        <v>0</v>
      </c>
      <c r="BI63" s="278"/>
      <c r="BJ63" s="27">
        <f>VLOOKUP(B63,[2]Sheet1!$A$1:$I$65536,9,0)</f>
        <v>-1.45519152283669e-11</v>
      </c>
      <c r="BK63" s="27">
        <f t="shared" si="6"/>
        <v>-1.45519152283669e-11</v>
      </c>
      <c r="BL63" s="27">
        <v>-53907.36</v>
      </c>
      <c r="BM63" s="283">
        <f t="shared" si="7"/>
        <v>0</v>
      </c>
      <c r="BN63" s="184">
        <f t="shared" si="8"/>
        <v>0</v>
      </c>
      <c r="BO63" s="284">
        <f t="shared" si="9"/>
        <v>0</v>
      </c>
      <c r="BP63" s="184">
        <f t="shared" si="10"/>
        <v>0</v>
      </c>
      <c r="BQ63" s="184">
        <f t="shared" si="11"/>
        <v>45810.77</v>
      </c>
      <c r="BR63" s="285">
        <f>VLOOKUP(B63,[3]Sheet1!$B:$BP,67,0)</f>
        <v>45810.77</v>
      </c>
      <c r="BS63" s="285"/>
      <c r="BT63" s="285">
        <f t="shared" ref="BT63:BT68" si="24">BR63/2.8</f>
        <v>16360.9892857143</v>
      </c>
      <c r="BU63" s="184" t="s">
        <v>74</v>
      </c>
      <c r="BV63" s="184"/>
    </row>
    <row r="64" s="27" customFormat="1" hidden="1" customHeight="1" spans="1:75">
      <c r="A64" s="218">
        <f t="shared" si="1"/>
        <v>60</v>
      </c>
      <c r="B64" s="235" t="s">
        <v>209</v>
      </c>
      <c r="C64" s="227" t="s">
        <v>210</v>
      </c>
      <c r="D64" s="220">
        <f>VLOOKUP(B64,[3]Sheet1!$B:$D,3,0)</f>
        <v>210</v>
      </c>
      <c r="E64" s="226"/>
      <c r="F64" s="220"/>
      <c r="G64" s="221">
        <v>60</v>
      </c>
      <c r="H64" s="224" t="str">
        <f t="shared" si="23"/>
        <v>否</v>
      </c>
      <c r="I64" s="224"/>
      <c r="J64" s="175">
        <v>0</v>
      </c>
      <c r="K64" s="175">
        <v>0</v>
      </c>
      <c r="L64" s="175">
        <v>0</v>
      </c>
      <c r="M64" s="175">
        <v>0</v>
      </c>
      <c r="N64" s="175">
        <v>0</v>
      </c>
      <c r="O64" s="249">
        <v>0</v>
      </c>
      <c r="P64" s="175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  <c r="V64" s="175">
        <v>0</v>
      </c>
      <c r="W64" s="175">
        <v>0</v>
      </c>
      <c r="X64" s="175">
        <v>0</v>
      </c>
      <c r="Y64" s="175">
        <v>0</v>
      </c>
      <c r="Z64" s="175">
        <v>0</v>
      </c>
      <c r="AA64" s="175">
        <v>0</v>
      </c>
      <c r="AB64" s="175">
        <v>0</v>
      </c>
      <c r="AC64" s="175"/>
      <c r="AD64" s="175"/>
      <c r="AE64" s="175">
        <v>0</v>
      </c>
      <c r="AF64" s="175">
        <v>0</v>
      </c>
      <c r="AG64" s="175">
        <v>0</v>
      </c>
      <c r="AH64" s="175">
        <v>0</v>
      </c>
      <c r="AI64" s="175">
        <v>0</v>
      </c>
      <c r="AJ64" s="175"/>
      <c r="AK64" s="175"/>
      <c r="AL64" s="175">
        <v>0</v>
      </c>
      <c r="AM64" s="175">
        <v>0</v>
      </c>
      <c r="AN64" s="175">
        <v>0</v>
      </c>
      <c r="AO64" s="175">
        <v>0</v>
      </c>
      <c r="AP64" s="175">
        <v>0</v>
      </c>
      <c r="AQ64" s="175">
        <v>0</v>
      </c>
      <c r="AR64" s="175">
        <v>0</v>
      </c>
      <c r="AS64" s="249">
        <v>0</v>
      </c>
      <c r="AT64" s="249">
        <v>0</v>
      </c>
      <c r="AU64" s="249">
        <v>0</v>
      </c>
      <c r="AV64" s="249">
        <v>0</v>
      </c>
      <c r="AW64" s="249">
        <v>0</v>
      </c>
      <c r="AX64" s="249">
        <v>0</v>
      </c>
      <c r="AY64" s="174">
        <f t="shared" si="2"/>
        <v>0</v>
      </c>
      <c r="AZ64" s="263">
        <f>AY64-AX64-AW64</f>
        <v>0</v>
      </c>
      <c r="BA64" s="264">
        <f t="shared" si="3"/>
        <v>6</v>
      </c>
      <c r="BB64" s="266">
        <f>AV64</f>
        <v>0</v>
      </c>
      <c r="BC64" s="266">
        <f>AU64</f>
        <v>0</v>
      </c>
      <c r="BD64" s="266">
        <f>AT64</f>
        <v>0</v>
      </c>
      <c r="BE64" s="266">
        <f>AS64</f>
        <v>0</v>
      </c>
      <c r="BF64" s="266">
        <f>AR64</f>
        <v>0</v>
      </c>
      <c r="BG64" s="266">
        <f t="shared" si="4"/>
        <v>0</v>
      </c>
      <c r="BH64" s="266">
        <f t="shared" si="5"/>
        <v>0</v>
      </c>
      <c r="BI64" s="277"/>
      <c r="BJ64" s="276">
        <f>VLOOKUP(B64,[2]Sheet1!$A$1:$I$65536,9,0)</f>
        <v>-29832</v>
      </c>
      <c r="BK64" s="276">
        <f t="shared" si="6"/>
        <v>-29832</v>
      </c>
      <c r="BL64" s="276">
        <v>-29832</v>
      </c>
      <c r="BM64" s="286">
        <f t="shared" si="7"/>
        <v>0</v>
      </c>
      <c r="BN64" s="287">
        <f t="shared" si="8"/>
        <v>0</v>
      </c>
      <c r="BO64" s="284">
        <f t="shared" si="9"/>
        <v>0</v>
      </c>
      <c r="BP64" s="184">
        <f t="shared" si="10"/>
        <v>0</v>
      </c>
      <c r="BQ64" s="184">
        <f t="shared" si="11"/>
        <v>41157.312</v>
      </c>
      <c r="BR64" s="285">
        <f>VLOOKUP(B64,[3]Sheet1!$B:$BP,67,0)</f>
        <v>41157.312</v>
      </c>
      <c r="BS64" s="285"/>
      <c r="BT64" s="288">
        <f t="shared" si="24"/>
        <v>14699.04</v>
      </c>
      <c r="BU64" s="184" t="s">
        <v>74</v>
      </c>
      <c r="BV64" s="184" t="s">
        <v>211</v>
      </c>
      <c r="BW64" s="27" t="s">
        <v>78</v>
      </c>
    </row>
    <row r="65" s="27" customFormat="1" hidden="1" customHeight="1" spans="1:75">
      <c r="A65" s="218">
        <f t="shared" si="1"/>
        <v>61</v>
      </c>
      <c r="B65" s="235" t="s">
        <v>212</v>
      </c>
      <c r="C65" s="227" t="s">
        <v>213</v>
      </c>
      <c r="D65" s="220">
        <f>VLOOKUP(B65,[3]Sheet1!$B:$D,3,0)</f>
        <v>210</v>
      </c>
      <c r="E65" s="226" t="s">
        <v>73</v>
      </c>
      <c r="F65" s="220"/>
      <c r="G65" s="221">
        <v>60</v>
      </c>
      <c r="H65" s="224" t="str">
        <f t="shared" si="23"/>
        <v>是</v>
      </c>
      <c r="I65" s="224">
        <v>60</v>
      </c>
      <c r="J65" s="175">
        <v>0</v>
      </c>
      <c r="K65" s="175">
        <v>0</v>
      </c>
      <c r="L65" s="175">
        <v>0</v>
      </c>
      <c r="M65" s="175">
        <v>0</v>
      </c>
      <c r="N65" s="175">
        <v>0</v>
      </c>
      <c r="O65" s="249">
        <v>0</v>
      </c>
      <c r="P65" s="175">
        <v>0</v>
      </c>
      <c r="Q65" s="175">
        <v>0</v>
      </c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>
        <v>0</v>
      </c>
      <c r="AD65" s="175">
        <v>0</v>
      </c>
      <c r="AE65" s="175">
        <v>0</v>
      </c>
      <c r="AF65" s="175">
        <v>0</v>
      </c>
      <c r="AG65" s="175">
        <v>0</v>
      </c>
      <c r="AH65" s="175">
        <v>0</v>
      </c>
      <c r="AI65" s="175">
        <v>0</v>
      </c>
      <c r="AJ65" s="175">
        <v>0</v>
      </c>
      <c r="AK65" s="175">
        <v>0</v>
      </c>
      <c r="AL65" s="175">
        <v>0</v>
      </c>
      <c r="AM65" s="175">
        <v>0</v>
      </c>
      <c r="AN65" s="175">
        <v>34480.78</v>
      </c>
      <c r="AO65" s="175">
        <v>0</v>
      </c>
      <c r="AP65" s="175">
        <v>29400</v>
      </c>
      <c r="AQ65" s="175">
        <v>0</v>
      </c>
      <c r="AR65" s="175">
        <v>14241.9</v>
      </c>
      <c r="AS65" s="249">
        <v>23019.55</v>
      </c>
      <c r="AT65" s="249">
        <v>0</v>
      </c>
      <c r="AU65" s="249">
        <v>0</v>
      </c>
      <c r="AV65" s="249">
        <v>18392.86</v>
      </c>
      <c r="AW65" s="249">
        <v>20621.81</v>
      </c>
      <c r="AX65" s="249">
        <v>14443.71</v>
      </c>
      <c r="AY65" s="174">
        <f t="shared" si="2"/>
        <v>154600.61</v>
      </c>
      <c r="AZ65" s="263">
        <f>AY65-AX65-AW65</f>
        <v>119535.09</v>
      </c>
      <c r="BA65" s="264">
        <f t="shared" si="3"/>
        <v>6</v>
      </c>
      <c r="BB65" s="266">
        <f>AV65</f>
        <v>18392.86</v>
      </c>
      <c r="BC65" s="266">
        <f>AU65</f>
        <v>0</v>
      </c>
      <c r="BD65" s="266">
        <f>AT65</f>
        <v>0</v>
      </c>
      <c r="BE65" s="266">
        <f>AS65</f>
        <v>23019.55</v>
      </c>
      <c r="BF65" s="266">
        <f>AR65</f>
        <v>14241.9</v>
      </c>
      <c r="BG65" s="266">
        <f t="shared" si="4"/>
        <v>76477.93</v>
      </c>
      <c r="BH65" s="266">
        <f t="shared" si="5"/>
        <v>35065.52</v>
      </c>
      <c r="BI65" s="277"/>
      <c r="BJ65" s="276">
        <f>VLOOKUP(B65,[2]Sheet1!$A$1:$I$65536,9,0)</f>
        <v>154600.61</v>
      </c>
      <c r="BK65" s="276">
        <f t="shared" si="6"/>
        <v>0</v>
      </c>
      <c r="BL65" s="276">
        <v>0</v>
      </c>
      <c r="BM65" s="286">
        <f t="shared" si="7"/>
        <v>11.953509</v>
      </c>
      <c r="BN65" s="287">
        <f t="shared" si="8"/>
        <v>76477.93</v>
      </c>
      <c r="BO65" s="284">
        <f t="shared" si="9"/>
        <v>10000</v>
      </c>
      <c r="BP65" s="184">
        <f t="shared" si="10"/>
        <v>10000</v>
      </c>
      <c r="BQ65" s="184">
        <f t="shared" si="11"/>
        <v>30000</v>
      </c>
      <c r="BR65" s="285">
        <v>40000</v>
      </c>
      <c r="BS65" s="285"/>
      <c r="BT65" s="288">
        <f t="shared" si="24"/>
        <v>14285.7142857143</v>
      </c>
      <c r="BU65" s="184" t="s">
        <v>74</v>
      </c>
      <c r="BV65" s="184"/>
      <c r="BW65" s="27" t="s">
        <v>204</v>
      </c>
    </row>
    <row r="66" s="27" customFormat="1" hidden="1" customHeight="1" spans="1:74">
      <c r="A66" s="218">
        <f t="shared" si="1"/>
        <v>62</v>
      </c>
      <c r="B66" s="235" t="s">
        <v>214</v>
      </c>
      <c r="C66" s="227" t="s">
        <v>215</v>
      </c>
      <c r="D66" s="220">
        <f>VLOOKUP(B66,[3]Sheet1!$B:$D,3,0)</f>
        <v>210</v>
      </c>
      <c r="E66" s="220" t="s">
        <v>81</v>
      </c>
      <c r="F66" s="220"/>
      <c r="G66" s="221">
        <v>30</v>
      </c>
      <c r="H66" s="221" t="str">
        <f t="shared" si="23"/>
        <v>否</v>
      </c>
      <c r="I66" s="221"/>
      <c r="J66" s="175">
        <v>0</v>
      </c>
      <c r="K66" s="175">
        <v>0</v>
      </c>
      <c r="L66" s="175">
        <v>0</v>
      </c>
      <c r="M66" s="175">
        <v>0</v>
      </c>
      <c r="N66" s="175">
        <v>0</v>
      </c>
      <c r="O66" s="249">
        <v>0</v>
      </c>
      <c r="P66" s="175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75">
        <v>0</v>
      </c>
      <c r="Z66" s="175">
        <v>0</v>
      </c>
      <c r="AA66" s="175">
        <v>0</v>
      </c>
      <c r="AB66" s="175">
        <v>0</v>
      </c>
      <c r="AC66" s="175"/>
      <c r="AD66" s="175">
        <v>0</v>
      </c>
      <c r="AE66" s="175">
        <v>0</v>
      </c>
      <c r="AF66" s="175">
        <v>0</v>
      </c>
      <c r="AG66" s="175">
        <v>0</v>
      </c>
      <c r="AH66" s="175">
        <v>0</v>
      </c>
      <c r="AI66" s="175">
        <v>0</v>
      </c>
      <c r="AJ66" s="175">
        <v>0</v>
      </c>
      <c r="AK66" s="175"/>
      <c r="AL66" s="175">
        <v>0</v>
      </c>
      <c r="AM66" s="175">
        <v>0</v>
      </c>
      <c r="AN66" s="175">
        <v>0</v>
      </c>
      <c r="AO66" s="175">
        <v>0</v>
      </c>
      <c r="AP66" s="175">
        <v>0</v>
      </c>
      <c r="AQ66" s="175"/>
      <c r="AR66" s="175"/>
      <c r="AS66" s="249">
        <v>6393.43</v>
      </c>
      <c r="AT66" s="249">
        <v>0</v>
      </c>
      <c r="AU66" s="249">
        <v>45372.12</v>
      </c>
      <c r="AV66" s="249">
        <v>0</v>
      </c>
      <c r="AW66" s="249">
        <v>17930.03</v>
      </c>
      <c r="AX66" s="249">
        <v>0</v>
      </c>
      <c r="AY66" s="174">
        <f t="shared" si="2"/>
        <v>69695.58</v>
      </c>
      <c r="AZ66" s="263">
        <f>AY66-AX66</f>
        <v>69695.58</v>
      </c>
      <c r="BA66" s="264">
        <f t="shared" si="3"/>
        <v>6</v>
      </c>
      <c r="BB66" s="265">
        <f>AW66</f>
        <v>17930.03</v>
      </c>
      <c r="BC66" s="265">
        <f>AV66</f>
        <v>0</v>
      </c>
      <c r="BD66" s="265">
        <f>AU66</f>
        <v>45372.12</v>
      </c>
      <c r="BE66" s="265">
        <f>AT66</f>
        <v>0</v>
      </c>
      <c r="BF66" s="265">
        <f>AS66</f>
        <v>6393.43</v>
      </c>
      <c r="BG66" s="265">
        <f t="shared" si="4"/>
        <v>69695.58</v>
      </c>
      <c r="BH66" s="265">
        <f t="shared" si="5"/>
        <v>0</v>
      </c>
      <c r="BI66" s="278"/>
      <c r="BJ66" s="27">
        <f>VLOOKUP(B66,[2]Sheet1!$A$1:$I$65536,9,0)</f>
        <v>69695.58</v>
      </c>
      <c r="BK66" s="27">
        <f t="shared" si="6"/>
        <v>0</v>
      </c>
      <c r="BL66" s="27">
        <v>0</v>
      </c>
      <c r="BM66" s="283">
        <f t="shared" si="7"/>
        <v>6.969558</v>
      </c>
      <c r="BN66" s="184">
        <f t="shared" si="8"/>
        <v>69695.58</v>
      </c>
      <c r="BO66" s="284">
        <f t="shared" si="9"/>
        <v>9000</v>
      </c>
      <c r="BP66" s="184">
        <f t="shared" si="10"/>
        <v>9000</v>
      </c>
      <c r="BQ66" s="184">
        <f t="shared" si="11"/>
        <v>11000</v>
      </c>
      <c r="BR66" s="285">
        <v>20000</v>
      </c>
      <c r="BS66" s="288"/>
      <c r="BT66" s="285">
        <f t="shared" si="24"/>
        <v>7142.85714285714</v>
      </c>
      <c r="BU66" s="184" t="s">
        <v>74</v>
      </c>
      <c r="BV66" s="184"/>
    </row>
    <row r="67" s="27" customFormat="1" hidden="1" customHeight="1" spans="1:74">
      <c r="A67" s="218">
        <f t="shared" si="1"/>
        <v>63</v>
      </c>
      <c r="B67" s="235" t="s">
        <v>216</v>
      </c>
      <c r="C67" s="227" t="s">
        <v>217</v>
      </c>
      <c r="D67" s="220">
        <f>VLOOKUP(B67,[3]Sheet1!$B:$D,3,0)</f>
        <v>210</v>
      </c>
      <c r="E67" s="220" t="s">
        <v>218</v>
      </c>
      <c r="F67" s="220"/>
      <c r="G67" s="221">
        <v>30</v>
      </c>
      <c r="H67" s="221" t="str">
        <f t="shared" si="23"/>
        <v>是</v>
      </c>
      <c r="I67" s="221"/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249">
        <v>0</v>
      </c>
      <c r="P67" s="175">
        <v>0</v>
      </c>
      <c r="Q67" s="175">
        <v>0</v>
      </c>
      <c r="R67" s="175">
        <v>0</v>
      </c>
      <c r="S67" s="175">
        <v>0</v>
      </c>
      <c r="T67" s="175">
        <v>9130</v>
      </c>
      <c r="U67" s="175">
        <v>0</v>
      </c>
      <c r="V67" s="175">
        <v>33660</v>
      </c>
      <c r="W67" s="175">
        <v>0</v>
      </c>
      <c r="X67" s="175">
        <v>0</v>
      </c>
      <c r="Y67" s="175">
        <v>0</v>
      </c>
      <c r="Z67" s="175">
        <v>0</v>
      </c>
      <c r="AA67" s="175">
        <v>0</v>
      </c>
      <c r="AB67" s="175">
        <v>0</v>
      </c>
      <c r="AC67" s="175"/>
      <c r="AD67" s="175">
        <v>0</v>
      </c>
      <c r="AE67" s="175">
        <v>11250</v>
      </c>
      <c r="AF67" s="175">
        <v>0</v>
      </c>
      <c r="AG67" s="175">
        <v>15500</v>
      </c>
      <c r="AH67" s="175">
        <v>0</v>
      </c>
      <c r="AI67" s="175">
        <v>0</v>
      </c>
      <c r="AJ67" s="175">
        <v>0</v>
      </c>
      <c r="AK67" s="175">
        <v>0</v>
      </c>
      <c r="AL67" s="175">
        <v>19590</v>
      </c>
      <c r="AM67" s="175">
        <v>0</v>
      </c>
      <c r="AN67" s="175">
        <v>0</v>
      </c>
      <c r="AO67" s="175">
        <v>0</v>
      </c>
      <c r="AP67" s="175">
        <v>0</v>
      </c>
      <c r="AQ67" s="175">
        <v>0</v>
      </c>
      <c r="AR67" s="175">
        <v>0</v>
      </c>
      <c r="AS67" s="249">
        <v>0</v>
      </c>
      <c r="AT67" s="249">
        <v>0</v>
      </c>
      <c r="AU67" s="249">
        <v>0</v>
      </c>
      <c r="AV67" s="249">
        <v>0</v>
      </c>
      <c r="AW67" s="267"/>
      <c r="AX67" s="249">
        <v>0</v>
      </c>
      <c r="AY67" s="174">
        <f t="shared" si="2"/>
        <v>89130</v>
      </c>
      <c r="AZ67" s="263">
        <f>AY67-AX67</f>
        <v>89130</v>
      </c>
      <c r="BA67" s="264">
        <f t="shared" si="3"/>
        <v>5</v>
      </c>
      <c r="BB67" s="265">
        <f>AW67</f>
        <v>0</v>
      </c>
      <c r="BC67" s="265">
        <f>AV67</f>
        <v>0</v>
      </c>
      <c r="BD67" s="265">
        <f>AU67</f>
        <v>0</v>
      </c>
      <c r="BE67" s="265">
        <f>AT67</f>
        <v>0</v>
      </c>
      <c r="BF67" s="265">
        <f>AS67</f>
        <v>0</v>
      </c>
      <c r="BG67" s="265">
        <f t="shared" si="4"/>
        <v>0</v>
      </c>
      <c r="BH67" s="265">
        <f t="shared" si="5"/>
        <v>0</v>
      </c>
      <c r="BI67" s="278"/>
      <c r="BJ67" s="27">
        <f>VLOOKUP(B67,[2]Sheet1!$A$1:$I$65536,9,0)</f>
        <v>89130</v>
      </c>
      <c r="BK67" s="27">
        <f t="shared" si="6"/>
        <v>0</v>
      </c>
      <c r="BL67" s="27">
        <v>0</v>
      </c>
      <c r="BM67" s="283">
        <f t="shared" si="7"/>
        <v>8.913</v>
      </c>
      <c r="BN67" s="184">
        <f t="shared" si="8"/>
        <v>0</v>
      </c>
      <c r="BO67" s="284">
        <f t="shared" si="9"/>
        <v>0</v>
      </c>
      <c r="BP67" s="184">
        <f t="shared" si="10"/>
        <v>0</v>
      </c>
      <c r="BQ67" s="184">
        <f t="shared" si="11"/>
        <v>20000</v>
      </c>
      <c r="BR67" s="285">
        <f>VLOOKUP(B67,[3]Sheet1!$B:$BP,67,0)</f>
        <v>20000</v>
      </c>
      <c r="BS67" s="285"/>
      <c r="BT67" s="285">
        <f t="shared" si="24"/>
        <v>7142.85714285714</v>
      </c>
      <c r="BU67" s="184" t="s">
        <v>74</v>
      </c>
      <c r="BV67" s="184"/>
    </row>
    <row r="68" s="27" customFormat="1" hidden="1" customHeight="1" spans="1:74">
      <c r="A68" s="218">
        <f t="shared" si="1"/>
        <v>64</v>
      </c>
      <c r="B68" s="235" t="s">
        <v>219</v>
      </c>
      <c r="C68" s="227" t="s">
        <v>220</v>
      </c>
      <c r="D68" s="220">
        <f>VLOOKUP(B68,[3]Sheet1!$B:$D,3,0)</f>
        <v>210</v>
      </c>
      <c r="E68" s="220" t="s">
        <v>81</v>
      </c>
      <c r="F68" s="220"/>
      <c r="G68" s="221">
        <v>0</v>
      </c>
      <c r="H68" s="221" t="str">
        <f t="shared" si="23"/>
        <v>否</v>
      </c>
      <c r="I68" s="221"/>
      <c r="J68" s="175">
        <v>-31550</v>
      </c>
      <c r="K68" s="175">
        <v>0</v>
      </c>
      <c r="L68" s="175">
        <v>0</v>
      </c>
      <c r="M68" s="175">
        <v>0</v>
      </c>
      <c r="N68" s="175">
        <v>0</v>
      </c>
      <c r="O68" s="249">
        <v>0</v>
      </c>
      <c r="P68" s="175">
        <v>0</v>
      </c>
      <c r="Q68" s="175">
        <v>0</v>
      </c>
      <c r="R68" s="175">
        <v>0</v>
      </c>
      <c r="S68" s="175">
        <v>0</v>
      </c>
      <c r="T68" s="175">
        <v>0</v>
      </c>
      <c r="U68" s="175">
        <v>0</v>
      </c>
      <c r="V68" s="175">
        <v>0</v>
      </c>
      <c r="W68" s="175">
        <v>0</v>
      </c>
      <c r="X68" s="175">
        <v>0</v>
      </c>
      <c r="Y68" s="175">
        <v>0</v>
      </c>
      <c r="Z68" s="175">
        <v>0</v>
      </c>
      <c r="AA68" s="175">
        <v>0</v>
      </c>
      <c r="AB68" s="175">
        <v>0</v>
      </c>
      <c r="AC68" s="175"/>
      <c r="AD68" s="175">
        <v>0</v>
      </c>
      <c r="AE68" s="175">
        <v>0</v>
      </c>
      <c r="AF68" s="175">
        <v>0</v>
      </c>
      <c r="AG68" s="175">
        <v>0</v>
      </c>
      <c r="AH68" s="175">
        <v>0</v>
      </c>
      <c r="AI68" s="175">
        <v>0</v>
      </c>
      <c r="AJ68" s="175">
        <v>0</v>
      </c>
      <c r="AK68" s="175">
        <v>0</v>
      </c>
      <c r="AL68" s="175">
        <v>0</v>
      </c>
      <c r="AM68" s="175">
        <v>0</v>
      </c>
      <c r="AN68" s="175">
        <v>0</v>
      </c>
      <c r="AO68" s="175">
        <v>0</v>
      </c>
      <c r="AP68" s="175">
        <v>0</v>
      </c>
      <c r="AQ68" s="175">
        <v>72000</v>
      </c>
      <c r="AR68" s="175">
        <v>0</v>
      </c>
      <c r="AS68" s="249">
        <v>0</v>
      </c>
      <c r="AT68" s="249">
        <v>0</v>
      </c>
      <c r="AU68" s="249">
        <v>0</v>
      </c>
      <c r="AV68" s="249">
        <v>0</v>
      </c>
      <c r="AW68" s="267"/>
      <c r="AX68" s="249">
        <v>0</v>
      </c>
      <c r="AY68" s="174">
        <f t="shared" si="2"/>
        <v>40450</v>
      </c>
      <c r="AZ68" s="263">
        <f>AY68</f>
        <v>40450</v>
      </c>
      <c r="BA68" s="264">
        <f t="shared" si="3"/>
        <v>5</v>
      </c>
      <c r="BB68" s="265">
        <f>AX68</f>
        <v>0</v>
      </c>
      <c r="BC68" s="265">
        <f>AW68</f>
        <v>0</v>
      </c>
      <c r="BD68" s="265">
        <f>AV68</f>
        <v>0</v>
      </c>
      <c r="BE68" s="265">
        <f>AU68</f>
        <v>0</v>
      </c>
      <c r="BF68" s="265">
        <f>AT68</f>
        <v>0</v>
      </c>
      <c r="BG68" s="265">
        <f t="shared" si="4"/>
        <v>0</v>
      </c>
      <c r="BH68" s="265">
        <f t="shared" si="5"/>
        <v>0</v>
      </c>
      <c r="BI68" s="278"/>
      <c r="BJ68" s="27">
        <f>VLOOKUP(B68,[2]Sheet1!$A$1:$I$65536,9,0)</f>
        <v>40450</v>
      </c>
      <c r="BK68" s="27">
        <f t="shared" si="6"/>
        <v>0</v>
      </c>
      <c r="BL68" s="27">
        <v>0</v>
      </c>
      <c r="BM68" s="283">
        <f t="shared" si="7"/>
        <v>4.045</v>
      </c>
      <c r="BN68" s="184">
        <f t="shared" si="8"/>
        <v>0</v>
      </c>
      <c r="BO68" s="284">
        <f t="shared" si="9"/>
        <v>0</v>
      </c>
      <c r="BP68" s="184">
        <f t="shared" si="10"/>
        <v>0</v>
      </c>
      <c r="BQ68" s="184">
        <f t="shared" si="11"/>
        <v>20000</v>
      </c>
      <c r="BR68" s="285">
        <f>VLOOKUP(B68,[3]Sheet1!$B:$BP,67,0)</f>
        <v>20000</v>
      </c>
      <c r="BS68" s="285"/>
      <c r="BT68" s="285">
        <f t="shared" si="24"/>
        <v>7142.85714285714</v>
      </c>
      <c r="BU68" s="184" t="s">
        <v>74</v>
      </c>
      <c r="BV68" s="184"/>
    </row>
    <row r="69" s="27" customFormat="1" hidden="1" customHeight="1" spans="1:74">
      <c r="A69" s="218">
        <f>ROW()-4</f>
        <v>65</v>
      </c>
      <c r="B69" s="235" t="s">
        <v>221</v>
      </c>
      <c r="C69" s="227" t="s">
        <v>222</v>
      </c>
      <c r="D69" s="220">
        <f>VLOOKUP(B69,[3]Sheet1!$B:$D,3,0)</f>
        <v>210</v>
      </c>
      <c r="E69" s="220"/>
      <c r="F69" s="220"/>
      <c r="G69" s="221">
        <v>0</v>
      </c>
      <c r="H69" s="221" t="str">
        <f t="shared" si="23"/>
        <v>是</v>
      </c>
      <c r="I69" s="221"/>
      <c r="J69" s="175">
        <v>0</v>
      </c>
      <c r="K69" s="175">
        <v>0</v>
      </c>
      <c r="L69" s="175">
        <v>0</v>
      </c>
      <c r="M69" s="175">
        <v>0</v>
      </c>
      <c r="N69" s="175">
        <v>0</v>
      </c>
      <c r="O69" s="249">
        <v>0</v>
      </c>
      <c r="P69" s="175">
        <v>0</v>
      </c>
      <c r="Q69" s="175">
        <v>0</v>
      </c>
      <c r="R69" s="175">
        <v>0</v>
      </c>
      <c r="S69" s="175">
        <v>0</v>
      </c>
      <c r="T69" s="175">
        <v>0</v>
      </c>
      <c r="U69" s="175">
        <v>0</v>
      </c>
      <c r="V69" s="175">
        <v>0</v>
      </c>
      <c r="W69" s="175">
        <v>0</v>
      </c>
      <c r="X69" s="175">
        <v>0</v>
      </c>
      <c r="Y69" s="175">
        <v>0</v>
      </c>
      <c r="Z69" s="175">
        <v>0</v>
      </c>
      <c r="AA69" s="175">
        <v>0</v>
      </c>
      <c r="AB69" s="175">
        <v>0</v>
      </c>
      <c r="AC69" s="175"/>
      <c r="AD69" s="175">
        <v>1968.78</v>
      </c>
      <c r="AE69" s="175"/>
      <c r="AF69" s="175"/>
      <c r="AG69" s="175"/>
      <c r="AH69" s="175">
        <v>1553.61</v>
      </c>
      <c r="AI69" s="175"/>
      <c r="AJ69" s="175"/>
      <c r="AK69" s="175"/>
      <c r="AL69" s="175"/>
      <c r="AM69" s="175"/>
      <c r="AN69" s="175">
        <v>0</v>
      </c>
      <c r="AO69" s="175">
        <v>0</v>
      </c>
      <c r="AP69" s="175">
        <v>0</v>
      </c>
      <c r="AQ69" s="175">
        <v>0</v>
      </c>
      <c r="AR69" s="175">
        <v>0</v>
      </c>
      <c r="AS69" s="249">
        <v>0</v>
      </c>
      <c r="AT69" s="249">
        <v>0</v>
      </c>
      <c r="AU69" s="249">
        <v>0</v>
      </c>
      <c r="AV69" s="249">
        <v>0</v>
      </c>
      <c r="AW69" s="267"/>
      <c r="AX69" s="249">
        <v>5108.47</v>
      </c>
      <c r="AY69" s="174">
        <f>J69+K69+L69+M69+N69+O69+P69+Q69+R69+S69+T69+U69+V69+W69+X69+Y69+Z69+AA69+AB69+AC69+AD69+AE69+AF69+AG69+AH69+AI69+AJ69+AK69+AL69+AM69+AN69+AO69+AP69+AQ69+AR69+AS69+AT69+AU69+AV69+AW69+AX69</f>
        <v>8630.86</v>
      </c>
      <c r="AZ69" s="263">
        <f>AY69</f>
        <v>8630.86</v>
      </c>
      <c r="BA69" s="264">
        <f>COUNT(AS69:AX69)</f>
        <v>5</v>
      </c>
      <c r="BB69" s="265">
        <f>AX69</f>
        <v>5108.47</v>
      </c>
      <c r="BC69" s="265">
        <f>AW69</f>
        <v>0</v>
      </c>
      <c r="BD69" s="265">
        <f>AV69</f>
        <v>0</v>
      </c>
      <c r="BE69" s="265">
        <f>AU69</f>
        <v>0</v>
      </c>
      <c r="BF69" s="265">
        <f>AT69</f>
        <v>0</v>
      </c>
      <c r="BG69" s="265">
        <f>SUM(AS69:AX69)</f>
        <v>5108.47</v>
      </c>
      <c r="BH69" s="265">
        <f>AY69-AZ69</f>
        <v>0</v>
      </c>
      <c r="BI69" s="278"/>
      <c r="BJ69" s="27">
        <f>VLOOKUP(B69,[2]Sheet1!$A$1:$I$65536,9,0)</f>
        <v>8630.86</v>
      </c>
      <c r="BK69" s="27">
        <f>BJ69-AY69</f>
        <v>0</v>
      </c>
      <c r="BL69" s="27">
        <v>0</v>
      </c>
      <c r="BM69" s="283">
        <f>AZ69/10000</f>
        <v>0.863086</v>
      </c>
      <c r="BN69" s="184">
        <f>SUM(AS69:AX69)</f>
        <v>5108.47</v>
      </c>
      <c r="BO69" s="284">
        <f>ROUND(BN69/6*0.8,-3)</f>
        <v>1000</v>
      </c>
      <c r="BP69" s="184">
        <f>BO69</f>
        <v>1000</v>
      </c>
      <c r="BQ69" s="184">
        <f>BR69-BP69</f>
        <v>2522.39</v>
      </c>
      <c r="BR69" s="285">
        <f>VLOOKUP(B69,[3]Sheet1!$B:$BP,67,0)</f>
        <v>3522.39</v>
      </c>
      <c r="BS69" s="285"/>
      <c r="BT69" s="285">
        <v>3522.39</v>
      </c>
      <c r="BU69" s="184" t="s">
        <v>74</v>
      </c>
      <c r="BV69" s="184"/>
    </row>
    <row r="70" s="27" customFormat="1" hidden="1" customHeight="1" spans="1:74">
      <c r="A70" s="218">
        <f>ROW()-4</f>
        <v>66</v>
      </c>
      <c r="B70" s="292" t="s">
        <v>223</v>
      </c>
      <c r="C70" s="227" t="s">
        <v>224</v>
      </c>
      <c r="D70" s="220">
        <f>VLOOKUP(B70,[3]Sheet1!$B:$D,3,0)</f>
        <v>210</v>
      </c>
      <c r="E70" s="223"/>
      <c r="F70" s="223"/>
      <c r="G70" s="231" t="s">
        <v>140</v>
      </c>
      <c r="H70" s="231"/>
      <c r="I70" s="231"/>
      <c r="J70" s="231"/>
      <c r="K70" s="231"/>
      <c r="L70" s="231"/>
      <c r="M70" s="231"/>
      <c r="N70" s="247"/>
      <c r="O70" s="248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  <c r="AM70" s="231"/>
      <c r="AN70" s="231"/>
      <c r="AO70" s="231"/>
      <c r="AP70" s="231"/>
      <c r="AQ70" s="231"/>
      <c r="AR70" s="231"/>
      <c r="AS70" s="231"/>
      <c r="AT70" s="231"/>
      <c r="AU70" s="249">
        <v>0</v>
      </c>
      <c r="AV70" s="249">
        <v>0</v>
      </c>
      <c r="AW70" s="267"/>
      <c r="AX70" s="249">
        <v>0</v>
      </c>
      <c r="AY70" s="174">
        <f>J70+K70+L70+M70+N70+O70+P70+Q70+R70+S70+T70+U70+V70+W70+X70+Y70+Z70+AA70+AB70+AC70+AD70+AE70+AF70+AG70+AH70+AI70+AJ70+AK70+AL70+AM70+AN70+AO70+AP70+AQ70+AR70+AS70+AT70+AU70+AV70+AW70+AX70</f>
        <v>0</v>
      </c>
      <c r="AZ70" s="263">
        <f>AY70</f>
        <v>0</v>
      </c>
      <c r="BA70" s="264">
        <f>COUNT(AS70:AX70)</f>
        <v>3</v>
      </c>
      <c r="BB70" s="265">
        <f>AX70</f>
        <v>0</v>
      </c>
      <c r="BC70" s="265">
        <f>AW70</f>
        <v>0</v>
      </c>
      <c r="BD70" s="265">
        <f>AV70</f>
        <v>0</v>
      </c>
      <c r="BE70" s="265">
        <f>AU70</f>
        <v>0</v>
      </c>
      <c r="BF70" s="265">
        <f>AT70</f>
        <v>0</v>
      </c>
      <c r="BG70" s="265">
        <f>SUM(AS70:AX70)</f>
        <v>0</v>
      </c>
      <c r="BH70" s="265">
        <f>AY70-AZ70</f>
        <v>0</v>
      </c>
      <c r="BI70" s="274"/>
      <c r="BJ70" s="27">
        <f>VLOOKUP(B70,[2]Sheet1!$A$1:$I$65536,9,0)</f>
        <v>-3390</v>
      </c>
      <c r="BK70" s="27">
        <f>BJ70-AY70</f>
        <v>-3390</v>
      </c>
      <c r="BL70" s="21">
        <v>-3390</v>
      </c>
      <c r="BM70" s="283">
        <f>AZ70/10000</f>
        <v>0</v>
      </c>
      <c r="BN70" s="184">
        <f>SUM(AS70:AX70)</f>
        <v>0</v>
      </c>
      <c r="BO70" s="284">
        <f>ROUND(BN70/6*0.8,-3)</f>
        <v>0</v>
      </c>
      <c r="BP70" s="184">
        <f>BO70</f>
        <v>0</v>
      </c>
      <c r="BQ70" s="184">
        <f>BR70-BP70</f>
        <v>3390</v>
      </c>
      <c r="BR70" s="285">
        <f>VLOOKUP(B70,[3]Sheet1!$B:$BP,67,0)</f>
        <v>3390</v>
      </c>
      <c r="BS70" s="285"/>
      <c r="BT70" s="285">
        <v>3390</v>
      </c>
      <c r="BU70" s="184" t="s">
        <v>74</v>
      </c>
      <c r="BV70" s="184" t="s">
        <v>140</v>
      </c>
    </row>
    <row r="71" s="27" customFormat="1" hidden="1" customHeight="1" spans="1:74">
      <c r="A71" s="218">
        <f t="shared" ref="A69:A111" si="25">ROW()-4</f>
        <v>67</v>
      </c>
      <c r="B71" s="235" t="s">
        <v>225</v>
      </c>
      <c r="C71" s="227" t="s">
        <v>226</v>
      </c>
      <c r="D71" s="220">
        <f>VLOOKUP(B71,[3]Sheet1!$B:$D,3,0)</f>
        <v>210</v>
      </c>
      <c r="E71" s="220" t="s">
        <v>81</v>
      </c>
      <c r="F71" s="220"/>
      <c r="G71" s="221">
        <v>60</v>
      </c>
      <c r="H71" s="221" t="str">
        <f t="shared" ref="H68:H101" si="26">IF(SUM(AD71:AO71)&gt;0,"是","否")</f>
        <v>否</v>
      </c>
      <c r="I71" s="221"/>
      <c r="J71" s="175">
        <v>0</v>
      </c>
      <c r="K71" s="175">
        <v>0</v>
      </c>
      <c r="L71" s="175">
        <v>0</v>
      </c>
      <c r="M71" s="175">
        <v>0</v>
      </c>
      <c r="N71" s="175">
        <v>0</v>
      </c>
      <c r="O71" s="249">
        <v>0</v>
      </c>
      <c r="P71" s="175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  <c r="W71" s="175">
        <v>29047.96</v>
      </c>
      <c r="X71" s="175">
        <v>0</v>
      </c>
      <c r="Y71" s="175">
        <v>98700.98</v>
      </c>
      <c r="Z71" s="175">
        <v>0</v>
      </c>
      <c r="AA71" s="175">
        <v>0</v>
      </c>
      <c r="AB71" s="175">
        <v>0</v>
      </c>
      <c r="AC71" s="175"/>
      <c r="AD71" s="175">
        <v>0</v>
      </c>
      <c r="AE71" s="175">
        <v>0</v>
      </c>
      <c r="AF71" s="175">
        <v>0</v>
      </c>
      <c r="AG71" s="175">
        <v>0</v>
      </c>
      <c r="AH71" s="175">
        <v>0</v>
      </c>
      <c r="AI71" s="175">
        <v>0</v>
      </c>
      <c r="AJ71" s="175">
        <v>0</v>
      </c>
      <c r="AK71" s="175">
        <v>0</v>
      </c>
      <c r="AL71" s="175">
        <v>0</v>
      </c>
      <c r="AM71" s="175">
        <v>0</v>
      </c>
      <c r="AN71" s="175">
        <v>0</v>
      </c>
      <c r="AO71" s="175">
        <v>0</v>
      </c>
      <c r="AP71" s="175">
        <v>0</v>
      </c>
      <c r="AQ71" s="175">
        <v>0</v>
      </c>
      <c r="AR71" s="175">
        <v>0</v>
      </c>
      <c r="AS71" s="249">
        <v>0</v>
      </c>
      <c r="AT71" s="249">
        <v>0</v>
      </c>
      <c r="AU71" s="249">
        <v>0</v>
      </c>
      <c r="AV71" s="249">
        <v>0</v>
      </c>
      <c r="AW71" s="267"/>
      <c r="AX71" s="249">
        <v>4251.06</v>
      </c>
      <c r="AY71" s="174">
        <f t="shared" ref="AY69:AY111" si="27">J71+K71+L71+M71+N71+O71+P71+Q71+R71+S71+T71+U71+V71+W71+X71+Y71+Z71+AA71+AB71+AC71+AD71+AE71+AF71+AG71+AH71+AI71+AJ71+AK71+AL71+AM71+AN71+AO71+AP71+AQ71+AR71+AS71+AT71+AU71+AV71+AW71+AX71</f>
        <v>132000</v>
      </c>
      <c r="AZ71" s="263">
        <f>AY71-AX71-AW71</f>
        <v>127748.94</v>
      </c>
      <c r="BA71" s="264">
        <f t="shared" ref="BA69:BA111" si="28">COUNT(AS71:AX71)</f>
        <v>5</v>
      </c>
      <c r="BB71" s="265">
        <f>AV71</f>
        <v>0</v>
      </c>
      <c r="BC71" s="265">
        <f>AU71</f>
        <v>0</v>
      </c>
      <c r="BD71" s="265">
        <f>AT71</f>
        <v>0</v>
      </c>
      <c r="BE71" s="265">
        <f>AS71</f>
        <v>0</v>
      </c>
      <c r="BF71" s="265">
        <f>AR71</f>
        <v>0</v>
      </c>
      <c r="BG71" s="265">
        <f t="shared" ref="BG69:BG111" si="29">SUM(AS71:AX71)</f>
        <v>4251.06</v>
      </c>
      <c r="BH71" s="265">
        <f t="shared" ref="BH69:BH111" si="30">AY71-AZ71</f>
        <v>4251.06</v>
      </c>
      <c r="BI71" s="278"/>
      <c r="BJ71" s="27">
        <f>VLOOKUP(B71,[2]Sheet1!$A$1:$I$65536,9,0)</f>
        <v>132000</v>
      </c>
      <c r="BK71" s="27">
        <f t="shared" ref="BK69:BK111" si="31">BJ71-AY71</f>
        <v>0</v>
      </c>
      <c r="BL71" s="27">
        <v>0</v>
      </c>
      <c r="BM71" s="283">
        <f t="shared" ref="BM69:BM111" si="32">AZ71/10000</f>
        <v>12.774894</v>
      </c>
      <c r="BN71" s="184">
        <f t="shared" ref="BN69:BN111" si="33">SUM(AS71:AX71)</f>
        <v>4251.06</v>
      </c>
      <c r="BO71" s="284">
        <f t="shared" ref="BO69:BO111" si="34">ROUND(BN71/6*0.8,-3)</f>
        <v>1000</v>
      </c>
      <c r="BP71" s="184">
        <f t="shared" ref="BP69:BP111" si="35">BO71</f>
        <v>1000</v>
      </c>
      <c r="BQ71" s="184">
        <f t="shared" ref="BQ69:BQ111" si="36">BR71-BP71</f>
        <v>-1000</v>
      </c>
      <c r="BR71" s="285">
        <f>VLOOKUP(B71,[3]Sheet1!$B:$BP,67,0)</f>
        <v>0</v>
      </c>
      <c r="BS71" s="285"/>
      <c r="BT71" s="285">
        <f t="shared" ref="BT70:BT111" si="37">BR71/2.8</f>
        <v>0</v>
      </c>
      <c r="BU71" s="184" t="s">
        <v>74</v>
      </c>
      <c r="BV71" s="184" t="s">
        <v>140</v>
      </c>
    </row>
    <row r="72" s="27" customFormat="1" hidden="1" customHeight="1" spans="1:74">
      <c r="A72" s="218">
        <f t="shared" si="25"/>
        <v>68</v>
      </c>
      <c r="B72" s="235" t="s">
        <v>227</v>
      </c>
      <c r="C72" s="227" t="s">
        <v>228</v>
      </c>
      <c r="D72" s="220">
        <f>VLOOKUP(B72,[3]Sheet1!$B:$D,3,0)</f>
        <v>210</v>
      </c>
      <c r="E72" s="220" t="s">
        <v>90</v>
      </c>
      <c r="F72" s="220"/>
      <c r="G72" s="221">
        <v>30</v>
      </c>
      <c r="H72" s="221" t="str">
        <f t="shared" si="26"/>
        <v>否</v>
      </c>
      <c r="I72" s="221">
        <v>30</v>
      </c>
      <c r="J72" s="175">
        <v>0</v>
      </c>
      <c r="K72" s="175">
        <v>0</v>
      </c>
      <c r="L72" s="175">
        <v>0</v>
      </c>
      <c r="M72" s="175">
        <v>0</v>
      </c>
      <c r="N72" s="175">
        <v>0</v>
      </c>
      <c r="O72" s="249">
        <v>0</v>
      </c>
      <c r="P72" s="175">
        <v>0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>
        <v>0</v>
      </c>
      <c r="W72" s="175">
        <v>0</v>
      </c>
      <c r="X72" s="175">
        <v>0</v>
      </c>
      <c r="Y72" s="175">
        <v>0</v>
      </c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>
        <v>0</v>
      </c>
      <c r="AK72" s="175">
        <v>0</v>
      </c>
      <c r="AL72" s="175">
        <v>0</v>
      </c>
      <c r="AM72" s="175">
        <v>0</v>
      </c>
      <c r="AN72" s="175">
        <v>0</v>
      </c>
      <c r="AO72" s="175">
        <v>0</v>
      </c>
      <c r="AP72" s="175">
        <v>0</v>
      </c>
      <c r="AQ72" s="175">
        <v>0</v>
      </c>
      <c r="AR72" s="175">
        <v>3625.92</v>
      </c>
      <c r="AS72" s="249">
        <v>0</v>
      </c>
      <c r="AT72" s="249">
        <v>0</v>
      </c>
      <c r="AU72" s="249">
        <v>0</v>
      </c>
      <c r="AV72" s="249">
        <v>0</v>
      </c>
      <c r="AW72" s="267"/>
      <c r="AX72" s="249">
        <v>0</v>
      </c>
      <c r="AY72" s="174">
        <f t="shared" si="27"/>
        <v>3625.92</v>
      </c>
      <c r="AZ72" s="263">
        <f>AY72-AX72</f>
        <v>3625.92</v>
      </c>
      <c r="BA72" s="264">
        <f t="shared" si="28"/>
        <v>5</v>
      </c>
      <c r="BB72" s="265">
        <f>AW72</f>
        <v>0</v>
      </c>
      <c r="BC72" s="265">
        <f>AV72</f>
        <v>0</v>
      </c>
      <c r="BD72" s="265">
        <f>AU72</f>
        <v>0</v>
      </c>
      <c r="BE72" s="265">
        <f>AT72</f>
        <v>0</v>
      </c>
      <c r="BF72" s="265">
        <f>AS72</f>
        <v>0</v>
      </c>
      <c r="BG72" s="265">
        <f t="shared" si="29"/>
        <v>0</v>
      </c>
      <c r="BH72" s="265">
        <f t="shared" si="30"/>
        <v>0</v>
      </c>
      <c r="BI72" s="278"/>
      <c r="BJ72" s="27">
        <f>VLOOKUP(B72,[2]Sheet1!$A$1:$I$65536,9,0)</f>
        <v>3625.91999999969</v>
      </c>
      <c r="BK72" s="27">
        <f t="shared" si="31"/>
        <v>-3.10137693304569e-10</v>
      </c>
      <c r="BL72" s="27">
        <v>-34374.08</v>
      </c>
      <c r="BM72" s="283">
        <f t="shared" si="32"/>
        <v>0.362592</v>
      </c>
      <c r="BN72" s="184">
        <f t="shared" si="33"/>
        <v>0</v>
      </c>
      <c r="BO72" s="284">
        <f t="shared" si="34"/>
        <v>0</v>
      </c>
      <c r="BP72" s="184">
        <f t="shared" si="35"/>
        <v>0</v>
      </c>
      <c r="BQ72" s="184">
        <f t="shared" si="36"/>
        <v>0</v>
      </c>
      <c r="BR72" s="285">
        <f>VLOOKUP(B72,[3]Sheet1!$B:$BP,67,0)</f>
        <v>0</v>
      </c>
      <c r="BS72" s="285"/>
      <c r="BT72" s="285">
        <f t="shared" si="37"/>
        <v>0</v>
      </c>
      <c r="BU72" s="184" t="s">
        <v>74</v>
      </c>
      <c r="BV72" s="184"/>
    </row>
    <row r="73" s="27" customFormat="1" hidden="1" customHeight="1" spans="1:74">
      <c r="A73" s="218">
        <f t="shared" si="25"/>
        <v>69</v>
      </c>
      <c r="B73" s="235" t="s">
        <v>229</v>
      </c>
      <c r="C73" s="227" t="s">
        <v>230</v>
      </c>
      <c r="D73" s="220">
        <f>VLOOKUP(B73,[3]Sheet1!$B:$D,3,0)</f>
        <v>210</v>
      </c>
      <c r="E73" s="220" t="s">
        <v>90</v>
      </c>
      <c r="F73" s="220"/>
      <c r="G73" s="221">
        <v>30</v>
      </c>
      <c r="H73" s="221" t="str">
        <f t="shared" si="26"/>
        <v>否</v>
      </c>
      <c r="I73" s="221">
        <v>30</v>
      </c>
      <c r="J73" s="175">
        <v>0</v>
      </c>
      <c r="K73" s="175">
        <v>0</v>
      </c>
      <c r="L73" s="175">
        <v>0</v>
      </c>
      <c r="M73" s="175">
        <v>0</v>
      </c>
      <c r="N73" s="175">
        <v>0</v>
      </c>
      <c r="O73" s="249">
        <v>0</v>
      </c>
      <c r="P73" s="175">
        <v>0</v>
      </c>
      <c r="Q73" s="175">
        <v>0</v>
      </c>
      <c r="R73" s="175">
        <v>0</v>
      </c>
      <c r="S73" s="175">
        <v>0</v>
      </c>
      <c r="T73" s="175">
        <v>0</v>
      </c>
      <c r="U73" s="175">
        <v>0</v>
      </c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>
        <v>0</v>
      </c>
      <c r="AG73" s="175">
        <v>0</v>
      </c>
      <c r="AH73" s="175">
        <v>0</v>
      </c>
      <c r="AI73" s="175">
        <v>0</v>
      </c>
      <c r="AJ73" s="175">
        <v>0</v>
      </c>
      <c r="AK73" s="175">
        <v>0</v>
      </c>
      <c r="AL73" s="175">
        <v>0</v>
      </c>
      <c r="AM73" s="175">
        <v>0</v>
      </c>
      <c r="AN73" s="175">
        <v>0</v>
      </c>
      <c r="AO73" s="175">
        <v>0</v>
      </c>
      <c r="AP73" s="175">
        <v>0</v>
      </c>
      <c r="AQ73" s="175">
        <v>0</v>
      </c>
      <c r="AR73" s="175">
        <v>0</v>
      </c>
      <c r="AS73" s="249">
        <v>0</v>
      </c>
      <c r="AT73" s="249">
        <v>0</v>
      </c>
      <c r="AU73" s="249">
        <v>0</v>
      </c>
      <c r="AV73" s="249">
        <v>0</v>
      </c>
      <c r="AW73" s="267"/>
      <c r="AX73" s="249">
        <v>0</v>
      </c>
      <c r="AY73" s="174">
        <f t="shared" si="27"/>
        <v>0</v>
      </c>
      <c r="AZ73" s="263">
        <f>AY73-AX73</f>
        <v>0</v>
      </c>
      <c r="BA73" s="264">
        <f t="shared" si="28"/>
        <v>5</v>
      </c>
      <c r="BB73" s="265">
        <f>AW73</f>
        <v>0</v>
      </c>
      <c r="BC73" s="265">
        <f>AV73</f>
        <v>0</v>
      </c>
      <c r="BD73" s="265">
        <f>AU73</f>
        <v>0</v>
      </c>
      <c r="BE73" s="265">
        <f>AT73</f>
        <v>0</v>
      </c>
      <c r="BF73" s="265">
        <f>AS73</f>
        <v>0</v>
      </c>
      <c r="BG73" s="265">
        <f t="shared" si="29"/>
        <v>0</v>
      </c>
      <c r="BH73" s="265">
        <f t="shared" si="30"/>
        <v>0</v>
      </c>
      <c r="BI73" s="278"/>
      <c r="BJ73" s="27">
        <f>VLOOKUP(B73,[2]Sheet1!$A$1:$I$65536,9,0)</f>
        <v>0</v>
      </c>
      <c r="BK73" s="27">
        <f t="shared" si="31"/>
        <v>0</v>
      </c>
      <c r="BL73" s="27">
        <v>-88500</v>
      </c>
      <c r="BM73" s="283">
        <f t="shared" si="32"/>
        <v>0</v>
      </c>
      <c r="BN73" s="184">
        <f t="shared" si="33"/>
        <v>0</v>
      </c>
      <c r="BO73" s="284">
        <f t="shared" si="34"/>
        <v>0</v>
      </c>
      <c r="BP73" s="184">
        <f t="shared" si="35"/>
        <v>0</v>
      </c>
      <c r="BQ73" s="184">
        <f t="shared" si="36"/>
        <v>0</v>
      </c>
      <c r="BR73" s="285">
        <f>VLOOKUP(B73,[3]Sheet1!$B:$BP,67,0)</f>
        <v>0</v>
      </c>
      <c r="BS73" s="285"/>
      <c r="BT73" s="285">
        <f t="shared" si="37"/>
        <v>0</v>
      </c>
      <c r="BU73" s="184" t="s">
        <v>74</v>
      </c>
      <c r="BV73" s="184" t="s">
        <v>140</v>
      </c>
    </row>
    <row r="74" s="27" customFormat="1" hidden="1" customHeight="1" spans="1:74">
      <c r="A74" s="218">
        <f t="shared" si="25"/>
        <v>70</v>
      </c>
      <c r="B74" s="235" t="s">
        <v>231</v>
      </c>
      <c r="C74" s="227" t="s">
        <v>232</v>
      </c>
      <c r="D74" s="220">
        <f>VLOOKUP(B74,[3]Sheet1!$B:$D,3,0)</f>
        <v>210</v>
      </c>
      <c r="E74" s="220" t="s">
        <v>81</v>
      </c>
      <c r="F74" s="220"/>
      <c r="G74" s="221">
        <v>60</v>
      </c>
      <c r="H74" s="221" t="str">
        <f t="shared" si="26"/>
        <v>是</v>
      </c>
      <c r="I74" s="221"/>
      <c r="J74" s="175">
        <v>0</v>
      </c>
      <c r="K74" s="175">
        <v>0</v>
      </c>
      <c r="L74" s="175">
        <v>0</v>
      </c>
      <c r="M74" s="175">
        <v>0</v>
      </c>
      <c r="N74" s="175">
        <v>0</v>
      </c>
      <c r="O74" s="249">
        <v>0</v>
      </c>
      <c r="P74" s="175">
        <v>0</v>
      </c>
      <c r="Q74" s="175">
        <v>0</v>
      </c>
      <c r="R74" s="175">
        <v>0</v>
      </c>
      <c r="S74" s="175">
        <v>0</v>
      </c>
      <c r="T74" s="175">
        <v>0</v>
      </c>
      <c r="U74" s="175">
        <v>0</v>
      </c>
      <c r="V74" s="175">
        <v>0</v>
      </c>
      <c r="W74" s="175">
        <v>0</v>
      </c>
      <c r="X74" s="175">
        <v>0</v>
      </c>
      <c r="Y74" s="175">
        <v>0</v>
      </c>
      <c r="Z74" s="175">
        <v>0</v>
      </c>
      <c r="AA74" s="175">
        <v>0</v>
      </c>
      <c r="AB74" s="175"/>
      <c r="AC74" s="175"/>
      <c r="AD74" s="175">
        <v>0</v>
      </c>
      <c r="AE74" s="175">
        <v>0</v>
      </c>
      <c r="AF74" s="175">
        <v>0</v>
      </c>
      <c r="AG74" s="175">
        <v>48762.06</v>
      </c>
      <c r="AH74" s="175">
        <v>46937.94</v>
      </c>
      <c r="AI74" s="175">
        <v>0</v>
      </c>
      <c r="AJ74" s="175">
        <v>0</v>
      </c>
      <c r="AK74" s="175">
        <v>0</v>
      </c>
      <c r="AL74" s="175">
        <v>0</v>
      </c>
      <c r="AM74" s="175">
        <v>0</v>
      </c>
      <c r="AN74" s="175">
        <v>0</v>
      </c>
      <c r="AO74" s="175">
        <v>0</v>
      </c>
      <c r="AP74" s="175">
        <v>0</v>
      </c>
      <c r="AQ74" s="175">
        <v>0</v>
      </c>
      <c r="AR74" s="175">
        <v>0</v>
      </c>
      <c r="AS74" s="249">
        <v>0</v>
      </c>
      <c r="AT74" s="249">
        <v>0</v>
      </c>
      <c r="AU74" s="249">
        <v>0</v>
      </c>
      <c r="AV74" s="249">
        <v>32842.32</v>
      </c>
      <c r="AW74" s="249">
        <v>42334.32</v>
      </c>
      <c r="AX74" s="249">
        <v>0</v>
      </c>
      <c r="AY74" s="174">
        <f t="shared" si="27"/>
        <v>170876.64</v>
      </c>
      <c r="AZ74" s="263">
        <f>AY74-AX74-AW74</f>
        <v>128542.32</v>
      </c>
      <c r="BA74" s="264">
        <f t="shared" si="28"/>
        <v>6</v>
      </c>
      <c r="BB74" s="265">
        <f>AV74</f>
        <v>32842.32</v>
      </c>
      <c r="BC74" s="265">
        <f>AU74</f>
        <v>0</v>
      </c>
      <c r="BD74" s="265">
        <f>AT74</f>
        <v>0</v>
      </c>
      <c r="BE74" s="265">
        <f>AS74</f>
        <v>0</v>
      </c>
      <c r="BF74" s="265">
        <f>AR74</f>
        <v>0</v>
      </c>
      <c r="BG74" s="265">
        <f t="shared" si="29"/>
        <v>75176.64</v>
      </c>
      <c r="BH74" s="265">
        <f t="shared" si="30"/>
        <v>42334.32</v>
      </c>
      <c r="BI74" s="278"/>
      <c r="BJ74" s="27">
        <f>VLOOKUP(B74,[2]Sheet1!$A$1:$I$65536,9,0)</f>
        <v>170876.64</v>
      </c>
      <c r="BK74" s="27">
        <f t="shared" si="31"/>
        <v>0</v>
      </c>
      <c r="BL74" s="27">
        <v>-17806.26</v>
      </c>
      <c r="BM74" s="283">
        <f t="shared" si="32"/>
        <v>12.854232</v>
      </c>
      <c r="BN74" s="184">
        <f t="shared" si="33"/>
        <v>75176.64</v>
      </c>
      <c r="BO74" s="284">
        <f t="shared" si="34"/>
        <v>10000</v>
      </c>
      <c r="BP74" s="184">
        <f t="shared" si="35"/>
        <v>10000</v>
      </c>
      <c r="BQ74" s="184">
        <f t="shared" si="36"/>
        <v>-10000</v>
      </c>
      <c r="BR74" s="285">
        <v>0</v>
      </c>
      <c r="BS74" s="285"/>
      <c r="BT74" s="285">
        <f t="shared" si="37"/>
        <v>0</v>
      </c>
      <c r="BU74" s="184" t="s">
        <v>74</v>
      </c>
      <c r="BV74" s="184" t="s">
        <v>233</v>
      </c>
    </row>
    <row r="75" s="27" customFormat="1" hidden="1" customHeight="1" spans="1:74">
      <c r="A75" s="218">
        <f t="shared" si="25"/>
        <v>71</v>
      </c>
      <c r="B75" s="235" t="s">
        <v>234</v>
      </c>
      <c r="C75" s="227" t="s">
        <v>235</v>
      </c>
      <c r="D75" s="220">
        <f>VLOOKUP(B75,[3]Sheet1!$B:$D,3,0)</f>
        <v>210</v>
      </c>
      <c r="E75" s="220" t="s">
        <v>90</v>
      </c>
      <c r="F75" s="220"/>
      <c r="G75" s="221">
        <v>30</v>
      </c>
      <c r="H75" s="221" t="str">
        <f t="shared" si="26"/>
        <v>否</v>
      </c>
      <c r="I75" s="221">
        <v>30</v>
      </c>
      <c r="J75" s="175">
        <v>0</v>
      </c>
      <c r="K75" s="175">
        <v>0</v>
      </c>
      <c r="L75" s="175">
        <v>0</v>
      </c>
      <c r="M75" s="175">
        <v>0</v>
      </c>
      <c r="N75" s="175">
        <v>0</v>
      </c>
      <c r="O75" s="249">
        <v>0</v>
      </c>
      <c r="P75" s="175">
        <v>0</v>
      </c>
      <c r="Q75" s="175">
        <v>0</v>
      </c>
      <c r="R75" s="175">
        <v>0</v>
      </c>
      <c r="S75" s="175">
        <v>0</v>
      </c>
      <c r="T75" s="175">
        <v>0</v>
      </c>
      <c r="U75" s="175">
        <v>0</v>
      </c>
      <c r="V75" s="175">
        <v>0</v>
      </c>
      <c r="W75" s="175">
        <v>0</v>
      </c>
      <c r="X75" s="175">
        <v>0</v>
      </c>
      <c r="Y75" s="175">
        <v>0</v>
      </c>
      <c r="Z75" s="175">
        <v>0</v>
      </c>
      <c r="AA75" s="175">
        <v>0</v>
      </c>
      <c r="AB75" s="175">
        <v>0</v>
      </c>
      <c r="AC75" s="175"/>
      <c r="AD75" s="175"/>
      <c r="AE75" s="175"/>
      <c r="AF75" s="175"/>
      <c r="AG75" s="175"/>
      <c r="AH75" s="175"/>
      <c r="AI75" s="175"/>
      <c r="AJ75" s="175"/>
      <c r="AK75" s="175">
        <v>0</v>
      </c>
      <c r="AL75" s="175">
        <v>0</v>
      </c>
      <c r="AM75" s="175">
        <v>0</v>
      </c>
      <c r="AN75" s="175">
        <v>0</v>
      </c>
      <c r="AO75" s="175">
        <v>0</v>
      </c>
      <c r="AP75" s="175">
        <v>0</v>
      </c>
      <c r="AQ75" s="175">
        <v>0</v>
      </c>
      <c r="AR75" s="175">
        <v>0</v>
      </c>
      <c r="AS75" s="249">
        <v>0</v>
      </c>
      <c r="AT75" s="249">
        <v>0</v>
      </c>
      <c r="AU75" s="249">
        <v>0</v>
      </c>
      <c r="AV75" s="249">
        <v>0</v>
      </c>
      <c r="AW75" s="267"/>
      <c r="AX75" s="249">
        <v>0</v>
      </c>
      <c r="AY75" s="174">
        <f t="shared" si="27"/>
        <v>0</v>
      </c>
      <c r="AZ75" s="263">
        <f>AY75-AX75</f>
        <v>0</v>
      </c>
      <c r="BA75" s="264">
        <f t="shared" si="28"/>
        <v>5</v>
      </c>
      <c r="BB75" s="265">
        <f>AW75</f>
        <v>0</v>
      </c>
      <c r="BC75" s="265">
        <f>AV75</f>
        <v>0</v>
      </c>
      <c r="BD75" s="265">
        <f>AU75</f>
        <v>0</v>
      </c>
      <c r="BE75" s="265">
        <f>AT75</f>
        <v>0</v>
      </c>
      <c r="BF75" s="265">
        <f>AS75</f>
        <v>0</v>
      </c>
      <c r="BG75" s="265">
        <f t="shared" si="29"/>
        <v>0</v>
      </c>
      <c r="BH75" s="265">
        <f t="shared" si="30"/>
        <v>0</v>
      </c>
      <c r="BI75" s="278"/>
      <c r="BJ75" s="27">
        <f>VLOOKUP(B75,[2]Sheet1!$A$1:$I$65536,9,0)</f>
        <v>1.74622982740402e-10</v>
      </c>
      <c r="BK75" s="27">
        <f t="shared" si="31"/>
        <v>1.74622982740402e-10</v>
      </c>
      <c r="BL75" s="27">
        <v>-46757.1899999998</v>
      </c>
      <c r="BM75" s="283">
        <f t="shared" si="32"/>
        <v>0</v>
      </c>
      <c r="BN75" s="184">
        <f t="shared" si="33"/>
        <v>0</v>
      </c>
      <c r="BO75" s="284">
        <f t="shared" si="34"/>
        <v>0</v>
      </c>
      <c r="BP75" s="184">
        <f t="shared" si="35"/>
        <v>0</v>
      </c>
      <c r="BQ75" s="184">
        <f t="shared" si="36"/>
        <v>0</v>
      </c>
      <c r="BR75" s="285">
        <f>VLOOKUP(B75,[3]Sheet1!$B:$BP,67,0)</f>
        <v>0</v>
      </c>
      <c r="BS75" s="285"/>
      <c r="BT75" s="285">
        <f t="shared" si="37"/>
        <v>0</v>
      </c>
      <c r="BU75" s="184" t="s">
        <v>74</v>
      </c>
      <c r="BV75" s="184" t="s">
        <v>197</v>
      </c>
    </row>
    <row r="76" s="27" customFormat="1" hidden="1" customHeight="1" spans="1:74">
      <c r="A76" s="218">
        <f t="shared" si="25"/>
        <v>72</v>
      </c>
      <c r="B76" s="235" t="s">
        <v>236</v>
      </c>
      <c r="C76" s="227" t="s">
        <v>237</v>
      </c>
      <c r="D76" s="220">
        <f>VLOOKUP(B76,[3]Sheet1!$B:$D,3,0)</f>
        <v>210</v>
      </c>
      <c r="E76" s="220" t="s">
        <v>81</v>
      </c>
      <c r="F76" s="220"/>
      <c r="G76" s="221">
        <v>90</v>
      </c>
      <c r="H76" s="221" t="str">
        <f t="shared" si="26"/>
        <v>是</v>
      </c>
      <c r="I76" s="221"/>
      <c r="J76" s="175">
        <v>0</v>
      </c>
      <c r="K76" s="175">
        <v>0</v>
      </c>
      <c r="L76" s="175">
        <v>0</v>
      </c>
      <c r="M76" s="175">
        <v>0</v>
      </c>
      <c r="N76" s="175">
        <v>0</v>
      </c>
      <c r="O76" s="249">
        <v>0</v>
      </c>
      <c r="P76" s="175">
        <v>0</v>
      </c>
      <c r="Q76" s="175">
        <v>0</v>
      </c>
      <c r="R76" s="175">
        <v>0</v>
      </c>
      <c r="S76" s="175">
        <v>0</v>
      </c>
      <c r="T76" s="175">
        <v>0</v>
      </c>
      <c r="U76" s="175">
        <v>0</v>
      </c>
      <c r="V76" s="175">
        <v>0</v>
      </c>
      <c r="W76" s="175">
        <v>0</v>
      </c>
      <c r="X76" s="175">
        <v>0</v>
      </c>
      <c r="Y76" s="175">
        <v>0</v>
      </c>
      <c r="Z76" s="175">
        <v>0</v>
      </c>
      <c r="AA76" s="175">
        <v>0</v>
      </c>
      <c r="AB76" s="175"/>
      <c r="AC76" s="175"/>
      <c r="AD76" s="175"/>
      <c r="AE76" s="175">
        <v>0</v>
      </c>
      <c r="AF76" s="175">
        <v>0</v>
      </c>
      <c r="AG76" s="175">
        <v>14582.59</v>
      </c>
      <c r="AH76" s="175">
        <v>0</v>
      </c>
      <c r="AI76" s="175">
        <v>0</v>
      </c>
      <c r="AJ76" s="175">
        <v>0</v>
      </c>
      <c r="AK76" s="175">
        <v>0</v>
      </c>
      <c r="AL76" s="175">
        <v>0</v>
      </c>
      <c r="AM76" s="175">
        <v>10757.6</v>
      </c>
      <c r="AN76" s="175">
        <v>0</v>
      </c>
      <c r="AO76" s="175">
        <v>0</v>
      </c>
      <c r="AP76" s="175">
        <v>0</v>
      </c>
      <c r="AQ76" s="175">
        <v>0</v>
      </c>
      <c r="AR76" s="175">
        <v>0</v>
      </c>
      <c r="AS76" s="249">
        <v>0</v>
      </c>
      <c r="AT76" s="249">
        <v>0</v>
      </c>
      <c r="AU76" s="249">
        <v>0</v>
      </c>
      <c r="AV76" s="249">
        <v>0</v>
      </c>
      <c r="AW76" s="267"/>
      <c r="AX76" s="249">
        <v>0</v>
      </c>
      <c r="AY76" s="174">
        <f t="shared" si="27"/>
        <v>25340.19</v>
      </c>
      <c r="AZ76" s="263">
        <f>AY76-AX76-AW76-AV76</f>
        <v>25340.19</v>
      </c>
      <c r="BA76" s="264">
        <f t="shared" si="28"/>
        <v>5</v>
      </c>
      <c r="BB76" s="265">
        <f>AU76</f>
        <v>0</v>
      </c>
      <c r="BC76" s="265">
        <f>AT76</f>
        <v>0</v>
      </c>
      <c r="BD76" s="265">
        <f>AS76</f>
        <v>0</v>
      </c>
      <c r="BE76" s="265">
        <f>AR76</f>
        <v>0</v>
      </c>
      <c r="BF76" s="265">
        <f>AQ76</f>
        <v>0</v>
      </c>
      <c r="BG76" s="265">
        <f t="shared" si="29"/>
        <v>0</v>
      </c>
      <c r="BH76" s="265">
        <f t="shared" si="30"/>
        <v>0</v>
      </c>
      <c r="BI76" s="278"/>
      <c r="BJ76" s="27">
        <f>VLOOKUP(B76,[2]Sheet1!$A$1:$I$65536,9,0)</f>
        <v>25340.19</v>
      </c>
      <c r="BK76" s="27">
        <f t="shared" si="31"/>
        <v>0</v>
      </c>
      <c r="BL76" s="27">
        <v>0</v>
      </c>
      <c r="BM76" s="283">
        <f t="shared" si="32"/>
        <v>2.534019</v>
      </c>
      <c r="BN76" s="184">
        <f t="shared" si="33"/>
        <v>0</v>
      </c>
      <c r="BO76" s="284">
        <f t="shared" si="34"/>
        <v>0</v>
      </c>
      <c r="BP76" s="184">
        <f t="shared" si="35"/>
        <v>0</v>
      </c>
      <c r="BQ76" s="184">
        <f t="shared" si="36"/>
        <v>0</v>
      </c>
      <c r="BR76" s="285">
        <f>VLOOKUP(B76,[3]Sheet1!$B:$BP,67,0)</f>
        <v>0</v>
      </c>
      <c r="BS76" s="285"/>
      <c r="BT76" s="285">
        <f t="shared" si="37"/>
        <v>0</v>
      </c>
      <c r="BU76" s="184" t="s">
        <v>74</v>
      </c>
      <c r="BV76" s="184"/>
    </row>
    <row r="77" s="27" customFormat="1" hidden="1" customHeight="1" spans="1:74">
      <c r="A77" s="218">
        <f t="shared" si="25"/>
        <v>73</v>
      </c>
      <c r="B77" s="235" t="s">
        <v>238</v>
      </c>
      <c r="C77" s="227" t="s">
        <v>239</v>
      </c>
      <c r="D77" s="220">
        <f>VLOOKUP(B77,[3]Sheet1!$B:$D,3,0)</f>
        <v>210</v>
      </c>
      <c r="E77" s="220" t="s">
        <v>81</v>
      </c>
      <c r="F77" s="220"/>
      <c r="G77" s="221">
        <v>60</v>
      </c>
      <c r="H77" s="221" t="str">
        <f t="shared" si="26"/>
        <v>否</v>
      </c>
      <c r="I77" s="221"/>
      <c r="J77" s="175">
        <v>0</v>
      </c>
      <c r="K77" s="175">
        <v>0</v>
      </c>
      <c r="L77" s="175">
        <v>0</v>
      </c>
      <c r="M77" s="175">
        <v>43423.23</v>
      </c>
      <c r="N77" s="175">
        <v>0</v>
      </c>
      <c r="O77" s="249">
        <v>0</v>
      </c>
      <c r="P77" s="175">
        <v>0</v>
      </c>
      <c r="Q77" s="175">
        <v>0</v>
      </c>
      <c r="R77" s="175">
        <v>3471.82</v>
      </c>
      <c r="S77" s="175">
        <v>0</v>
      </c>
      <c r="T77" s="175">
        <v>0</v>
      </c>
      <c r="U77" s="175">
        <v>0</v>
      </c>
      <c r="V77" s="175">
        <v>0</v>
      </c>
      <c r="W77" s="175">
        <v>0</v>
      </c>
      <c r="X77" s="175">
        <v>0</v>
      </c>
      <c r="Y77" s="175">
        <v>0</v>
      </c>
      <c r="Z77" s="175">
        <v>0</v>
      </c>
      <c r="AA77" s="175">
        <v>0</v>
      </c>
      <c r="AB77" s="175">
        <v>0</v>
      </c>
      <c r="AC77" s="175"/>
      <c r="AD77" s="175">
        <v>0</v>
      </c>
      <c r="AE77" s="175">
        <v>0</v>
      </c>
      <c r="AF77" s="175">
        <v>0</v>
      </c>
      <c r="AG77" s="175">
        <v>0</v>
      </c>
      <c r="AH77" s="175">
        <v>0</v>
      </c>
      <c r="AI77" s="175">
        <v>0</v>
      </c>
      <c r="AJ77" s="175">
        <v>0</v>
      </c>
      <c r="AK77" s="175">
        <v>0</v>
      </c>
      <c r="AL77" s="175">
        <v>0</v>
      </c>
      <c r="AM77" s="175">
        <v>0</v>
      </c>
      <c r="AN77" s="175">
        <v>0</v>
      </c>
      <c r="AO77" s="175">
        <v>0</v>
      </c>
      <c r="AP77" s="175">
        <v>0</v>
      </c>
      <c r="AQ77" s="175">
        <v>0</v>
      </c>
      <c r="AR77" s="175">
        <v>0</v>
      </c>
      <c r="AS77" s="249">
        <v>0</v>
      </c>
      <c r="AT77" s="249">
        <v>0</v>
      </c>
      <c r="AU77" s="249">
        <v>0</v>
      </c>
      <c r="AV77" s="249">
        <v>0</v>
      </c>
      <c r="AW77" s="267"/>
      <c r="AX77" s="249">
        <v>0</v>
      </c>
      <c r="AY77" s="174">
        <f t="shared" si="27"/>
        <v>46895.05</v>
      </c>
      <c r="AZ77" s="263">
        <f>AY77-AX77-AW77</f>
        <v>46895.05</v>
      </c>
      <c r="BA77" s="264">
        <f t="shared" si="28"/>
        <v>5</v>
      </c>
      <c r="BB77" s="265">
        <f>AV77</f>
        <v>0</v>
      </c>
      <c r="BC77" s="265">
        <f>AU77</f>
        <v>0</v>
      </c>
      <c r="BD77" s="265">
        <f>AT77</f>
        <v>0</v>
      </c>
      <c r="BE77" s="265">
        <f>AS77</f>
        <v>0</v>
      </c>
      <c r="BF77" s="265">
        <f>AR77</f>
        <v>0</v>
      </c>
      <c r="BG77" s="265">
        <f t="shared" si="29"/>
        <v>0</v>
      </c>
      <c r="BH77" s="265">
        <f t="shared" si="30"/>
        <v>0</v>
      </c>
      <c r="BI77" s="278"/>
      <c r="BJ77" s="27">
        <f>VLOOKUP(B77,[2]Sheet1!$A$1:$I$65536,9,0)</f>
        <v>46895.05</v>
      </c>
      <c r="BK77" s="27">
        <f t="shared" si="31"/>
        <v>0</v>
      </c>
      <c r="BL77" s="27">
        <v>0</v>
      </c>
      <c r="BM77" s="283">
        <f t="shared" si="32"/>
        <v>4.689505</v>
      </c>
      <c r="BN77" s="184">
        <f t="shared" si="33"/>
        <v>0</v>
      </c>
      <c r="BO77" s="284">
        <f t="shared" si="34"/>
        <v>0</v>
      </c>
      <c r="BP77" s="184">
        <f t="shared" si="35"/>
        <v>0</v>
      </c>
      <c r="BQ77" s="184">
        <f t="shared" si="36"/>
        <v>0</v>
      </c>
      <c r="BR77" s="285">
        <f>VLOOKUP(B77,[3]Sheet1!$B:$BP,67,0)</f>
        <v>0</v>
      </c>
      <c r="BS77" s="285"/>
      <c r="BT77" s="285">
        <f t="shared" si="37"/>
        <v>0</v>
      </c>
      <c r="BU77" s="184" t="s">
        <v>74</v>
      </c>
      <c r="BV77" s="184"/>
    </row>
    <row r="78" s="27" customFormat="1" hidden="1" customHeight="1" spans="1:74">
      <c r="A78" s="218">
        <f t="shared" si="25"/>
        <v>74</v>
      </c>
      <c r="B78" s="235" t="s">
        <v>240</v>
      </c>
      <c r="C78" s="227" t="s">
        <v>241</v>
      </c>
      <c r="D78" s="220">
        <f>VLOOKUP(B78,[3]Sheet1!$B:$D,3,0)</f>
        <v>210</v>
      </c>
      <c r="E78" s="220" t="s">
        <v>81</v>
      </c>
      <c r="F78" s="220"/>
      <c r="G78" s="221">
        <v>0</v>
      </c>
      <c r="H78" s="221" t="str">
        <f t="shared" si="26"/>
        <v>是</v>
      </c>
      <c r="I78" s="221"/>
      <c r="J78" s="175"/>
      <c r="K78" s="175"/>
      <c r="L78" s="175"/>
      <c r="M78" s="175"/>
      <c r="N78" s="175"/>
      <c r="O78" s="249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>
        <v>32000</v>
      </c>
      <c r="AJ78" s="175">
        <v>0</v>
      </c>
      <c r="AK78" s="175">
        <v>0</v>
      </c>
      <c r="AL78" s="175">
        <v>0</v>
      </c>
      <c r="AM78" s="175">
        <v>0</v>
      </c>
      <c r="AN78" s="175">
        <v>0</v>
      </c>
      <c r="AO78" s="175">
        <v>0</v>
      </c>
      <c r="AP78" s="175">
        <v>0</v>
      </c>
      <c r="AQ78" s="175">
        <v>0</v>
      </c>
      <c r="AR78" s="175">
        <v>0</v>
      </c>
      <c r="AS78" s="249">
        <v>0</v>
      </c>
      <c r="AT78" s="249">
        <v>0</v>
      </c>
      <c r="AU78" s="249">
        <v>0</v>
      </c>
      <c r="AV78" s="249">
        <v>0</v>
      </c>
      <c r="AW78" s="267"/>
      <c r="AX78" s="249">
        <v>0</v>
      </c>
      <c r="AY78" s="174">
        <f t="shared" si="27"/>
        <v>32000</v>
      </c>
      <c r="AZ78" s="263">
        <f>AY78</f>
        <v>32000</v>
      </c>
      <c r="BA78" s="264">
        <f t="shared" si="28"/>
        <v>5</v>
      </c>
      <c r="BB78" s="265">
        <f>AX78</f>
        <v>0</v>
      </c>
      <c r="BC78" s="265">
        <f>AW78</f>
        <v>0</v>
      </c>
      <c r="BD78" s="265">
        <f>AV78</f>
        <v>0</v>
      </c>
      <c r="BE78" s="265">
        <f>AU78</f>
        <v>0</v>
      </c>
      <c r="BF78" s="265">
        <f>AT78</f>
        <v>0</v>
      </c>
      <c r="BG78" s="265">
        <f t="shared" si="29"/>
        <v>0</v>
      </c>
      <c r="BH78" s="265">
        <f t="shared" si="30"/>
        <v>0</v>
      </c>
      <c r="BI78" s="278"/>
      <c r="BJ78" s="27">
        <f>VLOOKUP(B78,[2]Sheet1!$A$1:$I$65536,9,0)</f>
        <v>32000</v>
      </c>
      <c r="BK78" s="27">
        <f t="shared" si="31"/>
        <v>0</v>
      </c>
      <c r="BL78" s="27">
        <v>0</v>
      </c>
      <c r="BM78" s="283">
        <f t="shared" si="32"/>
        <v>3.2</v>
      </c>
      <c r="BN78" s="184">
        <f t="shared" si="33"/>
        <v>0</v>
      </c>
      <c r="BO78" s="284">
        <f t="shared" si="34"/>
        <v>0</v>
      </c>
      <c r="BP78" s="184">
        <f t="shared" si="35"/>
        <v>0</v>
      </c>
      <c r="BQ78" s="184">
        <f t="shared" si="36"/>
        <v>0</v>
      </c>
      <c r="BR78" s="285">
        <f>VLOOKUP(B78,[3]Sheet1!$B:$BP,67,0)</f>
        <v>0</v>
      </c>
      <c r="BS78" s="285"/>
      <c r="BT78" s="285">
        <f t="shared" si="37"/>
        <v>0</v>
      </c>
      <c r="BU78" s="184" t="s">
        <v>74</v>
      </c>
      <c r="BV78" s="184"/>
    </row>
    <row r="79" s="27" customFormat="1" hidden="1" customHeight="1" spans="1:74">
      <c r="A79" s="218">
        <f t="shared" si="25"/>
        <v>75</v>
      </c>
      <c r="B79" s="235" t="s">
        <v>242</v>
      </c>
      <c r="C79" s="227" t="s">
        <v>243</v>
      </c>
      <c r="D79" s="220">
        <f>VLOOKUP(B79,[3]Sheet1!$B:$D,3,0)</f>
        <v>210</v>
      </c>
      <c r="E79" s="220" t="s">
        <v>81</v>
      </c>
      <c r="F79" s="220"/>
      <c r="G79" s="221">
        <v>90</v>
      </c>
      <c r="H79" s="221" t="str">
        <f t="shared" si="26"/>
        <v>否</v>
      </c>
      <c r="I79" s="221"/>
      <c r="J79" s="175">
        <v>0</v>
      </c>
      <c r="K79" s="175">
        <v>0</v>
      </c>
      <c r="L79" s="175">
        <v>0</v>
      </c>
      <c r="M79" s="175">
        <v>0</v>
      </c>
      <c r="N79" s="175">
        <v>0</v>
      </c>
      <c r="O79" s="249">
        <v>0</v>
      </c>
      <c r="P79" s="175">
        <v>0</v>
      </c>
      <c r="Q79" s="175">
        <v>0</v>
      </c>
      <c r="R79" s="175">
        <v>0</v>
      </c>
      <c r="S79" s="175">
        <v>0</v>
      </c>
      <c r="T79" s="175">
        <v>0</v>
      </c>
      <c r="U79" s="175">
        <v>0</v>
      </c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>
        <v>0</v>
      </c>
      <c r="AH79" s="175">
        <v>0</v>
      </c>
      <c r="AI79" s="175">
        <v>0</v>
      </c>
      <c r="AJ79" s="175">
        <v>0</v>
      </c>
      <c r="AK79" s="175">
        <v>0</v>
      </c>
      <c r="AL79" s="175">
        <v>0</v>
      </c>
      <c r="AM79" s="175">
        <v>0</v>
      </c>
      <c r="AN79" s="175">
        <v>0</v>
      </c>
      <c r="AO79" s="175">
        <v>0</v>
      </c>
      <c r="AP79" s="175">
        <v>0</v>
      </c>
      <c r="AQ79" s="175">
        <v>0</v>
      </c>
      <c r="AR79" s="175">
        <v>0</v>
      </c>
      <c r="AS79" s="249">
        <v>0</v>
      </c>
      <c r="AT79" s="249">
        <v>0</v>
      </c>
      <c r="AU79" s="249">
        <v>0</v>
      </c>
      <c r="AV79" s="249">
        <v>0</v>
      </c>
      <c r="AW79" s="267"/>
      <c r="AX79" s="249">
        <v>0</v>
      </c>
      <c r="AY79" s="174">
        <f t="shared" si="27"/>
        <v>0</v>
      </c>
      <c r="AZ79" s="263">
        <f>AY79-AX79-AW79-AV79</f>
        <v>0</v>
      </c>
      <c r="BA79" s="264">
        <f t="shared" si="28"/>
        <v>5</v>
      </c>
      <c r="BB79" s="265">
        <f>AU79</f>
        <v>0</v>
      </c>
      <c r="BC79" s="265">
        <f>AT79</f>
        <v>0</v>
      </c>
      <c r="BD79" s="265">
        <f>AS79</f>
        <v>0</v>
      </c>
      <c r="BE79" s="265">
        <f>AR79</f>
        <v>0</v>
      </c>
      <c r="BF79" s="265">
        <f>AQ79</f>
        <v>0</v>
      </c>
      <c r="BG79" s="265">
        <f t="shared" si="29"/>
        <v>0</v>
      </c>
      <c r="BH79" s="265">
        <f t="shared" si="30"/>
        <v>0</v>
      </c>
      <c r="BI79" s="278"/>
      <c r="BJ79" s="27">
        <f>VLOOKUP(B79,[2]Sheet1!$A$1:$I$65536,9,0)</f>
        <v>0</v>
      </c>
      <c r="BK79" s="27">
        <f t="shared" si="31"/>
        <v>0</v>
      </c>
      <c r="BL79" s="27">
        <v>0</v>
      </c>
      <c r="BM79" s="283">
        <f t="shared" si="32"/>
        <v>0</v>
      </c>
      <c r="BN79" s="184">
        <f t="shared" si="33"/>
        <v>0</v>
      </c>
      <c r="BO79" s="284">
        <f t="shared" si="34"/>
        <v>0</v>
      </c>
      <c r="BP79" s="184">
        <f t="shared" si="35"/>
        <v>0</v>
      </c>
      <c r="BQ79" s="184">
        <f t="shared" si="36"/>
        <v>0</v>
      </c>
      <c r="BR79" s="285">
        <f>VLOOKUP(B79,[3]Sheet1!$B:$BP,67,0)</f>
        <v>0</v>
      </c>
      <c r="BS79" s="285"/>
      <c r="BT79" s="285">
        <f t="shared" si="37"/>
        <v>0</v>
      </c>
      <c r="BU79" s="184" t="s">
        <v>74</v>
      </c>
      <c r="BV79" s="184"/>
    </row>
    <row r="80" s="27" customFormat="1" hidden="1" customHeight="1" spans="1:74">
      <c r="A80" s="218">
        <f t="shared" si="25"/>
        <v>76</v>
      </c>
      <c r="B80" s="235" t="s">
        <v>244</v>
      </c>
      <c r="C80" s="227" t="s">
        <v>245</v>
      </c>
      <c r="D80" s="220">
        <f>VLOOKUP(B80,[3]Sheet1!$B:$D,3,0)</f>
        <v>210</v>
      </c>
      <c r="E80" s="220" t="s">
        <v>246</v>
      </c>
      <c r="F80" s="220"/>
      <c r="G80" s="221">
        <v>60</v>
      </c>
      <c r="H80" s="221" t="str">
        <f t="shared" si="26"/>
        <v>否</v>
      </c>
      <c r="I80" s="221"/>
      <c r="J80" s="175">
        <v>0</v>
      </c>
      <c r="K80" s="175">
        <v>0</v>
      </c>
      <c r="L80" s="175">
        <v>0</v>
      </c>
      <c r="M80" s="175">
        <v>0</v>
      </c>
      <c r="N80" s="175">
        <v>0</v>
      </c>
      <c r="O80" s="249">
        <v>0</v>
      </c>
      <c r="P80" s="175">
        <v>0</v>
      </c>
      <c r="Q80" s="175">
        <v>0</v>
      </c>
      <c r="R80" s="175">
        <v>0</v>
      </c>
      <c r="S80" s="175">
        <v>0</v>
      </c>
      <c r="T80" s="175">
        <v>0</v>
      </c>
      <c r="U80" s="175">
        <v>0</v>
      </c>
      <c r="V80" s="175">
        <v>0</v>
      </c>
      <c r="W80" s="175">
        <v>0</v>
      </c>
      <c r="X80" s="175">
        <v>0</v>
      </c>
      <c r="Y80" s="175">
        <v>0</v>
      </c>
      <c r="Z80" s="175">
        <v>0</v>
      </c>
      <c r="AA80" s="175">
        <v>0</v>
      </c>
      <c r="AB80" s="175"/>
      <c r="AC80" s="175"/>
      <c r="AD80" s="175">
        <v>0</v>
      </c>
      <c r="AE80" s="175">
        <v>0</v>
      </c>
      <c r="AF80" s="175"/>
      <c r="AG80" s="175"/>
      <c r="AH80" s="175">
        <v>0</v>
      </c>
      <c r="AI80" s="175">
        <v>0</v>
      </c>
      <c r="AJ80" s="175">
        <v>0</v>
      </c>
      <c r="AK80" s="175">
        <v>0</v>
      </c>
      <c r="AL80" s="175">
        <v>0</v>
      </c>
      <c r="AM80" s="175">
        <v>0</v>
      </c>
      <c r="AN80" s="175">
        <v>0</v>
      </c>
      <c r="AO80" s="175">
        <v>0</v>
      </c>
      <c r="AP80" s="175">
        <v>0</v>
      </c>
      <c r="AQ80" s="175">
        <v>0</v>
      </c>
      <c r="AR80" s="175">
        <v>0</v>
      </c>
      <c r="AS80" s="249">
        <v>0</v>
      </c>
      <c r="AT80" s="249">
        <v>0</v>
      </c>
      <c r="AU80" s="249">
        <v>0</v>
      </c>
      <c r="AV80" s="249">
        <v>0</v>
      </c>
      <c r="AW80" s="267"/>
      <c r="AX80" s="249">
        <v>0</v>
      </c>
      <c r="AY80" s="174">
        <f t="shared" si="27"/>
        <v>0</v>
      </c>
      <c r="AZ80" s="263">
        <f>AY80-AX80-AW80</f>
        <v>0</v>
      </c>
      <c r="BA80" s="264">
        <f t="shared" si="28"/>
        <v>5</v>
      </c>
      <c r="BB80" s="265">
        <f>AV80</f>
        <v>0</v>
      </c>
      <c r="BC80" s="265">
        <f>AU80</f>
        <v>0</v>
      </c>
      <c r="BD80" s="265">
        <f>AT80</f>
        <v>0</v>
      </c>
      <c r="BE80" s="265">
        <f>AS80</f>
        <v>0</v>
      </c>
      <c r="BF80" s="265">
        <f>AR80</f>
        <v>0</v>
      </c>
      <c r="BG80" s="265">
        <f t="shared" si="29"/>
        <v>0</v>
      </c>
      <c r="BH80" s="265">
        <f t="shared" si="30"/>
        <v>0</v>
      </c>
      <c r="BI80" s="278"/>
      <c r="BJ80" s="27">
        <f>VLOOKUP(B80,[2]Sheet1!$A$1:$I$65536,9,0)</f>
        <v>0</v>
      </c>
      <c r="BK80" s="27">
        <f t="shared" si="31"/>
        <v>0</v>
      </c>
      <c r="BL80" s="27">
        <v>0</v>
      </c>
      <c r="BM80" s="283">
        <f t="shared" si="32"/>
        <v>0</v>
      </c>
      <c r="BN80" s="184">
        <f t="shared" si="33"/>
        <v>0</v>
      </c>
      <c r="BO80" s="284">
        <f t="shared" si="34"/>
        <v>0</v>
      </c>
      <c r="BP80" s="184">
        <f t="shared" si="35"/>
        <v>0</v>
      </c>
      <c r="BQ80" s="184">
        <f t="shared" si="36"/>
        <v>0</v>
      </c>
      <c r="BR80" s="285">
        <f>VLOOKUP(B80,[3]Sheet1!$B:$BP,67,0)</f>
        <v>0</v>
      </c>
      <c r="BS80" s="285"/>
      <c r="BT80" s="285">
        <f t="shared" si="37"/>
        <v>0</v>
      </c>
      <c r="BU80" s="184" t="s">
        <v>74</v>
      </c>
      <c r="BV80" s="184"/>
    </row>
    <row r="81" hidden="1" customHeight="1" spans="1:74">
      <c r="A81" s="218">
        <f t="shared" si="25"/>
        <v>77</v>
      </c>
      <c r="B81" s="293" t="s">
        <v>247</v>
      </c>
      <c r="C81" s="185" t="s">
        <v>248</v>
      </c>
      <c r="D81" s="220">
        <f>VLOOKUP(B81,[3]Sheet1!$B:$D,3,0)</f>
        <v>210</v>
      </c>
      <c r="E81" s="220" t="s">
        <v>90</v>
      </c>
      <c r="F81" s="220"/>
      <c r="G81" s="221">
        <v>30</v>
      </c>
      <c r="H81" s="221" t="str">
        <f t="shared" si="26"/>
        <v>是</v>
      </c>
      <c r="I81" s="221">
        <v>30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  <c r="O81" s="299">
        <v>0</v>
      </c>
      <c r="P81" s="298">
        <v>0</v>
      </c>
      <c r="Q81" s="298">
        <v>0</v>
      </c>
      <c r="R81" s="298">
        <v>0</v>
      </c>
      <c r="S81" s="298">
        <v>0</v>
      </c>
      <c r="T81" s="298">
        <v>0</v>
      </c>
      <c r="U81" s="298">
        <v>0</v>
      </c>
      <c r="V81" s="298">
        <v>0</v>
      </c>
      <c r="W81" s="298">
        <v>0</v>
      </c>
      <c r="X81" s="298">
        <v>0</v>
      </c>
      <c r="Y81" s="298">
        <v>0</v>
      </c>
      <c r="Z81" s="298">
        <v>0</v>
      </c>
      <c r="AA81" s="298">
        <v>0</v>
      </c>
      <c r="AB81" s="298">
        <v>0</v>
      </c>
      <c r="AC81" s="298">
        <v>0</v>
      </c>
      <c r="AD81" s="298">
        <v>0</v>
      </c>
      <c r="AE81" s="298">
        <v>0</v>
      </c>
      <c r="AF81" s="298">
        <v>0</v>
      </c>
      <c r="AG81" s="298">
        <v>726</v>
      </c>
      <c r="AH81" s="298">
        <v>0</v>
      </c>
      <c r="AI81" s="298">
        <v>5805</v>
      </c>
      <c r="AJ81" s="298">
        <v>0</v>
      </c>
      <c r="AK81" s="175">
        <v>0</v>
      </c>
      <c r="AL81" s="175">
        <v>0</v>
      </c>
      <c r="AM81" s="175">
        <v>0</v>
      </c>
      <c r="AN81" s="175">
        <v>0</v>
      </c>
      <c r="AO81" s="175">
        <v>0</v>
      </c>
      <c r="AP81" s="175">
        <v>0</v>
      </c>
      <c r="AQ81" s="175">
        <v>0</v>
      </c>
      <c r="AR81" s="175">
        <v>0</v>
      </c>
      <c r="AS81" s="249">
        <v>0</v>
      </c>
      <c r="AT81" s="249">
        <v>0</v>
      </c>
      <c r="AU81" s="249">
        <v>0</v>
      </c>
      <c r="AV81" s="249">
        <v>0</v>
      </c>
      <c r="AW81" s="267"/>
      <c r="AX81" s="249">
        <v>0</v>
      </c>
      <c r="AY81" s="174">
        <f t="shared" si="27"/>
        <v>6531</v>
      </c>
      <c r="AZ81" s="263">
        <f>AY81-AX81</f>
        <v>6531</v>
      </c>
      <c r="BA81" s="264">
        <f t="shared" si="28"/>
        <v>5</v>
      </c>
      <c r="BB81" s="265">
        <f>AW81</f>
        <v>0</v>
      </c>
      <c r="BC81" s="265">
        <f>AV81</f>
        <v>0</v>
      </c>
      <c r="BD81" s="265">
        <f>AU81</f>
        <v>0</v>
      </c>
      <c r="BE81" s="265">
        <f>AT81</f>
        <v>0</v>
      </c>
      <c r="BF81" s="265">
        <f>AS81</f>
        <v>0</v>
      </c>
      <c r="BG81" s="265">
        <f t="shared" si="29"/>
        <v>0</v>
      </c>
      <c r="BH81" s="265">
        <f t="shared" si="30"/>
        <v>0</v>
      </c>
      <c r="BI81" s="278"/>
      <c r="BJ81" s="27">
        <f>VLOOKUP(B81,[2]Sheet1!$A$1:$I$65536,9,0)</f>
        <v>6531</v>
      </c>
      <c r="BK81" s="27">
        <f t="shared" si="31"/>
        <v>0</v>
      </c>
      <c r="BL81" s="27">
        <v>0</v>
      </c>
      <c r="BM81" s="283">
        <f t="shared" si="32"/>
        <v>0.6531</v>
      </c>
      <c r="BN81" s="184">
        <f t="shared" si="33"/>
        <v>0</v>
      </c>
      <c r="BO81" s="284">
        <f t="shared" si="34"/>
        <v>0</v>
      </c>
      <c r="BP81" s="184">
        <f t="shared" si="35"/>
        <v>0</v>
      </c>
      <c r="BQ81" s="184">
        <f t="shared" si="36"/>
        <v>0</v>
      </c>
      <c r="BR81" s="285">
        <f>VLOOKUP(B81,[3]Sheet1!$B:$BP,67,0)</f>
        <v>0</v>
      </c>
      <c r="BS81" s="285"/>
      <c r="BT81" s="285">
        <f t="shared" si="37"/>
        <v>0</v>
      </c>
      <c r="BU81" s="184" t="s">
        <v>74</v>
      </c>
      <c r="BV81" s="184"/>
    </row>
    <row r="82" hidden="1" spans="1:74">
      <c r="A82" s="219">
        <f t="shared" si="25"/>
        <v>78</v>
      </c>
      <c r="B82" s="225" t="s">
        <v>249</v>
      </c>
      <c r="C82" s="185" t="s">
        <v>250</v>
      </c>
      <c r="D82" s="220">
        <f>VLOOKUP(B82,[3]Sheet1!$B:$D,3,0)</f>
        <v>210</v>
      </c>
      <c r="E82" s="220" t="s">
        <v>251</v>
      </c>
      <c r="F82" s="220"/>
      <c r="G82" s="228">
        <v>0</v>
      </c>
      <c r="H82" s="221" t="str">
        <f t="shared" si="26"/>
        <v>否</v>
      </c>
      <c r="I82" s="221"/>
      <c r="J82" s="298">
        <v>0</v>
      </c>
      <c r="K82" s="298">
        <v>0</v>
      </c>
      <c r="L82" s="298">
        <v>0</v>
      </c>
      <c r="M82" s="298">
        <v>0</v>
      </c>
      <c r="N82" s="298">
        <v>0</v>
      </c>
      <c r="O82" s="299">
        <v>0</v>
      </c>
      <c r="P82" s="298">
        <v>0</v>
      </c>
      <c r="Q82" s="298">
        <v>0</v>
      </c>
      <c r="R82" s="298">
        <v>0</v>
      </c>
      <c r="S82" s="298">
        <v>0</v>
      </c>
      <c r="T82" s="298">
        <v>0</v>
      </c>
      <c r="U82" s="298">
        <v>0</v>
      </c>
      <c r="V82" s="298">
        <v>0</v>
      </c>
      <c r="W82" s="298">
        <v>0</v>
      </c>
      <c r="X82" s="298">
        <v>0</v>
      </c>
      <c r="Y82" s="298">
        <v>0</v>
      </c>
      <c r="Z82" s="298">
        <v>0</v>
      </c>
      <c r="AA82" s="298">
        <v>0</v>
      </c>
      <c r="AB82" s="298">
        <v>0</v>
      </c>
      <c r="AC82" s="298"/>
      <c r="AD82" s="298"/>
      <c r="AE82" s="298"/>
      <c r="AF82" s="298"/>
      <c r="AG82" s="298">
        <v>0</v>
      </c>
      <c r="AH82" s="298">
        <v>0</v>
      </c>
      <c r="AI82" s="298">
        <v>0</v>
      </c>
      <c r="AJ82" s="298">
        <v>0</v>
      </c>
      <c r="AK82" s="298">
        <v>0</v>
      </c>
      <c r="AL82" s="175">
        <v>0</v>
      </c>
      <c r="AM82" s="175">
        <v>0</v>
      </c>
      <c r="AN82" s="175">
        <v>0</v>
      </c>
      <c r="AO82" s="175">
        <v>0</v>
      </c>
      <c r="AP82" s="175">
        <v>0</v>
      </c>
      <c r="AQ82" s="175">
        <v>0</v>
      </c>
      <c r="AR82" s="175">
        <v>0</v>
      </c>
      <c r="AS82" s="249">
        <v>0</v>
      </c>
      <c r="AT82" s="249">
        <v>0</v>
      </c>
      <c r="AU82" s="249">
        <v>0</v>
      </c>
      <c r="AV82" s="249">
        <v>0</v>
      </c>
      <c r="AW82" s="267"/>
      <c r="AX82" s="249">
        <v>0</v>
      </c>
      <c r="AY82" s="174">
        <f t="shared" si="27"/>
        <v>0</v>
      </c>
      <c r="AZ82" s="263">
        <f>AY82</f>
        <v>0</v>
      </c>
      <c r="BA82" s="264">
        <f t="shared" si="28"/>
        <v>5</v>
      </c>
      <c r="BB82" s="265">
        <f>AX82</f>
        <v>0</v>
      </c>
      <c r="BC82" s="265">
        <f>AW82</f>
        <v>0</v>
      </c>
      <c r="BD82" s="265">
        <f>AV82</f>
        <v>0</v>
      </c>
      <c r="BE82" s="265">
        <f>AU82</f>
        <v>0</v>
      </c>
      <c r="BF82" s="265">
        <f>AT82</f>
        <v>0</v>
      </c>
      <c r="BG82" s="265">
        <f t="shared" si="29"/>
        <v>0</v>
      </c>
      <c r="BH82" s="265">
        <f t="shared" si="30"/>
        <v>0</v>
      </c>
      <c r="BI82" s="307"/>
      <c r="BJ82" s="27">
        <f>VLOOKUP(B82,[2]Sheet1!$A$1:$I$65536,9,0)</f>
        <v>0</v>
      </c>
      <c r="BK82" s="27">
        <f t="shared" si="31"/>
        <v>0</v>
      </c>
      <c r="BL82" s="27">
        <v>0</v>
      </c>
      <c r="BM82" s="283">
        <f t="shared" si="32"/>
        <v>0</v>
      </c>
      <c r="BN82" s="184">
        <f t="shared" si="33"/>
        <v>0</v>
      </c>
      <c r="BO82" s="284">
        <f t="shared" si="34"/>
        <v>0</v>
      </c>
      <c r="BP82" s="184">
        <f t="shared" si="35"/>
        <v>0</v>
      </c>
      <c r="BQ82" s="184">
        <f t="shared" si="36"/>
        <v>0</v>
      </c>
      <c r="BR82" s="285">
        <f>VLOOKUP(B82,[3]Sheet1!$B:$BP,67,0)</f>
        <v>0</v>
      </c>
      <c r="BS82" s="285"/>
      <c r="BT82" s="285">
        <f t="shared" si="37"/>
        <v>0</v>
      </c>
      <c r="BU82" s="184" t="s">
        <v>74</v>
      </c>
      <c r="BV82" s="184" t="s">
        <v>140</v>
      </c>
    </row>
    <row r="83" hidden="1" spans="1:74">
      <c r="A83" s="219">
        <f t="shared" si="25"/>
        <v>79</v>
      </c>
      <c r="B83" s="225" t="s">
        <v>252</v>
      </c>
      <c r="C83" s="185" t="s">
        <v>253</v>
      </c>
      <c r="D83" s="220">
        <f>VLOOKUP(B83,[3]Sheet1!$B:$D,3,0)</f>
        <v>210</v>
      </c>
      <c r="E83" s="220" t="s">
        <v>81</v>
      </c>
      <c r="F83" s="220"/>
      <c r="G83" s="228">
        <v>0</v>
      </c>
      <c r="H83" s="221" t="str">
        <f t="shared" si="26"/>
        <v>是</v>
      </c>
      <c r="I83" s="221"/>
      <c r="J83" s="298">
        <v>0</v>
      </c>
      <c r="K83" s="298">
        <v>0</v>
      </c>
      <c r="L83" s="298">
        <v>0</v>
      </c>
      <c r="M83" s="298">
        <v>0</v>
      </c>
      <c r="N83" s="298">
        <v>0</v>
      </c>
      <c r="O83" s="299">
        <v>0</v>
      </c>
      <c r="P83" s="298">
        <v>0</v>
      </c>
      <c r="Q83" s="298">
        <v>0</v>
      </c>
      <c r="R83" s="298">
        <v>0</v>
      </c>
      <c r="S83" s="298">
        <v>0</v>
      </c>
      <c r="T83" s="298">
        <v>0</v>
      </c>
      <c r="U83" s="298">
        <v>0</v>
      </c>
      <c r="V83" s="298">
        <v>0</v>
      </c>
      <c r="W83" s="298">
        <v>0</v>
      </c>
      <c r="X83" s="298">
        <v>0</v>
      </c>
      <c r="Y83" s="298">
        <v>0</v>
      </c>
      <c r="Z83" s="298">
        <v>0</v>
      </c>
      <c r="AA83" s="298">
        <v>0</v>
      </c>
      <c r="AB83" s="298">
        <v>0</v>
      </c>
      <c r="AC83" s="298"/>
      <c r="AD83" s="298"/>
      <c r="AE83" s="298"/>
      <c r="AF83" s="298">
        <v>6375</v>
      </c>
      <c r="AG83" s="298">
        <v>0</v>
      </c>
      <c r="AH83" s="298">
        <v>0</v>
      </c>
      <c r="AI83" s="298">
        <v>0</v>
      </c>
      <c r="AJ83" s="298">
        <v>0</v>
      </c>
      <c r="AK83" s="298">
        <v>0</v>
      </c>
      <c r="AL83" s="298">
        <v>15770</v>
      </c>
      <c r="AM83" s="175">
        <v>0</v>
      </c>
      <c r="AN83" s="175">
        <v>0</v>
      </c>
      <c r="AO83" s="175">
        <v>0</v>
      </c>
      <c r="AP83" s="175">
        <v>0</v>
      </c>
      <c r="AQ83" s="175">
        <v>0</v>
      </c>
      <c r="AR83" s="175">
        <v>0</v>
      </c>
      <c r="AS83" s="249">
        <v>0</v>
      </c>
      <c r="AT83" s="249">
        <v>2500</v>
      </c>
      <c r="AU83" s="249">
        <v>0</v>
      </c>
      <c r="AV83" s="249">
        <v>0</v>
      </c>
      <c r="AW83" s="267"/>
      <c r="AX83" s="249">
        <v>0</v>
      </c>
      <c r="AY83" s="174">
        <f t="shared" si="27"/>
        <v>24645</v>
      </c>
      <c r="AZ83" s="263">
        <f>AY83</f>
        <v>24645</v>
      </c>
      <c r="BA83" s="264">
        <f t="shared" si="28"/>
        <v>5</v>
      </c>
      <c r="BB83" s="265">
        <f>AX83</f>
        <v>0</v>
      </c>
      <c r="BC83" s="265">
        <f>AW83</f>
        <v>0</v>
      </c>
      <c r="BD83" s="265">
        <f>AV83</f>
        <v>0</v>
      </c>
      <c r="BE83" s="265">
        <f>AU83</f>
        <v>0</v>
      </c>
      <c r="BF83" s="265">
        <f>AT83</f>
        <v>2500</v>
      </c>
      <c r="BG83" s="265">
        <f t="shared" si="29"/>
        <v>2500</v>
      </c>
      <c r="BH83" s="265">
        <f t="shared" si="30"/>
        <v>0</v>
      </c>
      <c r="BI83" s="307"/>
      <c r="BJ83" s="27">
        <f>VLOOKUP(B83,[2]Sheet1!$A$1:$I$65536,9,0)</f>
        <v>24645</v>
      </c>
      <c r="BK83" s="27">
        <f t="shared" si="31"/>
        <v>0</v>
      </c>
      <c r="BL83" s="27">
        <v>0</v>
      </c>
      <c r="BM83" s="283">
        <f t="shared" si="32"/>
        <v>2.4645</v>
      </c>
      <c r="BN83" s="184">
        <f t="shared" si="33"/>
        <v>2500</v>
      </c>
      <c r="BO83" s="284">
        <f t="shared" si="34"/>
        <v>0</v>
      </c>
      <c r="BP83" s="184">
        <f t="shared" si="35"/>
        <v>0</v>
      </c>
      <c r="BQ83" s="184">
        <f t="shared" si="36"/>
        <v>0</v>
      </c>
      <c r="BR83" s="285">
        <f>VLOOKUP(B83,[3]Sheet1!$B:$BP,67,0)</f>
        <v>0</v>
      </c>
      <c r="BS83" s="285"/>
      <c r="BT83" s="285">
        <f t="shared" si="37"/>
        <v>0</v>
      </c>
      <c r="BU83" s="184" t="s">
        <v>74</v>
      </c>
      <c r="BV83" s="184"/>
    </row>
    <row r="84" hidden="1" spans="1:74">
      <c r="A84" s="219">
        <f t="shared" si="25"/>
        <v>80</v>
      </c>
      <c r="B84" s="225" t="s">
        <v>254</v>
      </c>
      <c r="C84" s="185" t="s">
        <v>255</v>
      </c>
      <c r="D84" s="220">
        <f>VLOOKUP(B84,[3]Sheet1!$B:$D,3,0)</f>
        <v>210</v>
      </c>
      <c r="E84" s="220" t="s">
        <v>81</v>
      </c>
      <c r="F84" s="220"/>
      <c r="G84" s="228">
        <v>60</v>
      </c>
      <c r="H84" s="221" t="str">
        <f t="shared" si="26"/>
        <v>否</v>
      </c>
      <c r="I84" s="221"/>
      <c r="J84" s="298">
        <v>0</v>
      </c>
      <c r="K84" s="298">
        <v>0</v>
      </c>
      <c r="L84" s="298">
        <v>0</v>
      </c>
      <c r="M84" s="298">
        <v>0</v>
      </c>
      <c r="N84" s="298">
        <v>0</v>
      </c>
      <c r="O84" s="299">
        <v>0</v>
      </c>
      <c r="P84" s="298">
        <v>0</v>
      </c>
      <c r="Q84" s="298">
        <v>0</v>
      </c>
      <c r="R84" s="298">
        <v>0</v>
      </c>
      <c r="S84" s="298">
        <v>0</v>
      </c>
      <c r="T84" s="298">
        <v>0</v>
      </c>
      <c r="U84" s="298">
        <v>0</v>
      </c>
      <c r="V84" s="298">
        <v>0</v>
      </c>
      <c r="W84" s="298">
        <v>0</v>
      </c>
      <c r="X84" s="298">
        <v>0</v>
      </c>
      <c r="Y84" s="298">
        <v>0</v>
      </c>
      <c r="Z84" s="298">
        <v>0</v>
      </c>
      <c r="AA84" s="298">
        <v>0</v>
      </c>
      <c r="AB84" s="298">
        <v>0</v>
      </c>
      <c r="AC84" s="298"/>
      <c r="AD84" s="298">
        <v>0</v>
      </c>
      <c r="AE84" s="298">
        <v>0</v>
      </c>
      <c r="AF84" s="298">
        <v>0</v>
      </c>
      <c r="AG84" s="298">
        <v>0</v>
      </c>
      <c r="AH84" s="298">
        <v>0</v>
      </c>
      <c r="AI84" s="298">
        <v>0</v>
      </c>
      <c r="AJ84" s="298">
        <v>0</v>
      </c>
      <c r="AK84" s="298">
        <v>0</v>
      </c>
      <c r="AL84" s="298">
        <v>0</v>
      </c>
      <c r="AM84" s="175">
        <v>0</v>
      </c>
      <c r="AN84" s="175">
        <v>0</v>
      </c>
      <c r="AO84" s="175">
        <v>0</v>
      </c>
      <c r="AP84" s="175">
        <v>0</v>
      </c>
      <c r="AQ84" s="175">
        <v>0</v>
      </c>
      <c r="AR84" s="175">
        <v>0</v>
      </c>
      <c r="AS84" s="249">
        <v>0</v>
      </c>
      <c r="AT84" s="249">
        <v>0</v>
      </c>
      <c r="AU84" s="249">
        <v>0</v>
      </c>
      <c r="AV84" s="249">
        <v>0</v>
      </c>
      <c r="AW84" s="267"/>
      <c r="AX84" s="249">
        <v>0</v>
      </c>
      <c r="AY84" s="174">
        <f t="shared" si="27"/>
        <v>0</v>
      </c>
      <c r="AZ84" s="263">
        <f>AY84-AX84-AW84</f>
        <v>0</v>
      </c>
      <c r="BA84" s="264">
        <f t="shared" si="28"/>
        <v>5</v>
      </c>
      <c r="BB84" s="265">
        <f>AV84</f>
        <v>0</v>
      </c>
      <c r="BC84" s="265">
        <f>AU84</f>
        <v>0</v>
      </c>
      <c r="BD84" s="265">
        <f>AT84</f>
        <v>0</v>
      </c>
      <c r="BE84" s="265">
        <f>AS84</f>
        <v>0</v>
      </c>
      <c r="BF84" s="265">
        <f>AR84</f>
        <v>0</v>
      </c>
      <c r="BG84" s="265">
        <f t="shared" si="29"/>
        <v>0</v>
      </c>
      <c r="BH84" s="265">
        <f t="shared" si="30"/>
        <v>0</v>
      </c>
      <c r="BI84" s="307"/>
      <c r="BJ84" s="27">
        <f>VLOOKUP(B84,[2]Sheet1!$A$1:$I$65536,9,0)</f>
        <v>-4894</v>
      </c>
      <c r="BK84" s="27">
        <f t="shared" si="31"/>
        <v>-4894</v>
      </c>
      <c r="BL84" s="27">
        <v>-5894</v>
      </c>
      <c r="BM84" s="283">
        <f t="shared" si="32"/>
        <v>0</v>
      </c>
      <c r="BN84" s="184">
        <f t="shared" si="33"/>
        <v>0</v>
      </c>
      <c r="BO84" s="284">
        <f t="shared" si="34"/>
        <v>0</v>
      </c>
      <c r="BP84" s="184">
        <f t="shared" si="35"/>
        <v>0</v>
      </c>
      <c r="BQ84" s="184">
        <f t="shared" si="36"/>
        <v>0</v>
      </c>
      <c r="BR84" s="285">
        <f>VLOOKUP(B84,[3]Sheet1!$B:$BP,67,0)</f>
        <v>0</v>
      </c>
      <c r="BS84" s="285"/>
      <c r="BT84" s="285">
        <f t="shared" si="37"/>
        <v>0</v>
      </c>
      <c r="BU84" s="184" t="s">
        <v>74</v>
      </c>
      <c r="BV84" s="184"/>
    </row>
    <row r="85" hidden="1" spans="1:74">
      <c r="A85" s="219">
        <f t="shared" si="25"/>
        <v>81</v>
      </c>
      <c r="B85" s="225" t="s">
        <v>256</v>
      </c>
      <c r="C85" s="185" t="s">
        <v>257</v>
      </c>
      <c r="D85" s="220">
        <f>VLOOKUP(B85,[3]Sheet1!$B:$D,3,0)</f>
        <v>210</v>
      </c>
      <c r="E85" s="220" t="s">
        <v>81</v>
      </c>
      <c r="F85" s="220"/>
      <c r="G85" s="228">
        <v>0</v>
      </c>
      <c r="H85" s="221" t="str">
        <f t="shared" si="26"/>
        <v>是</v>
      </c>
      <c r="I85" s="228"/>
      <c r="J85" s="298"/>
      <c r="K85" s="298"/>
      <c r="L85" s="298"/>
      <c r="M85" s="298"/>
      <c r="N85" s="298"/>
      <c r="O85" s="299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>
        <v>4352</v>
      </c>
      <c r="AI85" s="298">
        <v>0</v>
      </c>
      <c r="AJ85" s="298">
        <v>0</v>
      </c>
      <c r="AK85" s="298">
        <v>0</v>
      </c>
      <c r="AL85" s="298">
        <v>0</v>
      </c>
      <c r="AM85" s="298">
        <v>0</v>
      </c>
      <c r="AN85" s="175">
        <v>0</v>
      </c>
      <c r="AO85" s="175">
        <v>0</v>
      </c>
      <c r="AP85" s="175">
        <v>0</v>
      </c>
      <c r="AQ85" s="175">
        <v>0</v>
      </c>
      <c r="AR85" s="175">
        <v>0</v>
      </c>
      <c r="AS85" s="249">
        <v>0</v>
      </c>
      <c r="AT85" s="249">
        <v>0</v>
      </c>
      <c r="AU85" s="249">
        <v>0</v>
      </c>
      <c r="AV85" s="249">
        <v>0</v>
      </c>
      <c r="AW85" s="267"/>
      <c r="AX85" s="249">
        <v>0</v>
      </c>
      <c r="AY85" s="174">
        <f t="shared" si="27"/>
        <v>4352</v>
      </c>
      <c r="AZ85" s="263">
        <f>AY85</f>
        <v>4352</v>
      </c>
      <c r="BA85" s="264">
        <f t="shared" si="28"/>
        <v>5</v>
      </c>
      <c r="BB85" s="265">
        <f>AX85</f>
        <v>0</v>
      </c>
      <c r="BC85" s="265">
        <f>AW85</f>
        <v>0</v>
      </c>
      <c r="BD85" s="265">
        <f>AV85</f>
        <v>0</v>
      </c>
      <c r="BE85" s="265">
        <f>AU85</f>
        <v>0</v>
      </c>
      <c r="BF85" s="265">
        <f>AT85</f>
        <v>0</v>
      </c>
      <c r="BG85" s="265">
        <f t="shared" si="29"/>
        <v>0</v>
      </c>
      <c r="BH85" s="265">
        <f t="shared" si="30"/>
        <v>0</v>
      </c>
      <c r="BI85" s="307"/>
      <c r="BJ85" s="27">
        <f>VLOOKUP(B85,[2]Sheet1!$A$1:$I$65536,9,0)</f>
        <v>4352</v>
      </c>
      <c r="BK85" s="27">
        <f t="shared" si="31"/>
        <v>0</v>
      </c>
      <c r="BL85" s="27">
        <v>0</v>
      </c>
      <c r="BM85" s="283">
        <f t="shared" si="32"/>
        <v>0.4352</v>
      </c>
      <c r="BN85" s="184">
        <f t="shared" si="33"/>
        <v>0</v>
      </c>
      <c r="BO85" s="284">
        <f t="shared" si="34"/>
        <v>0</v>
      </c>
      <c r="BP85" s="184">
        <f t="shared" si="35"/>
        <v>0</v>
      </c>
      <c r="BQ85" s="184">
        <f t="shared" si="36"/>
        <v>0</v>
      </c>
      <c r="BR85" s="285">
        <f>VLOOKUP(B85,[3]Sheet1!$B:$BP,67,0)</f>
        <v>0</v>
      </c>
      <c r="BS85" s="285"/>
      <c r="BT85" s="285">
        <f t="shared" si="37"/>
        <v>0</v>
      </c>
      <c r="BU85" s="184" t="s">
        <v>74</v>
      </c>
      <c r="BV85" s="184" t="s">
        <v>140</v>
      </c>
    </row>
    <row r="86" hidden="1" spans="1:74">
      <c r="A86" s="219">
        <f t="shared" si="25"/>
        <v>82</v>
      </c>
      <c r="B86" s="225" t="s">
        <v>258</v>
      </c>
      <c r="C86" s="185" t="s">
        <v>259</v>
      </c>
      <c r="D86" s="220">
        <f>VLOOKUP(B86,[3]Sheet1!$B:$D,3,0)</f>
        <v>210</v>
      </c>
      <c r="E86" s="185"/>
      <c r="F86" s="185"/>
      <c r="G86" s="228">
        <v>30</v>
      </c>
      <c r="H86" s="221" t="str">
        <f t="shared" si="26"/>
        <v>否</v>
      </c>
      <c r="I86" s="228"/>
      <c r="J86" s="298">
        <v>0</v>
      </c>
      <c r="K86" s="298">
        <v>0</v>
      </c>
      <c r="L86" s="298">
        <v>0</v>
      </c>
      <c r="M86" s="298">
        <v>0</v>
      </c>
      <c r="N86" s="298">
        <v>0</v>
      </c>
      <c r="O86" s="299">
        <v>0</v>
      </c>
      <c r="P86" s="298">
        <v>0</v>
      </c>
      <c r="Q86" s="298">
        <v>0</v>
      </c>
      <c r="R86" s="298">
        <v>0</v>
      </c>
      <c r="S86" s="298">
        <v>0</v>
      </c>
      <c r="T86" s="298">
        <v>0</v>
      </c>
      <c r="U86" s="298">
        <v>0</v>
      </c>
      <c r="V86" s="298">
        <v>0</v>
      </c>
      <c r="W86" s="298">
        <v>0</v>
      </c>
      <c r="X86" s="298">
        <v>0</v>
      </c>
      <c r="Y86" s="298">
        <v>0</v>
      </c>
      <c r="Z86" s="298">
        <v>0</v>
      </c>
      <c r="AA86" s="298">
        <v>0</v>
      </c>
      <c r="AB86" s="298">
        <v>0</v>
      </c>
      <c r="AC86" s="298"/>
      <c r="AD86" s="298"/>
      <c r="AE86" s="298"/>
      <c r="AF86" s="298"/>
      <c r="AG86" s="298"/>
      <c r="AH86" s="298"/>
      <c r="AI86" s="298"/>
      <c r="AJ86" s="298"/>
      <c r="AK86" s="298"/>
      <c r="AL86" s="298">
        <v>0</v>
      </c>
      <c r="AM86" s="298">
        <v>0</v>
      </c>
      <c r="AN86" s="298">
        <v>0</v>
      </c>
      <c r="AO86" s="175">
        <v>0</v>
      </c>
      <c r="AP86" s="175">
        <v>0</v>
      </c>
      <c r="AQ86" s="175">
        <v>0</v>
      </c>
      <c r="AR86" s="175">
        <v>0</v>
      </c>
      <c r="AS86" s="249">
        <v>0</v>
      </c>
      <c r="AT86" s="249">
        <v>0</v>
      </c>
      <c r="AU86" s="249">
        <v>0</v>
      </c>
      <c r="AV86" s="249">
        <v>0</v>
      </c>
      <c r="AW86" s="267"/>
      <c r="AX86" s="249">
        <v>0</v>
      </c>
      <c r="AY86" s="174">
        <f t="shared" si="27"/>
        <v>0</v>
      </c>
      <c r="AZ86" s="263">
        <f>AY86-AX86</f>
        <v>0</v>
      </c>
      <c r="BA86" s="264">
        <f t="shared" si="28"/>
        <v>5</v>
      </c>
      <c r="BB86" s="265">
        <f>AW86</f>
        <v>0</v>
      </c>
      <c r="BC86" s="265">
        <f>AV86</f>
        <v>0</v>
      </c>
      <c r="BD86" s="265">
        <f>AU86</f>
        <v>0</v>
      </c>
      <c r="BE86" s="265">
        <f>AT86</f>
        <v>0</v>
      </c>
      <c r="BF86" s="265">
        <f>AS86</f>
        <v>0</v>
      </c>
      <c r="BG86" s="265">
        <f t="shared" si="29"/>
        <v>0</v>
      </c>
      <c r="BH86" s="265">
        <f t="shared" si="30"/>
        <v>0</v>
      </c>
      <c r="BI86" s="307"/>
      <c r="BJ86" s="27">
        <f>VLOOKUP(B86,[2]Sheet1!$A$1:$I$65536,9,0)</f>
        <v>0</v>
      </c>
      <c r="BK86" s="27">
        <f t="shared" si="31"/>
        <v>0</v>
      </c>
      <c r="BL86" s="27">
        <v>0</v>
      </c>
      <c r="BM86" s="283">
        <f t="shared" si="32"/>
        <v>0</v>
      </c>
      <c r="BN86" s="184">
        <f t="shared" si="33"/>
        <v>0</v>
      </c>
      <c r="BO86" s="284">
        <f t="shared" si="34"/>
        <v>0</v>
      </c>
      <c r="BP86" s="184">
        <f t="shared" si="35"/>
        <v>0</v>
      </c>
      <c r="BQ86" s="184">
        <f t="shared" si="36"/>
        <v>0</v>
      </c>
      <c r="BR86" s="285">
        <f>VLOOKUP(B86,[3]Sheet1!$B:$BP,67,0)</f>
        <v>0</v>
      </c>
      <c r="BS86" s="285"/>
      <c r="BT86" s="285">
        <f t="shared" si="37"/>
        <v>0</v>
      </c>
      <c r="BU86" s="184" t="s">
        <v>74</v>
      </c>
      <c r="BV86" s="184"/>
    </row>
    <row r="87" hidden="1" spans="1:74">
      <c r="A87" s="219">
        <f t="shared" si="25"/>
        <v>83</v>
      </c>
      <c r="B87" s="225" t="s">
        <v>260</v>
      </c>
      <c r="C87" s="185" t="s">
        <v>261</v>
      </c>
      <c r="D87" s="220">
        <f>VLOOKUP(B87,[3]Sheet1!$B:$D,3,0)</f>
        <v>210</v>
      </c>
      <c r="E87" s="185" t="s">
        <v>81</v>
      </c>
      <c r="F87" s="185"/>
      <c r="G87" s="228">
        <v>30</v>
      </c>
      <c r="H87" s="221" t="str">
        <f t="shared" si="26"/>
        <v>否</v>
      </c>
      <c r="I87" s="228"/>
      <c r="J87" s="298">
        <v>0</v>
      </c>
      <c r="K87" s="298">
        <v>0</v>
      </c>
      <c r="L87" s="298">
        <v>0</v>
      </c>
      <c r="M87" s="298">
        <v>0</v>
      </c>
      <c r="N87" s="298">
        <v>0</v>
      </c>
      <c r="O87" s="299">
        <v>0</v>
      </c>
      <c r="P87" s="298">
        <v>0</v>
      </c>
      <c r="Q87" s="298">
        <v>0</v>
      </c>
      <c r="R87" s="298">
        <v>0</v>
      </c>
      <c r="S87" s="298">
        <v>0</v>
      </c>
      <c r="T87" s="298">
        <v>0</v>
      </c>
      <c r="U87" s="298">
        <v>0</v>
      </c>
      <c r="V87" s="298">
        <v>0</v>
      </c>
      <c r="W87" s="298">
        <v>0</v>
      </c>
      <c r="X87" s="298">
        <v>0</v>
      </c>
      <c r="Y87" s="298">
        <v>0</v>
      </c>
      <c r="Z87" s="298">
        <v>0</v>
      </c>
      <c r="AA87" s="298">
        <v>0</v>
      </c>
      <c r="AB87" s="298">
        <v>0</v>
      </c>
      <c r="AC87" s="298"/>
      <c r="AD87" s="298"/>
      <c r="AE87" s="298">
        <v>0</v>
      </c>
      <c r="AF87" s="298">
        <v>0</v>
      </c>
      <c r="AG87" s="298">
        <v>0</v>
      </c>
      <c r="AH87" s="298">
        <v>0</v>
      </c>
      <c r="AI87" s="298">
        <v>0</v>
      </c>
      <c r="AJ87" s="298">
        <v>0</v>
      </c>
      <c r="AK87" s="298">
        <v>0</v>
      </c>
      <c r="AL87" s="298">
        <v>0</v>
      </c>
      <c r="AM87" s="298">
        <v>0</v>
      </c>
      <c r="AN87" s="298">
        <v>0</v>
      </c>
      <c r="AO87" s="175">
        <v>0</v>
      </c>
      <c r="AP87" s="175">
        <v>0</v>
      </c>
      <c r="AQ87" s="175">
        <v>0</v>
      </c>
      <c r="AR87" s="175">
        <v>0</v>
      </c>
      <c r="AS87" s="249">
        <v>0</v>
      </c>
      <c r="AT87" s="249">
        <v>0</v>
      </c>
      <c r="AU87" s="249">
        <v>0</v>
      </c>
      <c r="AV87" s="249">
        <v>0</v>
      </c>
      <c r="AW87" s="249">
        <v>1</v>
      </c>
      <c r="AX87" s="249">
        <v>0</v>
      </c>
      <c r="AY87" s="174">
        <f t="shared" si="27"/>
        <v>1</v>
      </c>
      <c r="AZ87" s="263">
        <f>AY87-AX87</f>
        <v>1</v>
      </c>
      <c r="BA87" s="264">
        <f t="shared" si="28"/>
        <v>6</v>
      </c>
      <c r="BB87" s="265">
        <f>AW87</f>
        <v>1</v>
      </c>
      <c r="BC87" s="265">
        <f>AV87</f>
        <v>0</v>
      </c>
      <c r="BD87" s="265">
        <f>AU87</f>
        <v>0</v>
      </c>
      <c r="BE87" s="265">
        <f>AT87</f>
        <v>0</v>
      </c>
      <c r="BF87" s="265">
        <f>AS87</f>
        <v>0</v>
      </c>
      <c r="BG87" s="265">
        <f t="shared" si="29"/>
        <v>1</v>
      </c>
      <c r="BH87" s="265">
        <f t="shared" si="30"/>
        <v>0</v>
      </c>
      <c r="BI87" s="307"/>
      <c r="BJ87" s="27">
        <f>VLOOKUP(B87,[2]Sheet1!$A$1:$I$65536,9,0)</f>
        <v>1</v>
      </c>
      <c r="BK87" s="27">
        <f t="shared" si="31"/>
        <v>0</v>
      </c>
      <c r="BL87" s="27">
        <v>0</v>
      </c>
      <c r="BM87" s="283">
        <f t="shared" si="32"/>
        <v>0.0001</v>
      </c>
      <c r="BN87" s="184">
        <f t="shared" si="33"/>
        <v>1</v>
      </c>
      <c r="BO87" s="284">
        <f t="shared" si="34"/>
        <v>0</v>
      </c>
      <c r="BP87" s="184">
        <f t="shared" si="35"/>
        <v>0</v>
      </c>
      <c r="BQ87" s="184">
        <f t="shared" si="36"/>
        <v>0</v>
      </c>
      <c r="BR87" s="285">
        <f>VLOOKUP(B87,[3]Sheet1!$B:$BP,67,0)</f>
        <v>0</v>
      </c>
      <c r="BS87" s="285"/>
      <c r="BT87" s="285">
        <f t="shared" si="37"/>
        <v>0</v>
      </c>
      <c r="BU87" s="184" t="s">
        <v>74</v>
      </c>
      <c r="BV87" s="184" t="s">
        <v>140</v>
      </c>
    </row>
    <row r="88" hidden="1" spans="1:74">
      <c r="A88" s="219">
        <f t="shared" si="25"/>
        <v>84</v>
      </c>
      <c r="B88" s="225" t="s">
        <v>262</v>
      </c>
      <c r="C88" s="185" t="s">
        <v>263</v>
      </c>
      <c r="D88" s="220">
        <f>VLOOKUP(B88,[3]Sheet1!$B:$D,3,0)</f>
        <v>210</v>
      </c>
      <c r="E88" s="185"/>
      <c r="F88" s="185"/>
      <c r="G88" s="228">
        <v>90</v>
      </c>
      <c r="H88" s="221" t="str">
        <f t="shared" si="26"/>
        <v>否</v>
      </c>
      <c r="I88" s="228"/>
      <c r="J88" s="298">
        <v>0</v>
      </c>
      <c r="K88" s="298">
        <v>0</v>
      </c>
      <c r="L88" s="298">
        <v>0</v>
      </c>
      <c r="M88" s="298">
        <v>0</v>
      </c>
      <c r="N88" s="298">
        <v>0</v>
      </c>
      <c r="O88" s="299">
        <v>0</v>
      </c>
      <c r="P88" s="298">
        <v>0</v>
      </c>
      <c r="Q88" s="298">
        <v>0</v>
      </c>
      <c r="R88" s="298">
        <v>0</v>
      </c>
      <c r="S88" s="298">
        <v>0</v>
      </c>
      <c r="T88" s="298">
        <v>0</v>
      </c>
      <c r="U88" s="298">
        <v>0</v>
      </c>
      <c r="V88" s="298">
        <v>0</v>
      </c>
      <c r="W88" s="298">
        <v>0</v>
      </c>
      <c r="X88" s="298">
        <v>0</v>
      </c>
      <c r="Y88" s="298">
        <v>0</v>
      </c>
      <c r="Z88" s="298">
        <v>0</v>
      </c>
      <c r="AA88" s="298">
        <v>0</v>
      </c>
      <c r="AB88" s="298">
        <v>0</v>
      </c>
      <c r="AC88" s="298"/>
      <c r="AD88" s="298"/>
      <c r="AE88" s="298"/>
      <c r="AF88" s="298">
        <v>0</v>
      </c>
      <c r="AG88" s="298">
        <v>0</v>
      </c>
      <c r="AH88" s="298">
        <v>0</v>
      </c>
      <c r="AI88" s="298">
        <v>0</v>
      </c>
      <c r="AJ88" s="298"/>
      <c r="AK88" s="298"/>
      <c r="AL88" s="298">
        <v>0</v>
      </c>
      <c r="AM88" s="298">
        <v>0</v>
      </c>
      <c r="AN88" s="298">
        <v>0</v>
      </c>
      <c r="AO88" s="175">
        <v>0</v>
      </c>
      <c r="AP88" s="175">
        <v>0</v>
      </c>
      <c r="AQ88" s="175">
        <v>0</v>
      </c>
      <c r="AR88" s="175">
        <v>0</v>
      </c>
      <c r="AS88" s="249">
        <v>0</v>
      </c>
      <c r="AT88" s="249">
        <v>0</v>
      </c>
      <c r="AU88" s="249">
        <v>0</v>
      </c>
      <c r="AV88" s="249">
        <v>0</v>
      </c>
      <c r="AW88" s="267"/>
      <c r="AX88" s="249">
        <v>0</v>
      </c>
      <c r="AY88" s="174">
        <f t="shared" si="27"/>
        <v>0</v>
      </c>
      <c r="AZ88" s="263">
        <f>AY88-AX88-AW88-AV88</f>
        <v>0</v>
      </c>
      <c r="BA88" s="264">
        <f t="shared" si="28"/>
        <v>5</v>
      </c>
      <c r="BB88" s="265">
        <f>AU88</f>
        <v>0</v>
      </c>
      <c r="BC88" s="265">
        <f>AT88</f>
        <v>0</v>
      </c>
      <c r="BD88" s="265">
        <f>AS88</f>
        <v>0</v>
      </c>
      <c r="BE88" s="265">
        <f>AR88</f>
        <v>0</v>
      </c>
      <c r="BF88" s="265">
        <f>AQ88</f>
        <v>0</v>
      </c>
      <c r="BG88" s="265">
        <f t="shared" si="29"/>
        <v>0</v>
      </c>
      <c r="BH88" s="265">
        <f t="shared" si="30"/>
        <v>0</v>
      </c>
      <c r="BI88" s="307"/>
      <c r="BJ88" s="27">
        <f>VLOOKUP(B88,[2]Sheet1!$A$1:$I$65536,9,0)</f>
        <v>0</v>
      </c>
      <c r="BK88" s="27">
        <f t="shared" si="31"/>
        <v>0</v>
      </c>
      <c r="BL88" s="27">
        <v>0</v>
      </c>
      <c r="BM88" s="283">
        <f t="shared" si="32"/>
        <v>0</v>
      </c>
      <c r="BN88" s="184">
        <f t="shared" si="33"/>
        <v>0</v>
      </c>
      <c r="BO88" s="284">
        <f t="shared" si="34"/>
        <v>0</v>
      </c>
      <c r="BP88" s="184">
        <f t="shared" si="35"/>
        <v>0</v>
      </c>
      <c r="BQ88" s="184">
        <f t="shared" si="36"/>
        <v>0</v>
      </c>
      <c r="BR88" s="285">
        <f>VLOOKUP(B88,[3]Sheet1!$B:$BP,67,0)</f>
        <v>0</v>
      </c>
      <c r="BS88" s="285"/>
      <c r="BT88" s="285">
        <f t="shared" si="37"/>
        <v>0</v>
      </c>
      <c r="BU88" s="184" t="s">
        <v>74</v>
      </c>
      <c r="BV88" s="184" t="s">
        <v>140</v>
      </c>
    </row>
    <row r="89" hidden="1" spans="1:74">
      <c r="A89" s="219">
        <f t="shared" si="25"/>
        <v>85</v>
      </c>
      <c r="B89" s="225" t="s">
        <v>264</v>
      </c>
      <c r="C89" s="185" t="s">
        <v>265</v>
      </c>
      <c r="D89" s="220">
        <f>VLOOKUP(B89,[3]Sheet1!$B:$D,3,0)</f>
        <v>210</v>
      </c>
      <c r="E89" s="185"/>
      <c r="F89" s="185"/>
      <c r="G89" s="228">
        <v>0</v>
      </c>
      <c r="H89" s="228" t="str">
        <f t="shared" si="26"/>
        <v>否</v>
      </c>
      <c r="I89" s="228"/>
      <c r="J89" s="298">
        <v>0</v>
      </c>
      <c r="K89" s="298">
        <v>0</v>
      </c>
      <c r="L89" s="298">
        <v>0</v>
      </c>
      <c r="M89" s="298">
        <v>0</v>
      </c>
      <c r="N89" s="298">
        <v>0</v>
      </c>
      <c r="O89" s="299">
        <v>0</v>
      </c>
      <c r="P89" s="298">
        <v>0</v>
      </c>
      <c r="Q89" s="298">
        <v>0</v>
      </c>
      <c r="R89" s="298">
        <v>0</v>
      </c>
      <c r="S89" s="298">
        <v>0</v>
      </c>
      <c r="T89" s="298">
        <v>0</v>
      </c>
      <c r="U89" s="298">
        <v>0</v>
      </c>
      <c r="V89" s="298">
        <v>0</v>
      </c>
      <c r="W89" s="298">
        <v>0</v>
      </c>
      <c r="X89" s="298">
        <v>0</v>
      </c>
      <c r="Y89" s="298">
        <v>0</v>
      </c>
      <c r="Z89" s="298">
        <v>0</v>
      </c>
      <c r="AA89" s="298">
        <v>0</v>
      </c>
      <c r="AB89" s="298">
        <v>0</v>
      </c>
      <c r="AC89" s="298"/>
      <c r="AD89" s="298"/>
      <c r="AE89" s="298">
        <v>0</v>
      </c>
      <c r="AF89" s="298">
        <v>0</v>
      </c>
      <c r="AG89" s="298">
        <v>0</v>
      </c>
      <c r="AH89" s="298">
        <v>0</v>
      </c>
      <c r="AI89" s="298">
        <v>0</v>
      </c>
      <c r="AJ89" s="298">
        <v>0</v>
      </c>
      <c r="AK89" s="298"/>
      <c r="AL89" s="298">
        <v>0</v>
      </c>
      <c r="AM89" s="298">
        <v>0</v>
      </c>
      <c r="AN89" s="298">
        <v>0</v>
      </c>
      <c r="AO89" s="298">
        <v>0</v>
      </c>
      <c r="AP89" s="175">
        <v>0</v>
      </c>
      <c r="AQ89" s="175">
        <v>0</v>
      </c>
      <c r="AR89" s="175">
        <v>0</v>
      </c>
      <c r="AS89" s="249">
        <v>0</v>
      </c>
      <c r="AT89" s="249">
        <v>0</v>
      </c>
      <c r="AU89" s="249">
        <v>0</v>
      </c>
      <c r="AV89" s="249">
        <v>0</v>
      </c>
      <c r="AW89" s="267"/>
      <c r="AX89" s="249">
        <v>0</v>
      </c>
      <c r="AY89" s="174">
        <f t="shared" si="27"/>
        <v>0</v>
      </c>
      <c r="AZ89" s="263">
        <f>AY89</f>
        <v>0</v>
      </c>
      <c r="BA89" s="264">
        <f t="shared" si="28"/>
        <v>5</v>
      </c>
      <c r="BB89" s="265">
        <f>AX89</f>
        <v>0</v>
      </c>
      <c r="BC89" s="265">
        <f>AW89</f>
        <v>0</v>
      </c>
      <c r="BD89" s="265">
        <f>AV89</f>
        <v>0</v>
      </c>
      <c r="BE89" s="265">
        <f>AU89</f>
        <v>0</v>
      </c>
      <c r="BF89" s="265">
        <f>AT89</f>
        <v>0</v>
      </c>
      <c r="BG89" s="265">
        <f t="shared" si="29"/>
        <v>0</v>
      </c>
      <c r="BH89" s="265">
        <f t="shared" si="30"/>
        <v>0</v>
      </c>
      <c r="BI89" s="307"/>
      <c r="BJ89" s="27">
        <f>VLOOKUP(B89,[2]Sheet1!$A$1:$I$65536,9,0)</f>
        <v>-4.54747350886464e-13</v>
      </c>
      <c r="BK89" s="27">
        <f t="shared" si="31"/>
        <v>-4.54747350886464e-13</v>
      </c>
      <c r="BL89" s="27">
        <v>-3225.02</v>
      </c>
      <c r="BM89" s="283">
        <f t="shared" si="32"/>
        <v>0</v>
      </c>
      <c r="BN89" s="184">
        <f t="shared" si="33"/>
        <v>0</v>
      </c>
      <c r="BO89" s="284">
        <f t="shared" si="34"/>
        <v>0</v>
      </c>
      <c r="BP89" s="184">
        <f t="shared" si="35"/>
        <v>0</v>
      </c>
      <c r="BQ89" s="184">
        <f t="shared" si="36"/>
        <v>0</v>
      </c>
      <c r="BR89" s="285">
        <f>VLOOKUP(B89,[3]Sheet1!$B:$BP,67,0)</f>
        <v>0</v>
      </c>
      <c r="BS89" s="285"/>
      <c r="BT89" s="285">
        <f t="shared" si="37"/>
        <v>0</v>
      </c>
      <c r="BU89" s="184" t="s">
        <v>74</v>
      </c>
      <c r="BV89" s="184" t="s">
        <v>140</v>
      </c>
    </row>
    <row r="90" hidden="1" spans="1:74">
      <c r="A90" s="219">
        <f t="shared" si="25"/>
        <v>86</v>
      </c>
      <c r="B90" s="225" t="s">
        <v>266</v>
      </c>
      <c r="C90" s="185" t="s">
        <v>267</v>
      </c>
      <c r="D90" s="220">
        <f>VLOOKUP(B90,[3]Sheet1!$B:$D,3,0)</f>
        <v>210</v>
      </c>
      <c r="E90" s="185"/>
      <c r="F90" s="185"/>
      <c r="G90" s="228">
        <v>0</v>
      </c>
      <c r="H90" s="228" t="str">
        <f t="shared" si="26"/>
        <v>否</v>
      </c>
      <c r="I90" s="228"/>
      <c r="J90" s="298">
        <v>0</v>
      </c>
      <c r="K90" s="298">
        <v>0</v>
      </c>
      <c r="L90" s="298">
        <v>0</v>
      </c>
      <c r="M90" s="298">
        <v>0</v>
      </c>
      <c r="N90" s="298">
        <v>0</v>
      </c>
      <c r="O90" s="299">
        <v>0</v>
      </c>
      <c r="P90" s="298">
        <v>0</v>
      </c>
      <c r="Q90" s="298">
        <v>0</v>
      </c>
      <c r="R90" s="298">
        <v>0</v>
      </c>
      <c r="S90" s="298">
        <v>0</v>
      </c>
      <c r="T90" s="298">
        <v>0</v>
      </c>
      <c r="U90" s="298">
        <v>0</v>
      </c>
      <c r="V90" s="298">
        <v>0</v>
      </c>
      <c r="W90" s="298">
        <v>0</v>
      </c>
      <c r="X90" s="298">
        <v>0</v>
      </c>
      <c r="Y90" s="298">
        <v>0</v>
      </c>
      <c r="Z90" s="298">
        <v>0</v>
      </c>
      <c r="AA90" s="298">
        <v>0</v>
      </c>
      <c r="AB90" s="298">
        <v>0</v>
      </c>
      <c r="AC90" s="298"/>
      <c r="AD90" s="298"/>
      <c r="AE90" s="298">
        <v>0</v>
      </c>
      <c r="AF90" s="298">
        <v>0</v>
      </c>
      <c r="AG90" s="298">
        <v>0</v>
      </c>
      <c r="AH90" s="298">
        <v>0</v>
      </c>
      <c r="AI90" s="298">
        <v>0</v>
      </c>
      <c r="AJ90" s="298"/>
      <c r="AK90" s="298"/>
      <c r="AL90" s="298">
        <v>0</v>
      </c>
      <c r="AM90" s="298"/>
      <c r="AN90" s="298">
        <v>0</v>
      </c>
      <c r="AO90" s="298">
        <v>0</v>
      </c>
      <c r="AP90" s="175">
        <v>0</v>
      </c>
      <c r="AQ90" s="175">
        <v>0</v>
      </c>
      <c r="AR90" s="175">
        <v>0</v>
      </c>
      <c r="AS90" s="249">
        <v>0</v>
      </c>
      <c r="AT90" s="249">
        <v>0</v>
      </c>
      <c r="AU90" s="249">
        <v>0</v>
      </c>
      <c r="AV90" s="249">
        <v>0</v>
      </c>
      <c r="AW90" s="267"/>
      <c r="AX90" s="249">
        <v>0</v>
      </c>
      <c r="AY90" s="174">
        <f t="shared" si="27"/>
        <v>0</v>
      </c>
      <c r="AZ90" s="263">
        <f>AY90</f>
        <v>0</v>
      </c>
      <c r="BA90" s="264">
        <f t="shared" si="28"/>
        <v>5</v>
      </c>
      <c r="BB90" s="265">
        <f>AX90</f>
        <v>0</v>
      </c>
      <c r="BC90" s="265">
        <f>AW90</f>
        <v>0</v>
      </c>
      <c r="BD90" s="265">
        <f>AV90</f>
        <v>0</v>
      </c>
      <c r="BE90" s="265">
        <f>AU90</f>
        <v>0</v>
      </c>
      <c r="BF90" s="265">
        <f>AT90</f>
        <v>0</v>
      </c>
      <c r="BG90" s="265">
        <f t="shared" si="29"/>
        <v>0</v>
      </c>
      <c r="BH90" s="265">
        <f t="shared" si="30"/>
        <v>0</v>
      </c>
      <c r="BI90" s="307"/>
      <c r="BJ90" s="27">
        <f>VLOOKUP(B90,[2]Sheet1!$A$1:$I$65536,9,0)</f>
        <v>0</v>
      </c>
      <c r="BK90" s="27">
        <f t="shared" si="31"/>
        <v>0</v>
      </c>
      <c r="BL90" s="27">
        <v>-11400</v>
      </c>
      <c r="BM90" s="283">
        <f t="shared" si="32"/>
        <v>0</v>
      </c>
      <c r="BN90" s="184">
        <f t="shared" si="33"/>
        <v>0</v>
      </c>
      <c r="BO90" s="284">
        <f t="shared" si="34"/>
        <v>0</v>
      </c>
      <c r="BP90" s="184">
        <f t="shared" si="35"/>
        <v>0</v>
      </c>
      <c r="BQ90" s="184">
        <f t="shared" si="36"/>
        <v>0</v>
      </c>
      <c r="BR90" s="285">
        <f>VLOOKUP(B90,[3]Sheet1!$B:$BP,67,0)</f>
        <v>0</v>
      </c>
      <c r="BS90" s="285"/>
      <c r="BT90" s="285">
        <f t="shared" si="37"/>
        <v>0</v>
      </c>
      <c r="BU90" s="184" t="s">
        <v>74</v>
      </c>
      <c r="BV90" s="184"/>
    </row>
    <row r="91" hidden="1" spans="1:74">
      <c r="A91" s="219">
        <f t="shared" si="25"/>
        <v>87</v>
      </c>
      <c r="B91" s="225" t="s">
        <v>268</v>
      </c>
      <c r="C91" s="185" t="s">
        <v>269</v>
      </c>
      <c r="D91" s="220">
        <f>VLOOKUP(B91,[3]Sheet1!$B:$D,3,0)</f>
        <v>210</v>
      </c>
      <c r="E91" s="185"/>
      <c r="F91" s="185"/>
      <c r="G91" s="228">
        <v>0</v>
      </c>
      <c r="H91" s="228" t="str">
        <f t="shared" si="26"/>
        <v>否</v>
      </c>
      <c r="I91" s="228"/>
      <c r="J91" s="298">
        <v>0</v>
      </c>
      <c r="K91" s="298">
        <v>0</v>
      </c>
      <c r="L91" s="298">
        <v>0</v>
      </c>
      <c r="M91" s="298">
        <v>0</v>
      </c>
      <c r="N91" s="298">
        <v>0</v>
      </c>
      <c r="O91" s="299">
        <v>0</v>
      </c>
      <c r="P91" s="298">
        <v>0</v>
      </c>
      <c r="Q91" s="298">
        <v>0</v>
      </c>
      <c r="R91" s="298">
        <v>0</v>
      </c>
      <c r="S91" s="298">
        <v>0</v>
      </c>
      <c r="T91" s="298">
        <v>0</v>
      </c>
      <c r="U91" s="298">
        <v>0</v>
      </c>
      <c r="V91" s="298">
        <v>0</v>
      </c>
      <c r="W91" s="298">
        <v>0</v>
      </c>
      <c r="X91" s="298">
        <v>0</v>
      </c>
      <c r="Y91" s="298">
        <v>0</v>
      </c>
      <c r="Z91" s="298">
        <v>0</v>
      </c>
      <c r="AA91" s="298">
        <v>0</v>
      </c>
      <c r="AB91" s="298">
        <v>0</v>
      </c>
      <c r="AC91" s="298"/>
      <c r="AD91" s="298"/>
      <c r="AE91" s="298"/>
      <c r="AF91" s="298">
        <v>0</v>
      </c>
      <c r="AG91" s="298">
        <v>0</v>
      </c>
      <c r="AH91" s="298">
        <v>0</v>
      </c>
      <c r="AI91" s="298">
        <v>0</v>
      </c>
      <c r="AJ91" s="298"/>
      <c r="AK91" s="298"/>
      <c r="AL91" s="298"/>
      <c r="AM91" s="298">
        <v>0</v>
      </c>
      <c r="AN91" s="298">
        <v>0</v>
      </c>
      <c r="AO91" s="298">
        <v>0</v>
      </c>
      <c r="AP91" s="175">
        <v>0</v>
      </c>
      <c r="AQ91" s="175">
        <v>0</v>
      </c>
      <c r="AR91" s="175">
        <v>0</v>
      </c>
      <c r="AS91" s="249">
        <v>0</v>
      </c>
      <c r="AT91" s="249">
        <v>0</v>
      </c>
      <c r="AU91" s="249">
        <v>0</v>
      </c>
      <c r="AV91" s="249">
        <v>0</v>
      </c>
      <c r="AW91" s="267"/>
      <c r="AX91" s="249">
        <v>0</v>
      </c>
      <c r="AY91" s="174">
        <f t="shared" si="27"/>
        <v>0</v>
      </c>
      <c r="AZ91" s="263">
        <f>AY91</f>
        <v>0</v>
      </c>
      <c r="BA91" s="264">
        <f t="shared" si="28"/>
        <v>5</v>
      </c>
      <c r="BB91" s="265">
        <f>AX91</f>
        <v>0</v>
      </c>
      <c r="BC91" s="265">
        <f>AW91</f>
        <v>0</v>
      </c>
      <c r="BD91" s="265">
        <f>AV91</f>
        <v>0</v>
      </c>
      <c r="BE91" s="265">
        <f>AU91</f>
        <v>0</v>
      </c>
      <c r="BF91" s="265">
        <f>AT91</f>
        <v>0</v>
      </c>
      <c r="BG91" s="265">
        <f t="shared" si="29"/>
        <v>0</v>
      </c>
      <c r="BH91" s="265">
        <f t="shared" si="30"/>
        <v>0</v>
      </c>
      <c r="BI91" s="307"/>
      <c r="BJ91" s="27">
        <f>VLOOKUP(B91,[2]Sheet1!$A$1:$I$65536,9,0)</f>
        <v>0</v>
      </c>
      <c r="BK91" s="27">
        <f t="shared" si="31"/>
        <v>0</v>
      </c>
      <c r="BL91" s="27">
        <v>0</v>
      </c>
      <c r="BM91" s="283">
        <f t="shared" si="32"/>
        <v>0</v>
      </c>
      <c r="BN91" s="184">
        <f t="shared" si="33"/>
        <v>0</v>
      </c>
      <c r="BO91" s="284">
        <f t="shared" si="34"/>
        <v>0</v>
      </c>
      <c r="BP91" s="184">
        <f t="shared" si="35"/>
        <v>0</v>
      </c>
      <c r="BQ91" s="184">
        <f t="shared" si="36"/>
        <v>0</v>
      </c>
      <c r="BR91" s="285">
        <f>VLOOKUP(B91,[3]Sheet1!$B:$BP,67,0)</f>
        <v>0</v>
      </c>
      <c r="BS91" s="285"/>
      <c r="BT91" s="285">
        <f t="shared" si="37"/>
        <v>0</v>
      </c>
      <c r="BU91" s="184" t="s">
        <v>74</v>
      </c>
      <c r="BV91" s="184"/>
    </row>
    <row r="92" hidden="1" spans="1:74">
      <c r="A92" s="219">
        <f t="shared" si="25"/>
        <v>88</v>
      </c>
      <c r="B92" s="225" t="s">
        <v>270</v>
      </c>
      <c r="C92" s="185" t="s">
        <v>271</v>
      </c>
      <c r="D92" s="220">
        <f>VLOOKUP(B92,[3]Sheet1!$B:$D,3,0)</f>
        <v>210</v>
      </c>
      <c r="E92" s="185"/>
      <c r="F92" s="185"/>
      <c r="G92" s="228">
        <v>30</v>
      </c>
      <c r="H92" s="228" t="str">
        <f t="shared" si="26"/>
        <v>否</v>
      </c>
      <c r="I92" s="228"/>
      <c r="J92" s="298">
        <v>0</v>
      </c>
      <c r="K92" s="298">
        <v>0</v>
      </c>
      <c r="L92" s="298">
        <v>0</v>
      </c>
      <c r="M92" s="298">
        <v>0</v>
      </c>
      <c r="N92" s="298">
        <v>0</v>
      </c>
      <c r="O92" s="299">
        <v>0</v>
      </c>
      <c r="P92" s="298">
        <v>0</v>
      </c>
      <c r="Q92" s="298">
        <v>0</v>
      </c>
      <c r="R92" s="298">
        <v>0</v>
      </c>
      <c r="S92" s="298">
        <v>0</v>
      </c>
      <c r="T92" s="298">
        <v>0</v>
      </c>
      <c r="U92" s="298">
        <v>0</v>
      </c>
      <c r="V92" s="298">
        <v>0</v>
      </c>
      <c r="W92" s="298">
        <v>0</v>
      </c>
      <c r="X92" s="298">
        <v>0</v>
      </c>
      <c r="Y92" s="298">
        <v>0</v>
      </c>
      <c r="Z92" s="298">
        <v>0</v>
      </c>
      <c r="AA92" s="298">
        <v>0</v>
      </c>
      <c r="AB92" s="298">
        <v>0</v>
      </c>
      <c r="AC92" s="298"/>
      <c r="AD92" s="298"/>
      <c r="AE92" s="298"/>
      <c r="AF92" s="298"/>
      <c r="AG92" s="298"/>
      <c r="AH92" s="298"/>
      <c r="AI92" s="298">
        <v>0</v>
      </c>
      <c r="AJ92" s="298"/>
      <c r="AK92" s="298"/>
      <c r="AL92" s="298"/>
      <c r="AM92" s="298">
        <v>0</v>
      </c>
      <c r="AN92" s="298">
        <v>0</v>
      </c>
      <c r="AO92" s="298">
        <v>0</v>
      </c>
      <c r="AP92" s="298">
        <v>0</v>
      </c>
      <c r="AQ92" s="298">
        <v>0</v>
      </c>
      <c r="AR92" s="298">
        <v>0</v>
      </c>
      <c r="AS92" s="249">
        <v>0</v>
      </c>
      <c r="AT92" s="249">
        <v>0</v>
      </c>
      <c r="AU92" s="249">
        <v>0</v>
      </c>
      <c r="AV92" s="249">
        <v>0</v>
      </c>
      <c r="AW92" s="267"/>
      <c r="AX92" s="249">
        <v>0</v>
      </c>
      <c r="AY92" s="174">
        <f t="shared" si="27"/>
        <v>0</v>
      </c>
      <c r="AZ92" s="263">
        <f>AY92-AX92</f>
        <v>0</v>
      </c>
      <c r="BA92" s="264">
        <f t="shared" si="28"/>
        <v>5</v>
      </c>
      <c r="BB92" s="265">
        <f>AW92</f>
        <v>0</v>
      </c>
      <c r="BC92" s="265">
        <f>AV92</f>
        <v>0</v>
      </c>
      <c r="BD92" s="265">
        <f>AU92</f>
        <v>0</v>
      </c>
      <c r="BE92" s="265">
        <f>AT92</f>
        <v>0</v>
      </c>
      <c r="BF92" s="265">
        <f>AS92</f>
        <v>0</v>
      </c>
      <c r="BG92" s="265">
        <f t="shared" si="29"/>
        <v>0</v>
      </c>
      <c r="BH92" s="265">
        <f t="shared" si="30"/>
        <v>0</v>
      </c>
      <c r="BI92" s="307"/>
      <c r="BJ92" s="27">
        <f>VLOOKUP(B92,[2]Sheet1!$A$1:$I$65536,9,0)</f>
        <v>-8340</v>
      </c>
      <c r="BK92" s="27">
        <f t="shared" si="31"/>
        <v>-8340</v>
      </c>
      <c r="BL92" s="27">
        <v>-8340</v>
      </c>
      <c r="BM92" s="283">
        <f t="shared" si="32"/>
        <v>0</v>
      </c>
      <c r="BN92" s="184">
        <f t="shared" si="33"/>
        <v>0</v>
      </c>
      <c r="BO92" s="284">
        <f t="shared" si="34"/>
        <v>0</v>
      </c>
      <c r="BP92" s="184">
        <f t="shared" si="35"/>
        <v>0</v>
      </c>
      <c r="BQ92" s="184">
        <f t="shared" si="36"/>
        <v>0</v>
      </c>
      <c r="BR92" s="285">
        <f>VLOOKUP(B92,[3]Sheet1!$B:$BP,67,0)</f>
        <v>0</v>
      </c>
      <c r="BS92" s="285"/>
      <c r="BT92" s="285">
        <f t="shared" si="37"/>
        <v>0</v>
      </c>
      <c r="BU92" s="184" t="s">
        <v>74</v>
      </c>
      <c r="BV92" s="184" t="s">
        <v>140</v>
      </c>
    </row>
    <row r="93" hidden="1" spans="1:74">
      <c r="A93" s="219">
        <f t="shared" si="25"/>
        <v>89</v>
      </c>
      <c r="B93" s="225" t="s">
        <v>272</v>
      </c>
      <c r="C93" s="185" t="s">
        <v>273</v>
      </c>
      <c r="D93" s="220">
        <f>VLOOKUP(B93,[3]Sheet1!$B:$D,3,0)</f>
        <v>210</v>
      </c>
      <c r="E93" s="185"/>
      <c r="F93" s="185"/>
      <c r="G93" s="228">
        <v>0</v>
      </c>
      <c r="H93" s="228" t="str">
        <f t="shared" si="26"/>
        <v>否</v>
      </c>
      <c r="I93" s="228"/>
      <c r="J93" s="298">
        <v>0</v>
      </c>
      <c r="K93" s="298">
        <v>0</v>
      </c>
      <c r="L93" s="298">
        <v>0</v>
      </c>
      <c r="M93" s="298">
        <v>0</v>
      </c>
      <c r="N93" s="298">
        <v>0</v>
      </c>
      <c r="O93" s="299">
        <v>0</v>
      </c>
      <c r="P93" s="298">
        <v>0</v>
      </c>
      <c r="Q93" s="298">
        <v>0</v>
      </c>
      <c r="R93" s="298">
        <v>0</v>
      </c>
      <c r="S93" s="298">
        <v>0</v>
      </c>
      <c r="T93" s="298">
        <v>0</v>
      </c>
      <c r="U93" s="298">
        <v>0</v>
      </c>
      <c r="V93" s="298">
        <v>0</v>
      </c>
      <c r="W93" s="298">
        <v>0</v>
      </c>
      <c r="X93" s="298">
        <v>0</v>
      </c>
      <c r="Y93" s="298">
        <v>0</v>
      </c>
      <c r="Z93" s="298">
        <v>0</v>
      </c>
      <c r="AA93" s="298">
        <v>0</v>
      </c>
      <c r="AB93" s="298">
        <v>0</v>
      </c>
      <c r="AC93" s="298"/>
      <c r="AD93" s="298"/>
      <c r="AE93" s="298"/>
      <c r="AF93" s="298">
        <v>0</v>
      </c>
      <c r="AG93" s="298">
        <v>0</v>
      </c>
      <c r="AH93" s="298">
        <v>0</v>
      </c>
      <c r="AI93" s="298">
        <v>0</v>
      </c>
      <c r="AJ93" s="298"/>
      <c r="AK93" s="298"/>
      <c r="AL93" s="298">
        <v>0</v>
      </c>
      <c r="AM93" s="298">
        <v>0</v>
      </c>
      <c r="AN93" s="298">
        <v>0</v>
      </c>
      <c r="AO93" s="298">
        <v>0</v>
      </c>
      <c r="AP93" s="298">
        <v>0</v>
      </c>
      <c r="AQ93" s="298">
        <v>0</v>
      </c>
      <c r="AR93" s="298">
        <v>0</v>
      </c>
      <c r="AS93" s="249">
        <v>0</v>
      </c>
      <c r="AT93" s="249">
        <v>0</v>
      </c>
      <c r="AU93" s="249">
        <v>0</v>
      </c>
      <c r="AV93" s="249">
        <v>0</v>
      </c>
      <c r="AW93" s="267"/>
      <c r="AX93" s="249">
        <v>0</v>
      </c>
      <c r="AY93" s="174">
        <f t="shared" si="27"/>
        <v>0</v>
      </c>
      <c r="AZ93" s="263">
        <f>AY93</f>
        <v>0</v>
      </c>
      <c r="BA93" s="264">
        <f t="shared" si="28"/>
        <v>5</v>
      </c>
      <c r="BB93" s="265">
        <f>AX93</f>
        <v>0</v>
      </c>
      <c r="BC93" s="265">
        <f>AW93</f>
        <v>0</v>
      </c>
      <c r="BD93" s="265">
        <f>AV93</f>
        <v>0</v>
      </c>
      <c r="BE93" s="265">
        <f>AU93</f>
        <v>0</v>
      </c>
      <c r="BF93" s="265">
        <f>AT93</f>
        <v>0</v>
      </c>
      <c r="BG93" s="265">
        <f t="shared" si="29"/>
        <v>0</v>
      </c>
      <c r="BH93" s="265">
        <f t="shared" si="30"/>
        <v>0</v>
      </c>
      <c r="BI93" s="307"/>
      <c r="BJ93" s="27">
        <f>VLOOKUP(B93,[2]Sheet1!$A$1:$I$65536,9,0)</f>
        <v>-59500</v>
      </c>
      <c r="BK93" s="27">
        <f t="shared" si="31"/>
        <v>-59500</v>
      </c>
      <c r="BL93" s="27">
        <v>-59500</v>
      </c>
      <c r="BM93" s="283">
        <f t="shared" si="32"/>
        <v>0</v>
      </c>
      <c r="BN93" s="184">
        <f t="shared" si="33"/>
        <v>0</v>
      </c>
      <c r="BO93" s="284">
        <f t="shared" si="34"/>
        <v>0</v>
      </c>
      <c r="BP93" s="184">
        <f t="shared" si="35"/>
        <v>0</v>
      </c>
      <c r="BQ93" s="184">
        <f t="shared" si="36"/>
        <v>0</v>
      </c>
      <c r="BR93" s="285">
        <f>VLOOKUP(B93,[3]Sheet1!$B:$BP,67,0)</f>
        <v>0</v>
      </c>
      <c r="BS93" s="285"/>
      <c r="BT93" s="285">
        <f t="shared" si="37"/>
        <v>0</v>
      </c>
      <c r="BU93" s="184" t="s">
        <v>74</v>
      </c>
      <c r="BV93" s="184" t="s">
        <v>140</v>
      </c>
    </row>
    <row r="94" hidden="1" spans="1:74">
      <c r="A94" s="219">
        <f t="shared" si="25"/>
        <v>90</v>
      </c>
      <c r="B94" s="225" t="s">
        <v>274</v>
      </c>
      <c r="C94" s="185" t="s">
        <v>275</v>
      </c>
      <c r="D94" s="220">
        <f>VLOOKUP(B94,[3]Sheet1!$B:$D,3,0)</f>
        <v>210</v>
      </c>
      <c r="E94" s="185" t="s">
        <v>90</v>
      </c>
      <c r="F94" s="185"/>
      <c r="G94" s="228">
        <v>0</v>
      </c>
      <c r="H94" s="228" t="str">
        <f t="shared" si="26"/>
        <v>否</v>
      </c>
      <c r="I94" s="228">
        <v>30</v>
      </c>
      <c r="J94" s="298">
        <v>0</v>
      </c>
      <c r="K94" s="298">
        <v>0</v>
      </c>
      <c r="L94" s="298">
        <v>0</v>
      </c>
      <c r="M94" s="298">
        <v>0</v>
      </c>
      <c r="N94" s="298">
        <v>0</v>
      </c>
      <c r="O94" s="299">
        <v>0</v>
      </c>
      <c r="P94" s="298">
        <v>0</v>
      </c>
      <c r="Q94" s="298">
        <v>0</v>
      </c>
      <c r="R94" s="298">
        <v>0</v>
      </c>
      <c r="S94" s="298">
        <v>0</v>
      </c>
      <c r="T94" s="298">
        <v>0</v>
      </c>
      <c r="U94" s="298">
        <v>0</v>
      </c>
      <c r="V94" s="298">
        <v>0</v>
      </c>
      <c r="W94" s="298">
        <v>0</v>
      </c>
      <c r="X94" s="298">
        <v>0</v>
      </c>
      <c r="Y94" s="298">
        <v>0</v>
      </c>
      <c r="Z94" s="298">
        <v>0</v>
      </c>
      <c r="AA94" s="298">
        <v>0</v>
      </c>
      <c r="AB94" s="298">
        <v>0</v>
      </c>
      <c r="AC94" s="298"/>
      <c r="AD94" s="298"/>
      <c r="AE94" s="298">
        <v>0</v>
      </c>
      <c r="AF94" s="298"/>
      <c r="AG94" s="298"/>
      <c r="AH94" s="298"/>
      <c r="AI94" s="298">
        <v>0</v>
      </c>
      <c r="AJ94" s="298"/>
      <c r="AK94" s="298"/>
      <c r="AL94" s="298"/>
      <c r="AM94" s="298">
        <v>0</v>
      </c>
      <c r="AN94" s="298">
        <v>0</v>
      </c>
      <c r="AO94" s="298">
        <v>0</v>
      </c>
      <c r="AP94" s="298">
        <v>0</v>
      </c>
      <c r="AQ94" s="298">
        <v>0</v>
      </c>
      <c r="AR94" s="298">
        <v>0</v>
      </c>
      <c r="AS94" s="249">
        <v>0</v>
      </c>
      <c r="AT94" s="249">
        <v>0</v>
      </c>
      <c r="AU94" s="249">
        <v>0</v>
      </c>
      <c r="AV94" s="249">
        <v>0</v>
      </c>
      <c r="AW94" s="267"/>
      <c r="AX94" s="249">
        <v>0</v>
      </c>
      <c r="AY94" s="174">
        <f t="shared" si="27"/>
        <v>0</v>
      </c>
      <c r="AZ94" s="263">
        <f>AY94</f>
        <v>0</v>
      </c>
      <c r="BA94" s="264">
        <f t="shared" si="28"/>
        <v>5</v>
      </c>
      <c r="BB94" s="265">
        <f>AX94</f>
        <v>0</v>
      </c>
      <c r="BC94" s="265">
        <f>AW94</f>
        <v>0</v>
      </c>
      <c r="BD94" s="265">
        <f>AV94</f>
        <v>0</v>
      </c>
      <c r="BE94" s="265">
        <f>AU94</f>
        <v>0</v>
      </c>
      <c r="BF94" s="265">
        <f>AT94</f>
        <v>0</v>
      </c>
      <c r="BG94" s="265">
        <f t="shared" si="29"/>
        <v>0</v>
      </c>
      <c r="BH94" s="265">
        <f t="shared" si="30"/>
        <v>0</v>
      </c>
      <c r="BI94" s="307"/>
      <c r="BJ94" s="27">
        <f>VLOOKUP(B94,[2]Sheet1!$A$1:$I$65536,9,0)</f>
        <v>0</v>
      </c>
      <c r="BK94" s="27">
        <f t="shared" si="31"/>
        <v>0</v>
      </c>
      <c r="BL94" s="27">
        <v>0</v>
      </c>
      <c r="BM94" s="283">
        <f t="shared" si="32"/>
        <v>0</v>
      </c>
      <c r="BN94" s="184">
        <f t="shared" si="33"/>
        <v>0</v>
      </c>
      <c r="BO94" s="284">
        <f t="shared" si="34"/>
        <v>0</v>
      </c>
      <c r="BP94" s="184">
        <f t="shared" si="35"/>
        <v>0</v>
      </c>
      <c r="BQ94" s="184">
        <f t="shared" si="36"/>
        <v>0</v>
      </c>
      <c r="BR94" s="309">
        <f>VLOOKUP(B94,[3]Sheet1!$B:$BP,67,0)</f>
        <v>0</v>
      </c>
      <c r="BS94" s="285"/>
      <c r="BT94" s="285">
        <f t="shared" si="37"/>
        <v>0</v>
      </c>
      <c r="BU94" s="184" t="s">
        <v>74</v>
      </c>
      <c r="BV94" s="184"/>
    </row>
    <row r="95" hidden="1" spans="1:74">
      <c r="A95" s="219">
        <f t="shared" si="25"/>
        <v>91</v>
      </c>
      <c r="B95" s="225" t="s">
        <v>276</v>
      </c>
      <c r="C95" s="185" t="s">
        <v>277</v>
      </c>
      <c r="D95" s="220">
        <f>VLOOKUP(B95,[3]Sheet1!$B:$D,3,0)</f>
        <v>210</v>
      </c>
      <c r="E95" s="185"/>
      <c r="F95" s="185"/>
      <c r="G95" s="228">
        <v>0</v>
      </c>
      <c r="H95" s="228" t="str">
        <f t="shared" si="26"/>
        <v>否</v>
      </c>
      <c r="I95" s="228"/>
      <c r="J95" s="298">
        <v>0</v>
      </c>
      <c r="K95" s="298">
        <v>0</v>
      </c>
      <c r="L95" s="298">
        <v>0</v>
      </c>
      <c r="M95" s="298">
        <v>0</v>
      </c>
      <c r="N95" s="298">
        <v>0</v>
      </c>
      <c r="O95" s="299">
        <v>0</v>
      </c>
      <c r="P95" s="298">
        <v>0</v>
      </c>
      <c r="Q95" s="298">
        <v>0</v>
      </c>
      <c r="R95" s="298">
        <v>0</v>
      </c>
      <c r="S95" s="298">
        <v>0</v>
      </c>
      <c r="T95" s="298">
        <v>0</v>
      </c>
      <c r="U95" s="298">
        <v>0</v>
      </c>
      <c r="V95" s="298">
        <v>0</v>
      </c>
      <c r="W95" s="298">
        <v>0</v>
      </c>
      <c r="X95" s="298">
        <v>0</v>
      </c>
      <c r="Y95" s="298">
        <v>0</v>
      </c>
      <c r="Z95" s="298">
        <v>0</v>
      </c>
      <c r="AA95" s="298">
        <v>0</v>
      </c>
      <c r="AB95" s="298">
        <v>0</v>
      </c>
      <c r="AC95" s="298"/>
      <c r="AD95" s="298"/>
      <c r="AE95" s="298"/>
      <c r="AF95" s="298">
        <v>0</v>
      </c>
      <c r="AG95" s="298">
        <v>0</v>
      </c>
      <c r="AH95" s="298">
        <v>0</v>
      </c>
      <c r="AI95" s="298">
        <v>0</v>
      </c>
      <c r="AJ95" s="298"/>
      <c r="AK95" s="298"/>
      <c r="AL95" s="298"/>
      <c r="AM95" s="298"/>
      <c r="AN95" s="298">
        <v>0</v>
      </c>
      <c r="AO95" s="298">
        <v>0</v>
      </c>
      <c r="AP95" s="298">
        <v>0</v>
      </c>
      <c r="AQ95" s="298">
        <v>0</v>
      </c>
      <c r="AR95" s="298">
        <v>0</v>
      </c>
      <c r="AS95" s="249">
        <v>0</v>
      </c>
      <c r="AT95" s="249">
        <v>0</v>
      </c>
      <c r="AU95" s="249">
        <v>0</v>
      </c>
      <c r="AV95" s="249">
        <v>0</v>
      </c>
      <c r="AW95" s="267"/>
      <c r="AX95" s="249">
        <v>0</v>
      </c>
      <c r="AY95" s="174">
        <f t="shared" si="27"/>
        <v>0</v>
      </c>
      <c r="AZ95" s="263">
        <f>AY95</f>
        <v>0</v>
      </c>
      <c r="BA95" s="264">
        <f t="shared" si="28"/>
        <v>5</v>
      </c>
      <c r="BB95" s="265">
        <f>AX95</f>
        <v>0</v>
      </c>
      <c r="BC95" s="265">
        <f>AW95</f>
        <v>0</v>
      </c>
      <c r="BD95" s="265">
        <f>AV95</f>
        <v>0</v>
      </c>
      <c r="BE95" s="265">
        <f>AU95</f>
        <v>0</v>
      </c>
      <c r="BF95" s="265">
        <f>AT95</f>
        <v>0</v>
      </c>
      <c r="BG95" s="265">
        <f t="shared" si="29"/>
        <v>0</v>
      </c>
      <c r="BH95" s="265">
        <f t="shared" si="30"/>
        <v>0</v>
      </c>
      <c r="BI95" s="307"/>
      <c r="BJ95" s="27">
        <f>VLOOKUP(B95,[2]Sheet1!$A$1:$I$65536,9,0)</f>
        <v>-3500</v>
      </c>
      <c r="BK95" s="27">
        <f t="shared" si="31"/>
        <v>-3500</v>
      </c>
      <c r="BL95" s="27">
        <v>-3500</v>
      </c>
      <c r="BM95" s="283">
        <f t="shared" si="32"/>
        <v>0</v>
      </c>
      <c r="BN95" s="184">
        <f t="shared" si="33"/>
        <v>0</v>
      </c>
      <c r="BO95" s="284">
        <f t="shared" si="34"/>
        <v>0</v>
      </c>
      <c r="BP95" s="184">
        <f t="shared" si="35"/>
        <v>0</v>
      </c>
      <c r="BQ95" s="184">
        <f t="shared" si="36"/>
        <v>0</v>
      </c>
      <c r="BR95" s="285">
        <f>VLOOKUP(B95,[3]Sheet1!$B:$BP,67,0)</f>
        <v>0</v>
      </c>
      <c r="BS95" s="285"/>
      <c r="BT95" s="285">
        <f t="shared" si="37"/>
        <v>0</v>
      </c>
      <c r="BU95" s="184" t="s">
        <v>74</v>
      </c>
      <c r="BV95" s="184" t="s">
        <v>140</v>
      </c>
    </row>
    <row r="96" hidden="1" spans="1:74">
      <c r="A96" s="219">
        <f t="shared" si="25"/>
        <v>92</v>
      </c>
      <c r="B96" s="225" t="s">
        <v>278</v>
      </c>
      <c r="C96" s="185" t="s">
        <v>279</v>
      </c>
      <c r="D96" s="220">
        <f>VLOOKUP(B96,[3]Sheet1!$B:$D,3,0)</f>
        <v>210</v>
      </c>
      <c r="E96" s="185"/>
      <c r="F96" s="185"/>
      <c r="G96" s="228">
        <v>0</v>
      </c>
      <c r="H96" s="228" t="str">
        <f t="shared" si="26"/>
        <v>否</v>
      </c>
      <c r="I96" s="228"/>
      <c r="J96" s="298">
        <v>0</v>
      </c>
      <c r="K96" s="298">
        <v>0</v>
      </c>
      <c r="L96" s="298">
        <v>0</v>
      </c>
      <c r="M96" s="298">
        <v>0</v>
      </c>
      <c r="N96" s="298">
        <v>0</v>
      </c>
      <c r="O96" s="299">
        <v>0</v>
      </c>
      <c r="P96" s="298">
        <v>0</v>
      </c>
      <c r="Q96" s="298">
        <v>0</v>
      </c>
      <c r="R96" s="298">
        <v>0</v>
      </c>
      <c r="S96" s="298">
        <v>0</v>
      </c>
      <c r="T96" s="298">
        <v>0</v>
      </c>
      <c r="U96" s="298">
        <v>0</v>
      </c>
      <c r="V96" s="298">
        <v>0</v>
      </c>
      <c r="W96" s="298">
        <v>0</v>
      </c>
      <c r="X96" s="298">
        <v>0</v>
      </c>
      <c r="Y96" s="298">
        <v>0</v>
      </c>
      <c r="Z96" s="298">
        <v>0</v>
      </c>
      <c r="AA96" s="298">
        <v>0</v>
      </c>
      <c r="AB96" s="298">
        <v>0</v>
      </c>
      <c r="AC96" s="298"/>
      <c r="AD96" s="298"/>
      <c r="AE96" s="298">
        <v>0</v>
      </c>
      <c r="AF96" s="298">
        <v>0</v>
      </c>
      <c r="AG96" s="298">
        <v>0</v>
      </c>
      <c r="AH96" s="298">
        <v>0</v>
      </c>
      <c r="AI96" s="298">
        <v>0</v>
      </c>
      <c r="AJ96" s="298"/>
      <c r="AK96" s="298"/>
      <c r="AL96" s="298"/>
      <c r="AM96" s="298">
        <v>0</v>
      </c>
      <c r="AN96" s="298">
        <v>0</v>
      </c>
      <c r="AO96" s="298">
        <v>0</v>
      </c>
      <c r="AP96" s="298">
        <v>0</v>
      </c>
      <c r="AQ96" s="298">
        <v>0</v>
      </c>
      <c r="AR96" s="298">
        <v>0</v>
      </c>
      <c r="AS96" s="299">
        <v>0</v>
      </c>
      <c r="AT96" s="299">
        <v>0</v>
      </c>
      <c r="AU96" s="249">
        <v>0</v>
      </c>
      <c r="AV96" s="249">
        <v>0</v>
      </c>
      <c r="AW96" s="249">
        <v>0</v>
      </c>
      <c r="AX96" s="249">
        <v>0</v>
      </c>
      <c r="AY96" s="174">
        <f t="shared" si="27"/>
        <v>0</v>
      </c>
      <c r="AZ96" s="263">
        <f>AY96</f>
        <v>0</v>
      </c>
      <c r="BA96" s="264">
        <f t="shared" si="28"/>
        <v>6</v>
      </c>
      <c r="BB96" s="265">
        <f>AX96</f>
        <v>0</v>
      </c>
      <c r="BC96" s="265">
        <f>AW96</f>
        <v>0</v>
      </c>
      <c r="BD96" s="265">
        <f>AV96</f>
        <v>0</v>
      </c>
      <c r="BE96" s="265">
        <f>AU96</f>
        <v>0</v>
      </c>
      <c r="BF96" s="265">
        <f>AT96</f>
        <v>0</v>
      </c>
      <c r="BG96" s="265">
        <f t="shared" si="29"/>
        <v>0</v>
      </c>
      <c r="BH96" s="265">
        <f t="shared" si="30"/>
        <v>0</v>
      </c>
      <c r="BI96" s="307"/>
      <c r="BJ96" s="27">
        <f>VLOOKUP(B96,[2]Sheet1!$A$1:$I$65536,9,0)</f>
        <v>1.16415321826935e-10</v>
      </c>
      <c r="BK96" s="27">
        <f t="shared" si="31"/>
        <v>1.16415321826935e-10</v>
      </c>
      <c r="BL96" s="27">
        <v>1.16415321826935e-10</v>
      </c>
      <c r="BM96" s="283">
        <f t="shared" si="32"/>
        <v>0</v>
      </c>
      <c r="BN96" s="184">
        <f t="shared" si="33"/>
        <v>0</v>
      </c>
      <c r="BO96" s="284">
        <f t="shared" si="34"/>
        <v>0</v>
      </c>
      <c r="BP96" s="184">
        <f t="shared" si="35"/>
        <v>0</v>
      </c>
      <c r="BQ96" s="184">
        <f t="shared" si="36"/>
        <v>0</v>
      </c>
      <c r="BR96" s="285">
        <f>VLOOKUP(B96,[3]Sheet1!$B:$BP,67,0)</f>
        <v>0</v>
      </c>
      <c r="BS96" s="285"/>
      <c r="BT96" s="285">
        <f t="shared" si="37"/>
        <v>0</v>
      </c>
      <c r="BU96" s="184" t="s">
        <v>74</v>
      </c>
      <c r="BV96" s="184" t="s">
        <v>140</v>
      </c>
    </row>
    <row r="97" hidden="1" spans="1:74">
      <c r="A97" s="219">
        <f t="shared" si="25"/>
        <v>93</v>
      </c>
      <c r="B97" s="225" t="s">
        <v>280</v>
      </c>
      <c r="C97" s="185" t="s">
        <v>281</v>
      </c>
      <c r="D97" s="220">
        <f>VLOOKUP(B97,[3]Sheet1!$B:$D,3,0)</f>
        <v>210</v>
      </c>
      <c r="E97" s="185"/>
      <c r="F97" s="185"/>
      <c r="G97" s="228">
        <v>0</v>
      </c>
      <c r="H97" s="228" t="str">
        <f t="shared" si="26"/>
        <v>否</v>
      </c>
      <c r="I97" s="228"/>
      <c r="J97" s="298">
        <v>0</v>
      </c>
      <c r="K97" s="298">
        <v>0</v>
      </c>
      <c r="L97" s="298">
        <v>0</v>
      </c>
      <c r="M97" s="298">
        <v>0</v>
      </c>
      <c r="N97" s="298">
        <v>0</v>
      </c>
      <c r="O97" s="299">
        <v>0</v>
      </c>
      <c r="P97" s="298">
        <v>0</v>
      </c>
      <c r="Q97" s="298">
        <v>0</v>
      </c>
      <c r="R97" s="298">
        <v>0</v>
      </c>
      <c r="S97" s="298">
        <v>0</v>
      </c>
      <c r="T97" s="298">
        <v>0</v>
      </c>
      <c r="U97" s="298">
        <v>0</v>
      </c>
      <c r="V97" s="298">
        <v>0</v>
      </c>
      <c r="W97" s="298">
        <v>0</v>
      </c>
      <c r="X97" s="298">
        <v>0</v>
      </c>
      <c r="Y97" s="298">
        <v>0</v>
      </c>
      <c r="Z97" s="298">
        <v>0</v>
      </c>
      <c r="AA97" s="298">
        <v>0</v>
      </c>
      <c r="AB97" s="298">
        <v>0</v>
      </c>
      <c r="AC97" s="298"/>
      <c r="AD97" s="298"/>
      <c r="AE97" s="298">
        <v>0</v>
      </c>
      <c r="AF97" s="298">
        <v>0</v>
      </c>
      <c r="AG97" s="298">
        <v>0</v>
      </c>
      <c r="AH97" s="298">
        <v>0</v>
      </c>
      <c r="AI97" s="298">
        <v>0</v>
      </c>
      <c r="AJ97" s="298"/>
      <c r="AK97" s="298"/>
      <c r="AL97" s="298"/>
      <c r="AM97" s="298">
        <v>0</v>
      </c>
      <c r="AN97" s="298"/>
      <c r="AO97" s="298">
        <v>0</v>
      </c>
      <c r="AP97" s="298">
        <v>0</v>
      </c>
      <c r="AQ97" s="298">
        <v>0</v>
      </c>
      <c r="AR97" s="298">
        <v>0</v>
      </c>
      <c r="AS97" s="299">
        <v>0</v>
      </c>
      <c r="AT97" s="299">
        <v>0</v>
      </c>
      <c r="AU97" s="249">
        <v>0</v>
      </c>
      <c r="AV97" s="249">
        <v>0</v>
      </c>
      <c r="AW97" s="249">
        <v>0</v>
      </c>
      <c r="AX97" s="249">
        <v>0</v>
      </c>
      <c r="AY97" s="174">
        <f t="shared" si="27"/>
        <v>0</v>
      </c>
      <c r="AZ97" s="263">
        <f>AY97</f>
        <v>0</v>
      </c>
      <c r="BA97" s="264">
        <f t="shared" si="28"/>
        <v>6</v>
      </c>
      <c r="BB97" s="265">
        <f>AX97</f>
        <v>0</v>
      </c>
      <c r="BC97" s="265">
        <f>AW97</f>
        <v>0</v>
      </c>
      <c r="BD97" s="265">
        <f>AV97</f>
        <v>0</v>
      </c>
      <c r="BE97" s="265">
        <f>AU97</f>
        <v>0</v>
      </c>
      <c r="BF97" s="265">
        <f>AT97</f>
        <v>0</v>
      </c>
      <c r="BG97" s="265">
        <f t="shared" si="29"/>
        <v>0</v>
      </c>
      <c r="BH97" s="265">
        <f t="shared" si="30"/>
        <v>0</v>
      </c>
      <c r="BI97" s="307"/>
      <c r="BJ97" s="27">
        <f>VLOOKUP(B97,[2]Sheet1!$A$1:$I$65536,9,0)</f>
        <v>0</v>
      </c>
      <c r="BK97" s="27">
        <f t="shared" si="31"/>
        <v>0</v>
      </c>
      <c r="BL97" s="27">
        <v>0</v>
      </c>
      <c r="BM97" s="283">
        <f t="shared" si="32"/>
        <v>0</v>
      </c>
      <c r="BN97" s="184">
        <f t="shared" si="33"/>
        <v>0</v>
      </c>
      <c r="BO97" s="284">
        <f t="shared" si="34"/>
        <v>0</v>
      </c>
      <c r="BP97" s="184">
        <f t="shared" si="35"/>
        <v>0</v>
      </c>
      <c r="BQ97" s="184">
        <f t="shared" si="36"/>
        <v>0</v>
      </c>
      <c r="BR97" s="285">
        <f>VLOOKUP(B97,[3]Sheet1!$B:$BP,67,0)</f>
        <v>0</v>
      </c>
      <c r="BS97" s="285"/>
      <c r="BT97" s="285">
        <f t="shared" si="37"/>
        <v>0</v>
      </c>
      <c r="BU97" s="184" t="s">
        <v>74</v>
      </c>
      <c r="BV97" s="184"/>
    </row>
    <row r="98" hidden="1" spans="1:74">
      <c r="A98" s="219">
        <f t="shared" si="25"/>
        <v>94</v>
      </c>
      <c r="B98" s="219" t="s">
        <v>282</v>
      </c>
      <c r="C98" s="185" t="s">
        <v>283</v>
      </c>
      <c r="D98" s="220">
        <f>VLOOKUP(B98,[3]Sheet1!$B:$D,3,0)</f>
        <v>210</v>
      </c>
      <c r="E98" s="185" t="s">
        <v>73</v>
      </c>
      <c r="F98" s="185"/>
      <c r="G98" s="228">
        <v>90</v>
      </c>
      <c r="H98" s="228" t="str">
        <f t="shared" si="26"/>
        <v>否</v>
      </c>
      <c r="I98" s="228">
        <v>90</v>
      </c>
      <c r="J98" s="184"/>
      <c r="K98" s="184"/>
      <c r="L98" s="184"/>
      <c r="M98" s="184"/>
      <c r="N98" s="188"/>
      <c r="O98" s="189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298">
        <v>0</v>
      </c>
      <c r="AM98" s="298">
        <v>0</v>
      </c>
      <c r="AN98" s="298">
        <v>0</v>
      </c>
      <c r="AO98" s="298">
        <v>0</v>
      </c>
      <c r="AP98" s="298">
        <v>0</v>
      </c>
      <c r="AQ98" s="298">
        <v>0</v>
      </c>
      <c r="AR98" s="298">
        <v>0</v>
      </c>
      <c r="AS98" s="299">
        <v>0</v>
      </c>
      <c r="AT98" s="299">
        <v>0</v>
      </c>
      <c r="AU98" s="249">
        <v>0</v>
      </c>
      <c r="AV98" s="249">
        <v>0</v>
      </c>
      <c r="AW98" s="267"/>
      <c r="AX98" s="249">
        <v>0</v>
      </c>
      <c r="AY98" s="174">
        <f t="shared" si="27"/>
        <v>0</v>
      </c>
      <c r="AZ98" s="263">
        <f>AY98-AX98-AW98-AV98</f>
        <v>0</v>
      </c>
      <c r="BA98" s="264">
        <f t="shared" si="28"/>
        <v>5</v>
      </c>
      <c r="BB98" s="265">
        <f>AU98</f>
        <v>0</v>
      </c>
      <c r="BC98" s="265">
        <f>AT98</f>
        <v>0</v>
      </c>
      <c r="BD98" s="265">
        <f>AS98</f>
        <v>0</v>
      </c>
      <c r="BE98" s="265">
        <f>AR98</f>
        <v>0</v>
      </c>
      <c r="BF98" s="265">
        <f>AQ98</f>
        <v>0</v>
      </c>
      <c r="BG98" s="265">
        <f t="shared" si="29"/>
        <v>0</v>
      </c>
      <c r="BH98" s="265">
        <f t="shared" si="30"/>
        <v>0</v>
      </c>
      <c r="BI98" s="305"/>
      <c r="BJ98" s="27">
        <f>VLOOKUP(B98,[2]Sheet1!$A$1:$I$65536,9,0)</f>
        <v>0</v>
      </c>
      <c r="BK98" s="27">
        <f t="shared" si="31"/>
        <v>0</v>
      </c>
      <c r="BL98" s="27">
        <v>0</v>
      </c>
      <c r="BM98" s="283">
        <f t="shared" si="32"/>
        <v>0</v>
      </c>
      <c r="BN98" s="184">
        <f t="shared" si="33"/>
        <v>0</v>
      </c>
      <c r="BO98" s="284">
        <f t="shared" si="34"/>
        <v>0</v>
      </c>
      <c r="BP98" s="184">
        <f t="shared" si="35"/>
        <v>0</v>
      </c>
      <c r="BQ98" s="184">
        <f t="shared" si="36"/>
        <v>0</v>
      </c>
      <c r="BR98" s="285">
        <f>VLOOKUP(B98,[3]Sheet1!$B:$BP,67,0)</f>
        <v>0</v>
      </c>
      <c r="BS98" s="285"/>
      <c r="BT98" s="285">
        <f t="shared" si="37"/>
        <v>0</v>
      </c>
      <c r="BU98" s="184" t="s">
        <v>74</v>
      </c>
      <c r="BV98" s="184"/>
    </row>
    <row r="99" hidden="1" spans="1:74">
      <c r="A99" s="219">
        <f t="shared" si="25"/>
        <v>95</v>
      </c>
      <c r="B99" s="219" t="s">
        <v>284</v>
      </c>
      <c r="C99" s="185" t="s">
        <v>285</v>
      </c>
      <c r="D99" s="220">
        <f>VLOOKUP(B99,[3]Sheet1!$B:$D,3,0)</f>
        <v>210</v>
      </c>
      <c r="E99" s="185" t="s">
        <v>73</v>
      </c>
      <c r="F99" s="185"/>
      <c r="G99" s="228">
        <v>90</v>
      </c>
      <c r="H99" s="228" t="str">
        <f t="shared" si="26"/>
        <v>否</v>
      </c>
      <c r="I99" s="228">
        <v>90</v>
      </c>
      <c r="J99" s="184"/>
      <c r="K99" s="184"/>
      <c r="L99" s="184"/>
      <c r="M99" s="184"/>
      <c r="N99" s="188"/>
      <c r="O99" s="189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298">
        <v>0</v>
      </c>
      <c r="AN99" s="298">
        <v>0</v>
      </c>
      <c r="AO99" s="298">
        <v>0</v>
      </c>
      <c r="AP99" s="298">
        <v>0</v>
      </c>
      <c r="AQ99" s="298">
        <v>0</v>
      </c>
      <c r="AR99" s="298">
        <v>0</v>
      </c>
      <c r="AS99" s="299">
        <v>0</v>
      </c>
      <c r="AT99" s="299">
        <v>9241.48</v>
      </c>
      <c r="AU99" s="249">
        <v>0</v>
      </c>
      <c r="AV99" s="249">
        <v>0</v>
      </c>
      <c r="AW99" s="267"/>
      <c r="AX99" s="249">
        <v>0</v>
      </c>
      <c r="AY99" s="174">
        <f t="shared" si="27"/>
        <v>9241.48</v>
      </c>
      <c r="AZ99" s="263">
        <f>AY99-AX99-AW99-AV99</f>
        <v>9241.48</v>
      </c>
      <c r="BA99" s="264">
        <f t="shared" si="28"/>
        <v>5</v>
      </c>
      <c r="BB99" s="265">
        <f>AU99</f>
        <v>0</v>
      </c>
      <c r="BC99" s="265">
        <f>AT99</f>
        <v>9241.48</v>
      </c>
      <c r="BD99" s="265">
        <f>AS99</f>
        <v>0</v>
      </c>
      <c r="BE99" s="265">
        <f>AR99</f>
        <v>0</v>
      </c>
      <c r="BF99" s="265">
        <f>AQ99</f>
        <v>0</v>
      </c>
      <c r="BG99" s="265">
        <f t="shared" si="29"/>
        <v>9241.48</v>
      </c>
      <c r="BH99" s="265">
        <f t="shared" si="30"/>
        <v>0</v>
      </c>
      <c r="BI99" s="305"/>
      <c r="BJ99" s="27">
        <f>VLOOKUP(B99,[2]Sheet1!$A$1:$I$65536,9,0)</f>
        <v>9241.48000000001</v>
      </c>
      <c r="BK99" s="27">
        <f t="shared" si="31"/>
        <v>0</v>
      </c>
      <c r="BL99" s="27">
        <v>0</v>
      </c>
      <c r="BM99" s="283">
        <f t="shared" si="32"/>
        <v>0.924148</v>
      </c>
      <c r="BN99" s="184">
        <f t="shared" si="33"/>
        <v>9241.48</v>
      </c>
      <c r="BO99" s="284">
        <f t="shared" si="34"/>
        <v>1000</v>
      </c>
      <c r="BP99" s="184">
        <f t="shared" si="35"/>
        <v>1000</v>
      </c>
      <c r="BQ99" s="184">
        <f t="shared" si="36"/>
        <v>-1000</v>
      </c>
      <c r="BR99" s="285">
        <f>VLOOKUP(B99,[3]Sheet1!$B:$BP,67,0)</f>
        <v>0</v>
      </c>
      <c r="BS99" s="285"/>
      <c r="BT99" s="285">
        <f t="shared" si="37"/>
        <v>0</v>
      </c>
      <c r="BU99" s="184" t="s">
        <v>74</v>
      </c>
      <c r="BV99" s="184"/>
    </row>
    <row r="100" hidden="1" spans="1:74">
      <c r="A100" s="219">
        <f t="shared" si="25"/>
        <v>96</v>
      </c>
      <c r="B100" s="219" t="s">
        <v>286</v>
      </c>
      <c r="C100" s="185" t="s">
        <v>287</v>
      </c>
      <c r="D100" s="220">
        <f>VLOOKUP(B100,[3]Sheet1!$B:$D,3,0)</f>
        <v>210</v>
      </c>
      <c r="E100" s="294"/>
      <c r="F100" s="294"/>
      <c r="G100" s="295">
        <v>90</v>
      </c>
      <c r="H100" s="296" t="str">
        <f t="shared" si="26"/>
        <v>否</v>
      </c>
      <c r="I100" s="300"/>
      <c r="J100" s="300"/>
      <c r="K100" s="300"/>
      <c r="L100" s="300"/>
      <c r="M100" s="300"/>
      <c r="N100" s="301"/>
      <c r="O100" s="302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3">
        <v>0</v>
      </c>
      <c r="AO100" s="303">
        <v>0</v>
      </c>
      <c r="AP100" s="303">
        <v>0</v>
      </c>
      <c r="AQ100" s="303">
        <v>0</v>
      </c>
      <c r="AR100" s="303">
        <v>0</v>
      </c>
      <c r="AS100" s="304">
        <v>0</v>
      </c>
      <c r="AT100" s="304">
        <v>0</v>
      </c>
      <c r="AU100" s="249">
        <v>0</v>
      </c>
      <c r="AV100" s="249">
        <v>0</v>
      </c>
      <c r="AW100" s="267"/>
      <c r="AX100" s="249">
        <v>0</v>
      </c>
      <c r="AY100" s="174">
        <f t="shared" si="27"/>
        <v>0</v>
      </c>
      <c r="AZ100" s="263">
        <f>AY100-AX100-AW100-AV100</f>
        <v>0</v>
      </c>
      <c r="BA100" s="264">
        <f t="shared" si="28"/>
        <v>5</v>
      </c>
      <c r="BB100" s="265">
        <f>AU100</f>
        <v>0</v>
      </c>
      <c r="BC100" s="265">
        <f>AT100</f>
        <v>0</v>
      </c>
      <c r="BD100" s="265">
        <f>AS100</f>
        <v>0</v>
      </c>
      <c r="BE100" s="265">
        <f>AR100</f>
        <v>0</v>
      </c>
      <c r="BF100" s="265">
        <f>AQ100</f>
        <v>0</v>
      </c>
      <c r="BG100" s="265">
        <f t="shared" si="29"/>
        <v>0</v>
      </c>
      <c r="BH100" s="265">
        <f t="shared" si="30"/>
        <v>0</v>
      </c>
      <c r="BI100" s="308"/>
      <c r="BJ100" s="27">
        <f>VLOOKUP(B100,[2]Sheet1!$A$1:$I$65536,9,0)</f>
        <v>0</v>
      </c>
      <c r="BK100" s="27">
        <f t="shared" si="31"/>
        <v>0</v>
      </c>
      <c r="BL100" s="27">
        <v>0</v>
      </c>
      <c r="BM100" s="283">
        <f t="shared" si="32"/>
        <v>0</v>
      </c>
      <c r="BN100" s="184">
        <f t="shared" si="33"/>
        <v>0</v>
      </c>
      <c r="BO100" s="284">
        <f t="shared" si="34"/>
        <v>0</v>
      </c>
      <c r="BP100" s="184">
        <f t="shared" si="35"/>
        <v>0</v>
      </c>
      <c r="BQ100" s="184">
        <f t="shared" si="36"/>
        <v>0</v>
      </c>
      <c r="BR100" s="285">
        <f>VLOOKUP(B100,[3]Sheet1!$B:$BP,67,0)</f>
        <v>0</v>
      </c>
      <c r="BS100" s="285"/>
      <c r="BT100" s="285">
        <f t="shared" si="37"/>
        <v>0</v>
      </c>
      <c r="BU100" s="184" t="s">
        <v>74</v>
      </c>
      <c r="BV100" s="184"/>
    </row>
    <row r="101" hidden="1" spans="1:74">
      <c r="A101" s="219">
        <f t="shared" si="25"/>
        <v>97</v>
      </c>
      <c r="B101" s="219" t="s">
        <v>288</v>
      </c>
      <c r="C101" s="185" t="s">
        <v>289</v>
      </c>
      <c r="D101" s="220">
        <f>VLOOKUP(B101,[3]Sheet1!$B:$D,3,0)</f>
        <v>210</v>
      </c>
      <c r="E101" s="297"/>
      <c r="F101" s="297"/>
      <c r="G101" s="219">
        <v>0</v>
      </c>
      <c r="H101" s="228" t="str">
        <f t="shared" si="26"/>
        <v>否</v>
      </c>
      <c r="I101" s="184"/>
      <c r="J101" s="184"/>
      <c r="K101" s="184"/>
      <c r="L101" s="184"/>
      <c r="M101" s="184"/>
      <c r="N101" s="188"/>
      <c r="O101" s="189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298">
        <v>0</v>
      </c>
      <c r="AP101" s="298">
        <v>0</v>
      </c>
      <c r="AQ101" s="298">
        <v>0</v>
      </c>
      <c r="AR101" s="298">
        <v>0</v>
      </c>
      <c r="AS101" s="299">
        <v>0</v>
      </c>
      <c r="AT101" s="299">
        <v>0</v>
      </c>
      <c r="AU101" s="249">
        <v>0</v>
      </c>
      <c r="AV101" s="249">
        <v>0</v>
      </c>
      <c r="AW101" s="267"/>
      <c r="AX101" s="249">
        <v>16000</v>
      </c>
      <c r="AY101" s="174">
        <f t="shared" si="27"/>
        <v>16000</v>
      </c>
      <c r="AZ101" s="263">
        <f>AY101</f>
        <v>16000</v>
      </c>
      <c r="BA101" s="264">
        <f t="shared" si="28"/>
        <v>5</v>
      </c>
      <c r="BB101" s="265">
        <f>AX101</f>
        <v>16000</v>
      </c>
      <c r="BC101" s="265">
        <f>AW101</f>
        <v>0</v>
      </c>
      <c r="BD101" s="265">
        <f>AV101</f>
        <v>0</v>
      </c>
      <c r="BE101" s="265">
        <f>AU101</f>
        <v>0</v>
      </c>
      <c r="BF101" s="265">
        <f>AT101</f>
        <v>0</v>
      </c>
      <c r="BG101" s="265">
        <f t="shared" si="29"/>
        <v>16000</v>
      </c>
      <c r="BH101" s="265">
        <f t="shared" si="30"/>
        <v>0</v>
      </c>
      <c r="BI101" s="305"/>
      <c r="BJ101" s="27">
        <f>VLOOKUP(B101,[2]Sheet1!$A$1:$I$65536,9,0)</f>
        <v>16000</v>
      </c>
      <c r="BK101" s="27">
        <f t="shared" si="31"/>
        <v>0</v>
      </c>
      <c r="BL101" s="27">
        <v>0</v>
      </c>
      <c r="BM101" s="283">
        <f t="shared" si="32"/>
        <v>1.6</v>
      </c>
      <c r="BN101" s="184">
        <f t="shared" si="33"/>
        <v>16000</v>
      </c>
      <c r="BO101" s="284">
        <f t="shared" si="34"/>
        <v>2000</v>
      </c>
      <c r="BP101" s="184">
        <f t="shared" si="35"/>
        <v>2000</v>
      </c>
      <c r="BQ101" s="184">
        <f t="shared" si="36"/>
        <v>-2000</v>
      </c>
      <c r="BR101" s="285">
        <f>VLOOKUP(B101,[3]Sheet1!$B:$BP,67,0)</f>
        <v>0</v>
      </c>
      <c r="BS101" s="285"/>
      <c r="BT101" s="285">
        <f t="shared" si="37"/>
        <v>0</v>
      </c>
      <c r="BU101" s="184" t="s">
        <v>74</v>
      </c>
      <c r="BV101" s="184"/>
    </row>
    <row r="102" hidden="1" spans="1:74">
      <c r="A102" s="219">
        <f t="shared" si="25"/>
        <v>98</v>
      </c>
      <c r="B102" s="219" t="s">
        <v>290</v>
      </c>
      <c r="C102" s="185" t="s">
        <v>291</v>
      </c>
      <c r="D102" s="220">
        <f>VLOOKUP(B102,[3]Sheet1!$B:$D,3,0)</f>
        <v>210</v>
      </c>
      <c r="E102" s="297"/>
      <c r="F102" s="297"/>
      <c r="G102" s="184" t="s">
        <v>140</v>
      </c>
      <c r="H102" s="184"/>
      <c r="I102" s="184"/>
      <c r="J102" s="184"/>
      <c r="K102" s="184"/>
      <c r="L102" s="184"/>
      <c r="M102" s="184"/>
      <c r="N102" s="188"/>
      <c r="O102" s="189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298">
        <v>0</v>
      </c>
      <c r="AQ102" s="298">
        <v>0</v>
      </c>
      <c r="AR102" s="298">
        <v>0</v>
      </c>
      <c r="AS102" s="299">
        <v>0</v>
      </c>
      <c r="AT102" s="299">
        <v>0</v>
      </c>
      <c r="AU102" s="249">
        <v>0</v>
      </c>
      <c r="AV102" s="249">
        <v>0</v>
      </c>
      <c r="AW102" s="267"/>
      <c r="AX102" s="249">
        <v>0</v>
      </c>
      <c r="AY102" s="174">
        <f t="shared" si="27"/>
        <v>0</v>
      </c>
      <c r="AZ102" s="263">
        <f>AY102</f>
        <v>0</v>
      </c>
      <c r="BA102" s="264">
        <f t="shared" si="28"/>
        <v>5</v>
      </c>
      <c r="BB102" s="265">
        <f>AX102</f>
        <v>0</v>
      </c>
      <c r="BC102" s="265">
        <f>AW102</f>
        <v>0</v>
      </c>
      <c r="BD102" s="265">
        <f>AV102</f>
        <v>0</v>
      </c>
      <c r="BE102" s="265">
        <f>AU102</f>
        <v>0</v>
      </c>
      <c r="BF102" s="265">
        <f>AT102</f>
        <v>0</v>
      </c>
      <c r="BG102" s="265">
        <f t="shared" si="29"/>
        <v>0</v>
      </c>
      <c r="BH102" s="265">
        <f t="shared" si="30"/>
        <v>0</v>
      </c>
      <c r="BI102" s="305"/>
      <c r="BJ102" s="27">
        <f>VLOOKUP(B102,[2]Sheet1!$A$1:$I$65536,9,0)</f>
        <v>-54400</v>
      </c>
      <c r="BK102" s="27">
        <f t="shared" si="31"/>
        <v>-54400</v>
      </c>
      <c r="BL102" s="27">
        <v>-122400</v>
      </c>
      <c r="BM102" s="283">
        <f t="shared" si="32"/>
        <v>0</v>
      </c>
      <c r="BN102" s="184">
        <f t="shared" si="33"/>
        <v>0</v>
      </c>
      <c r="BO102" s="284">
        <f t="shared" si="34"/>
        <v>0</v>
      </c>
      <c r="BP102" s="184">
        <f t="shared" si="35"/>
        <v>0</v>
      </c>
      <c r="BQ102" s="184">
        <f t="shared" si="36"/>
        <v>0</v>
      </c>
      <c r="BR102" s="285">
        <f>VLOOKUP(B102,[3]Sheet1!$B:$BP,67,0)</f>
        <v>0</v>
      </c>
      <c r="BS102" s="285"/>
      <c r="BT102" s="285">
        <f t="shared" si="37"/>
        <v>0</v>
      </c>
      <c r="BU102" s="184" t="s">
        <v>74</v>
      </c>
      <c r="BV102" s="184" t="s">
        <v>140</v>
      </c>
    </row>
    <row r="103" hidden="1" spans="1:74">
      <c r="A103" s="219">
        <f t="shared" si="25"/>
        <v>99</v>
      </c>
      <c r="B103" s="219" t="s">
        <v>292</v>
      </c>
      <c r="C103" s="185" t="s">
        <v>293</v>
      </c>
      <c r="D103" s="220">
        <f>VLOOKUP(B103,[3]Sheet1!$B:$D,3,0)</f>
        <v>210</v>
      </c>
      <c r="E103" s="297"/>
      <c r="F103" s="297"/>
      <c r="G103" s="184">
        <v>30</v>
      </c>
      <c r="H103" s="184"/>
      <c r="I103" s="184"/>
      <c r="J103" s="184"/>
      <c r="K103" s="184"/>
      <c r="L103" s="184"/>
      <c r="M103" s="184"/>
      <c r="N103" s="188"/>
      <c r="O103" s="189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>
        <v>0</v>
      </c>
      <c r="AS103" s="299"/>
      <c r="AT103" s="299"/>
      <c r="AU103" s="299">
        <v>0</v>
      </c>
      <c r="AV103" s="249">
        <v>0</v>
      </c>
      <c r="AW103" s="249">
        <v>0</v>
      </c>
      <c r="AX103" s="249">
        <v>0</v>
      </c>
      <c r="AY103" s="174">
        <f t="shared" si="27"/>
        <v>0</v>
      </c>
      <c r="AZ103" s="263">
        <f>AY103-AX103</f>
        <v>0</v>
      </c>
      <c r="BA103" s="264">
        <f t="shared" si="28"/>
        <v>4</v>
      </c>
      <c r="BB103" s="265">
        <f>AW103</f>
        <v>0</v>
      </c>
      <c r="BC103" s="265">
        <f>AV103</f>
        <v>0</v>
      </c>
      <c r="BD103" s="265">
        <f>AU103</f>
        <v>0</v>
      </c>
      <c r="BE103" s="265">
        <f>AT103</f>
        <v>0</v>
      </c>
      <c r="BF103" s="265">
        <f>AS103</f>
        <v>0</v>
      </c>
      <c r="BG103" s="265">
        <f t="shared" si="29"/>
        <v>0</v>
      </c>
      <c r="BH103" s="265">
        <f t="shared" si="30"/>
        <v>0</v>
      </c>
      <c r="BI103" s="305"/>
      <c r="BJ103" s="27">
        <f>VLOOKUP(B103,[2]Sheet1!$A$1:$I$65536,9,0)</f>
        <v>1.81898940354586e-12</v>
      </c>
      <c r="BK103" s="27">
        <f t="shared" si="31"/>
        <v>1.81898940354586e-12</v>
      </c>
      <c r="BL103" s="27">
        <v>-14652.94</v>
      </c>
      <c r="BM103" s="283">
        <f t="shared" si="32"/>
        <v>0</v>
      </c>
      <c r="BN103" s="184">
        <f t="shared" si="33"/>
        <v>0</v>
      </c>
      <c r="BO103" s="284">
        <f t="shared" si="34"/>
        <v>0</v>
      </c>
      <c r="BP103" s="184">
        <f t="shared" si="35"/>
        <v>0</v>
      </c>
      <c r="BQ103" s="184">
        <f t="shared" si="36"/>
        <v>0</v>
      </c>
      <c r="BR103" s="285">
        <f>VLOOKUP(B103,[3]Sheet1!$B:$BP,67,0)</f>
        <v>0</v>
      </c>
      <c r="BS103" s="285"/>
      <c r="BT103" s="285">
        <f t="shared" si="37"/>
        <v>0</v>
      </c>
      <c r="BU103" s="184" t="s">
        <v>74</v>
      </c>
      <c r="BV103" s="184"/>
    </row>
    <row r="104" hidden="1" spans="1:74">
      <c r="A104" s="219">
        <f t="shared" si="25"/>
        <v>100</v>
      </c>
      <c r="B104" s="219" t="s">
        <v>294</v>
      </c>
      <c r="C104" s="185" t="s">
        <v>295</v>
      </c>
      <c r="D104" s="220">
        <f>VLOOKUP(B104,[3]Sheet1!$B:$D,3,0)</f>
        <v>210</v>
      </c>
      <c r="E104" s="297"/>
      <c r="F104" s="297"/>
      <c r="G104" s="184" t="s">
        <v>296</v>
      </c>
      <c r="H104" s="184"/>
      <c r="I104" s="184"/>
      <c r="J104" s="184"/>
      <c r="K104" s="184"/>
      <c r="L104" s="184"/>
      <c r="M104" s="184"/>
      <c r="N104" s="188"/>
      <c r="O104" s="189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299"/>
      <c r="AT104" s="299">
        <v>0</v>
      </c>
      <c r="AU104" s="299">
        <v>0</v>
      </c>
      <c r="AV104" s="249">
        <v>0</v>
      </c>
      <c r="AW104" s="267"/>
      <c r="AX104" s="249">
        <v>0</v>
      </c>
      <c r="AY104" s="174">
        <f t="shared" si="27"/>
        <v>0</v>
      </c>
      <c r="AZ104" s="263">
        <f>AY104</f>
        <v>0</v>
      </c>
      <c r="BA104" s="264">
        <f t="shared" si="28"/>
        <v>4</v>
      </c>
      <c r="BB104" s="265">
        <f>AX104</f>
        <v>0</v>
      </c>
      <c r="BC104" s="265">
        <f>AW104</f>
        <v>0</v>
      </c>
      <c r="BD104" s="265">
        <f>AV104</f>
        <v>0</v>
      </c>
      <c r="BE104" s="265">
        <f>AU104</f>
        <v>0</v>
      </c>
      <c r="BF104" s="265">
        <f>AT104</f>
        <v>0</v>
      </c>
      <c r="BG104" s="265">
        <f t="shared" si="29"/>
        <v>0</v>
      </c>
      <c r="BH104" s="265">
        <f t="shared" si="30"/>
        <v>0</v>
      </c>
      <c r="BI104" s="305"/>
      <c r="BJ104" s="27">
        <f>VLOOKUP(B104,[2]Sheet1!$A$1:$I$65536,9,0)</f>
        <v>-5150</v>
      </c>
      <c r="BK104" s="27">
        <f t="shared" si="31"/>
        <v>-5150</v>
      </c>
      <c r="BL104" s="27">
        <v>-5150</v>
      </c>
      <c r="BM104" s="283">
        <f t="shared" si="32"/>
        <v>0</v>
      </c>
      <c r="BN104" s="184">
        <f t="shared" si="33"/>
        <v>0</v>
      </c>
      <c r="BO104" s="284">
        <f t="shared" si="34"/>
        <v>0</v>
      </c>
      <c r="BP104" s="184">
        <f t="shared" si="35"/>
        <v>0</v>
      </c>
      <c r="BQ104" s="184">
        <f t="shared" si="36"/>
        <v>0</v>
      </c>
      <c r="BR104" s="285">
        <f>VLOOKUP(B104,[3]Sheet1!$B:$BP,67,0)</f>
        <v>0</v>
      </c>
      <c r="BS104" s="285"/>
      <c r="BT104" s="285">
        <f t="shared" si="37"/>
        <v>0</v>
      </c>
      <c r="BU104" s="184" t="s">
        <v>74</v>
      </c>
      <c r="BV104" s="184" t="s">
        <v>140</v>
      </c>
    </row>
    <row r="105" hidden="1" spans="1:74">
      <c r="A105" s="219">
        <f t="shared" si="25"/>
        <v>101</v>
      </c>
      <c r="B105" s="219" t="s">
        <v>297</v>
      </c>
      <c r="C105" s="185" t="s">
        <v>298</v>
      </c>
      <c r="D105" s="220">
        <f>VLOOKUP(B105,[3]Sheet1!$B:$D,3,0)</f>
        <v>210</v>
      </c>
      <c r="E105" s="297"/>
      <c r="F105" s="297"/>
      <c r="G105" s="184" t="s">
        <v>296</v>
      </c>
      <c r="H105" s="184"/>
      <c r="I105" s="184"/>
      <c r="J105" s="184"/>
      <c r="K105" s="184"/>
      <c r="L105" s="184"/>
      <c r="M105" s="184"/>
      <c r="N105" s="188"/>
      <c r="O105" s="189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305">
        <v>0</v>
      </c>
      <c r="AQ105" s="184"/>
      <c r="AR105" s="305"/>
      <c r="AS105" s="305">
        <v>0</v>
      </c>
      <c r="AT105" s="184"/>
      <c r="AU105" s="249">
        <v>0</v>
      </c>
      <c r="AV105" s="249">
        <v>0</v>
      </c>
      <c r="AW105" s="267"/>
      <c r="AX105" s="249">
        <v>0</v>
      </c>
      <c r="AY105" s="174">
        <f t="shared" si="27"/>
        <v>0</v>
      </c>
      <c r="AZ105" s="263">
        <f>AY105</f>
        <v>0</v>
      </c>
      <c r="BA105" s="264">
        <f t="shared" si="28"/>
        <v>4</v>
      </c>
      <c r="BB105" s="265">
        <f>AX105</f>
        <v>0</v>
      </c>
      <c r="BC105" s="265">
        <f>AW105</f>
        <v>0</v>
      </c>
      <c r="BD105" s="265">
        <f>AV105</f>
        <v>0</v>
      </c>
      <c r="BE105" s="265">
        <f>AU105</f>
        <v>0</v>
      </c>
      <c r="BF105" s="265">
        <f>AT105</f>
        <v>0</v>
      </c>
      <c r="BG105" s="265">
        <f t="shared" si="29"/>
        <v>0</v>
      </c>
      <c r="BH105" s="265">
        <f t="shared" si="30"/>
        <v>0</v>
      </c>
      <c r="BI105" s="305"/>
      <c r="BJ105" s="27">
        <f>VLOOKUP(B105,[2]Sheet1!$A$1:$I$65536,9,0)</f>
        <v>0</v>
      </c>
      <c r="BK105" s="27">
        <f t="shared" si="31"/>
        <v>0</v>
      </c>
      <c r="BL105" s="27">
        <v>0</v>
      </c>
      <c r="BM105" s="283">
        <f t="shared" si="32"/>
        <v>0</v>
      </c>
      <c r="BN105" s="184">
        <f t="shared" si="33"/>
        <v>0</v>
      </c>
      <c r="BO105" s="284">
        <f t="shared" si="34"/>
        <v>0</v>
      </c>
      <c r="BP105" s="184">
        <f t="shared" si="35"/>
        <v>0</v>
      </c>
      <c r="BQ105" s="184">
        <f t="shared" si="36"/>
        <v>0</v>
      </c>
      <c r="BR105" s="285">
        <f>VLOOKUP(B105,[3]Sheet1!$B:$BP,67,0)</f>
        <v>0</v>
      </c>
      <c r="BS105" s="285"/>
      <c r="BT105" s="285">
        <f t="shared" si="37"/>
        <v>0</v>
      </c>
      <c r="BU105" s="184" t="s">
        <v>74</v>
      </c>
      <c r="BV105" s="184"/>
    </row>
    <row r="106" hidden="1" spans="1:74">
      <c r="A106" s="219">
        <f t="shared" si="25"/>
        <v>102</v>
      </c>
      <c r="B106" s="219" t="s">
        <v>299</v>
      </c>
      <c r="C106" s="185" t="s">
        <v>300</v>
      </c>
      <c r="D106" s="220">
        <f>VLOOKUP(B106,[3]Sheet1!$B:$D,3,0)</f>
        <v>210</v>
      </c>
      <c r="E106" s="297"/>
      <c r="F106" s="297"/>
      <c r="G106" s="184" t="s">
        <v>140</v>
      </c>
      <c r="H106" s="184"/>
      <c r="I106" s="184"/>
      <c r="J106" s="184"/>
      <c r="K106" s="184"/>
      <c r="L106" s="184"/>
      <c r="M106" s="184"/>
      <c r="N106" s="188"/>
      <c r="O106" s="189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4"/>
      <c r="AT106" s="305">
        <v>0</v>
      </c>
      <c r="AU106" s="299">
        <v>0</v>
      </c>
      <c r="AV106" s="299">
        <v>0</v>
      </c>
      <c r="AW106" s="267"/>
      <c r="AX106" s="249">
        <v>0</v>
      </c>
      <c r="AY106" s="174">
        <f t="shared" si="27"/>
        <v>0</v>
      </c>
      <c r="AZ106" s="263">
        <f>AY106</f>
        <v>0</v>
      </c>
      <c r="BA106" s="264">
        <f t="shared" si="28"/>
        <v>4</v>
      </c>
      <c r="BB106" s="265">
        <f>AX106</f>
        <v>0</v>
      </c>
      <c r="BC106" s="265">
        <f>AW106</f>
        <v>0</v>
      </c>
      <c r="BD106" s="265">
        <f>AV106</f>
        <v>0</v>
      </c>
      <c r="BE106" s="265">
        <f>AU106</f>
        <v>0</v>
      </c>
      <c r="BF106" s="265">
        <f>AT106</f>
        <v>0</v>
      </c>
      <c r="BG106" s="265">
        <f t="shared" si="29"/>
        <v>0</v>
      </c>
      <c r="BH106" s="265">
        <f t="shared" si="30"/>
        <v>0</v>
      </c>
      <c r="BI106" s="305"/>
      <c r="BJ106" s="27">
        <f>VLOOKUP(B106,[2]Sheet1!$A$1:$I$65536,9,0)</f>
        <v>0</v>
      </c>
      <c r="BK106" s="27">
        <f t="shared" si="31"/>
        <v>0</v>
      </c>
      <c r="BL106" s="27">
        <v>0</v>
      </c>
      <c r="BM106" s="283">
        <f t="shared" si="32"/>
        <v>0</v>
      </c>
      <c r="BN106" s="184">
        <f t="shared" si="33"/>
        <v>0</v>
      </c>
      <c r="BO106" s="284">
        <f t="shared" si="34"/>
        <v>0</v>
      </c>
      <c r="BP106" s="184">
        <f t="shared" si="35"/>
        <v>0</v>
      </c>
      <c r="BQ106" s="184">
        <f t="shared" si="36"/>
        <v>0</v>
      </c>
      <c r="BR106" s="285">
        <f>VLOOKUP(B106,[3]Sheet1!$B:$BP,67,0)</f>
        <v>0</v>
      </c>
      <c r="BS106" s="285"/>
      <c r="BT106" s="285">
        <f t="shared" si="37"/>
        <v>0</v>
      </c>
      <c r="BU106" s="184" t="s">
        <v>74</v>
      </c>
      <c r="BV106" s="184" t="s">
        <v>140</v>
      </c>
    </row>
    <row r="107" hidden="1" spans="1:74">
      <c r="A107" s="219">
        <f t="shared" si="25"/>
        <v>103</v>
      </c>
      <c r="B107" s="184" t="s">
        <v>301</v>
      </c>
      <c r="C107" s="297" t="s">
        <v>302</v>
      </c>
      <c r="D107" s="220">
        <f>VLOOKUP(B107,[3]Sheet1!$B:$D,3,0)</f>
        <v>210</v>
      </c>
      <c r="E107" s="297"/>
      <c r="F107" s="297"/>
      <c r="G107" s="184">
        <v>60</v>
      </c>
      <c r="H107" s="184"/>
      <c r="I107" s="184"/>
      <c r="J107" s="184"/>
      <c r="K107" s="184"/>
      <c r="L107" s="184"/>
      <c r="M107" s="184"/>
      <c r="N107" s="188"/>
      <c r="O107" s="189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299">
        <v>173134.08</v>
      </c>
      <c r="AY107" s="174">
        <f t="shared" si="27"/>
        <v>173134.08</v>
      </c>
      <c r="AZ107" s="263">
        <f>AY107-AX107-AW107</f>
        <v>0</v>
      </c>
      <c r="BA107" s="264">
        <f t="shared" si="28"/>
        <v>1</v>
      </c>
      <c r="BB107" s="265">
        <f>AV107</f>
        <v>0</v>
      </c>
      <c r="BC107" s="265">
        <f>AU107</f>
        <v>0</v>
      </c>
      <c r="BD107" s="265">
        <f>AT107</f>
        <v>0</v>
      </c>
      <c r="BE107" s="265">
        <f>AS107</f>
        <v>0</v>
      </c>
      <c r="BF107" s="265">
        <f>AR107</f>
        <v>0</v>
      </c>
      <c r="BG107" s="265">
        <f t="shared" si="29"/>
        <v>173134.08</v>
      </c>
      <c r="BH107" s="265">
        <f t="shared" si="30"/>
        <v>173134.08</v>
      </c>
      <c r="BI107" s="305"/>
      <c r="BJ107" s="27">
        <f>VLOOKUP(B107,[2]Sheet1!$A$1:$I$65536,9,0)</f>
        <v>173134.08</v>
      </c>
      <c r="BK107" s="27">
        <f t="shared" si="31"/>
        <v>0</v>
      </c>
      <c r="BL107" s="21">
        <v>0</v>
      </c>
      <c r="BM107" s="283">
        <f t="shared" si="32"/>
        <v>0</v>
      </c>
      <c r="BN107" s="184">
        <f t="shared" si="33"/>
        <v>173134.08</v>
      </c>
      <c r="BO107" s="284">
        <f t="shared" si="34"/>
        <v>23000</v>
      </c>
      <c r="BP107" s="184">
        <f t="shared" si="35"/>
        <v>23000</v>
      </c>
      <c r="BQ107" s="184">
        <f t="shared" si="36"/>
        <v>-23000</v>
      </c>
      <c r="BR107" s="285">
        <f>VLOOKUP(B107,[3]Sheet1!$B:$BP,67,0)</f>
        <v>0</v>
      </c>
      <c r="BS107" s="285"/>
      <c r="BT107" s="285">
        <f t="shared" si="37"/>
        <v>0</v>
      </c>
      <c r="BU107" s="184" t="s">
        <v>74</v>
      </c>
      <c r="BV107" s="184" t="s">
        <v>303</v>
      </c>
    </row>
    <row r="108" hidden="1" spans="1:74">
      <c r="A108" s="219">
        <f t="shared" si="25"/>
        <v>104</v>
      </c>
      <c r="B108" s="184" t="s">
        <v>304</v>
      </c>
      <c r="C108" s="297" t="s">
        <v>305</v>
      </c>
      <c r="D108" s="220">
        <f>VLOOKUP(B108,[3]Sheet1!$B:$D,3,0)</f>
        <v>210</v>
      </c>
      <c r="E108" s="297"/>
      <c r="F108" s="297"/>
      <c r="G108" s="184">
        <v>60</v>
      </c>
      <c r="H108" s="184"/>
      <c r="I108" s="184"/>
      <c r="J108" s="184"/>
      <c r="K108" s="184"/>
      <c r="L108" s="184"/>
      <c r="M108" s="184"/>
      <c r="N108" s="188"/>
      <c r="O108" s="189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299">
        <v>3818204.46</v>
      </c>
      <c r="AY108" s="174">
        <f t="shared" si="27"/>
        <v>3818204.46</v>
      </c>
      <c r="AZ108" s="263">
        <f>AY108-AX108-AW108</f>
        <v>0</v>
      </c>
      <c r="BA108" s="264">
        <f t="shared" si="28"/>
        <v>1</v>
      </c>
      <c r="BB108" s="265">
        <f>AV108</f>
        <v>0</v>
      </c>
      <c r="BC108" s="265">
        <f>AU108</f>
        <v>0</v>
      </c>
      <c r="BD108" s="265">
        <f>AT108</f>
        <v>0</v>
      </c>
      <c r="BE108" s="265">
        <f>AS108</f>
        <v>0</v>
      </c>
      <c r="BF108" s="265">
        <f>AR108</f>
        <v>0</v>
      </c>
      <c r="BG108" s="265">
        <f t="shared" si="29"/>
        <v>3818204.46</v>
      </c>
      <c r="BH108" s="265">
        <f t="shared" si="30"/>
        <v>3818204.46</v>
      </c>
      <c r="BI108" s="305"/>
      <c r="BJ108" s="27">
        <f>VLOOKUP(B108,[2]Sheet1!$A$1:$I$65536,9,0)</f>
        <v>3818204.46</v>
      </c>
      <c r="BK108" s="27">
        <f t="shared" si="31"/>
        <v>0</v>
      </c>
      <c r="BL108" s="21">
        <v>0</v>
      </c>
      <c r="BM108" s="283">
        <f t="shared" si="32"/>
        <v>0</v>
      </c>
      <c r="BN108" s="184">
        <f t="shared" si="33"/>
        <v>3818204.46</v>
      </c>
      <c r="BO108" s="284">
        <f t="shared" si="34"/>
        <v>509000</v>
      </c>
      <c r="BP108" s="184">
        <f t="shared" si="35"/>
        <v>509000</v>
      </c>
      <c r="BQ108" s="184">
        <f t="shared" si="36"/>
        <v>-509000</v>
      </c>
      <c r="BR108" s="285">
        <f>VLOOKUP(B108,[3]Sheet1!$B:$BP,67,0)</f>
        <v>0</v>
      </c>
      <c r="BS108" s="285"/>
      <c r="BT108" s="285">
        <f t="shared" si="37"/>
        <v>0</v>
      </c>
      <c r="BU108" s="184" t="s">
        <v>74</v>
      </c>
      <c r="BV108" s="184" t="s">
        <v>133</v>
      </c>
    </row>
    <row r="109" hidden="1" spans="1:74">
      <c r="A109" s="219">
        <f t="shared" si="25"/>
        <v>105</v>
      </c>
      <c r="B109" s="184" t="s">
        <v>306</v>
      </c>
      <c r="C109" s="297" t="s">
        <v>307</v>
      </c>
      <c r="D109" s="220">
        <v>210</v>
      </c>
      <c r="E109" s="297"/>
      <c r="F109" s="297"/>
      <c r="G109" s="184" t="s">
        <v>140</v>
      </c>
      <c r="H109" s="184"/>
      <c r="I109" s="184"/>
      <c r="J109" s="184"/>
      <c r="K109" s="184"/>
      <c r="L109" s="184"/>
      <c r="M109" s="184"/>
      <c r="N109" s="188"/>
      <c r="O109" s="189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4"/>
      <c r="AS109" s="184"/>
      <c r="AT109" s="184"/>
      <c r="AU109" s="184"/>
      <c r="AV109" s="184"/>
      <c r="AW109" s="184"/>
      <c r="AX109" s="299">
        <v>0</v>
      </c>
      <c r="AY109" s="174">
        <f t="shared" si="27"/>
        <v>0</v>
      </c>
      <c r="AZ109" s="263">
        <f>AY109</f>
        <v>0</v>
      </c>
      <c r="BA109" s="264">
        <f t="shared" si="28"/>
        <v>1</v>
      </c>
      <c r="BB109" s="265">
        <f>AX109</f>
        <v>0</v>
      </c>
      <c r="BC109" s="265">
        <f>AW109</f>
        <v>0</v>
      </c>
      <c r="BD109" s="265">
        <f>AV109</f>
        <v>0</v>
      </c>
      <c r="BE109" s="265">
        <f>AU109</f>
        <v>0</v>
      </c>
      <c r="BF109" s="265">
        <f>AT109</f>
        <v>0</v>
      </c>
      <c r="BG109" s="265">
        <f t="shared" si="29"/>
        <v>0</v>
      </c>
      <c r="BH109" s="265">
        <f t="shared" si="30"/>
        <v>0</v>
      </c>
      <c r="BI109" s="305"/>
      <c r="BJ109" s="27">
        <f>VLOOKUP(B109,[2]Sheet1!$A$1:$I$65536,9,0)</f>
        <v>0</v>
      </c>
      <c r="BK109" s="27">
        <f t="shared" si="31"/>
        <v>0</v>
      </c>
      <c r="BL109" s="21">
        <v>-15200</v>
      </c>
      <c r="BM109" s="283">
        <f t="shared" si="32"/>
        <v>0</v>
      </c>
      <c r="BN109" s="184">
        <f t="shared" si="33"/>
        <v>0</v>
      </c>
      <c r="BO109" s="284">
        <f t="shared" si="34"/>
        <v>0</v>
      </c>
      <c r="BP109" s="184">
        <f t="shared" si="35"/>
        <v>0</v>
      </c>
      <c r="BQ109" s="184">
        <f t="shared" si="36"/>
        <v>0</v>
      </c>
      <c r="BR109" s="285">
        <f>VLOOKUP(B109,[3]Sheet1!$B:$BP,67,0)</f>
        <v>0</v>
      </c>
      <c r="BS109" s="285"/>
      <c r="BT109" s="285">
        <f t="shared" si="37"/>
        <v>0</v>
      </c>
      <c r="BU109" s="184" t="s">
        <v>74</v>
      </c>
      <c r="BV109" s="184"/>
    </row>
    <row r="110" hidden="1" spans="1:74">
      <c r="A110" s="219">
        <f t="shared" si="25"/>
        <v>106</v>
      </c>
      <c r="B110" s="225" t="s">
        <v>308</v>
      </c>
      <c r="C110" s="185" t="s">
        <v>309</v>
      </c>
      <c r="D110" s="220">
        <f>VLOOKUP(B110,[3]Sheet1!$B:$D,3,0)</f>
        <v>210</v>
      </c>
      <c r="E110" s="185" t="s">
        <v>73</v>
      </c>
      <c r="F110" s="185"/>
      <c r="G110" s="228">
        <v>30</v>
      </c>
      <c r="H110" s="228" t="str">
        <f>IF(SUM(AD110:AO110)&gt;0,"是","否")</f>
        <v>是</v>
      </c>
      <c r="I110" s="228">
        <v>30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  <c r="O110" s="299">
        <v>0</v>
      </c>
      <c r="P110" s="298">
        <v>0</v>
      </c>
      <c r="Q110" s="298">
        <v>0</v>
      </c>
      <c r="R110" s="298">
        <v>0</v>
      </c>
      <c r="S110" s="298">
        <v>0</v>
      </c>
      <c r="T110" s="298">
        <v>0</v>
      </c>
      <c r="U110" s="298">
        <v>0</v>
      </c>
      <c r="V110" s="298">
        <v>0</v>
      </c>
      <c r="W110" s="298">
        <v>0</v>
      </c>
      <c r="X110" s="298">
        <v>0</v>
      </c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>
        <v>0</v>
      </c>
      <c r="AK110" s="298">
        <v>0</v>
      </c>
      <c r="AL110" s="298">
        <v>0</v>
      </c>
      <c r="AM110" s="298">
        <v>0</v>
      </c>
      <c r="AN110" s="298">
        <v>0</v>
      </c>
      <c r="AO110" s="298">
        <v>40465.94</v>
      </c>
      <c r="AP110" s="298">
        <v>0</v>
      </c>
      <c r="AQ110" s="298">
        <v>0</v>
      </c>
      <c r="AR110" s="298">
        <v>0</v>
      </c>
      <c r="AS110" s="299">
        <v>0</v>
      </c>
      <c r="AT110" s="299">
        <v>0</v>
      </c>
      <c r="AU110" s="299">
        <v>0</v>
      </c>
      <c r="AV110" s="299">
        <v>0</v>
      </c>
      <c r="AW110" s="306"/>
      <c r="AX110" s="299">
        <v>0</v>
      </c>
      <c r="AY110" s="174">
        <f t="shared" si="27"/>
        <v>40465.94</v>
      </c>
      <c r="AZ110" s="263">
        <f>AY110-AX110</f>
        <v>40465.94</v>
      </c>
      <c r="BA110" s="264">
        <f t="shared" si="28"/>
        <v>5</v>
      </c>
      <c r="BB110" s="265">
        <f>AW110</f>
        <v>0</v>
      </c>
      <c r="BC110" s="265">
        <f>AV110</f>
        <v>0</v>
      </c>
      <c r="BD110" s="265">
        <f>AU110</f>
        <v>0</v>
      </c>
      <c r="BE110" s="265">
        <f>AT110</f>
        <v>0</v>
      </c>
      <c r="BF110" s="265">
        <f>AS110</f>
        <v>0</v>
      </c>
      <c r="BG110" s="265">
        <f t="shared" si="29"/>
        <v>0</v>
      </c>
      <c r="BH110" s="265">
        <f t="shared" si="30"/>
        <v>0</v>
      </c>
      <c r="BI110" s="307"/>
      <c r="BJ110" s="27">
        <f>VLOOKUP(B110,[2]Sheet1!$A$1:$I$65536,9,0)</f>
        <v>40465.94</v>
      </c>
      <c r="BK110" s="27">
        <f t="shared" si="31"/>
        <v>0</v>
      </c>
      <c r="BL110" s="27">
        <v>0</v>
      </c>
      <c r="BM110" s="283">
        <f t="shared" si="32"/>
        <v>4.046594</v>
      </c>
      <c r="BN110" s="184">
        <f t="shared" si="33"/>
        <v>0</v>
      </c>
      <c r="BO110" s="284">
        <f t="shared" si="34"/>
        <v>0</v>
      </c>
      <c r="BP110" s="184">
        <f t="shared" si="35"/>
        <v>0</v>
      </c>
      <c r="BQ110" s="184">
        <f t="shared" si="36"/>
        <v>0</v>
      </c>
      <c r="BR110" s="285"/>
      <c r="BS110" s="285"/>
      <c r="BT110" s="285">
        <f t="shared" si="37"/>
        <v>0</v>
      </c>
      <c r="BU110" s="184" t="s">
        <v>74</v>
      </c>
      <c r="BV110" s="184"/>
    </row>
    <row r="111" hidden="1" spans="1:74">
      <c r="A111" s="219">
        <f t="shared" si="25"/>
        <v>107</v>
      </c>
      <c r="B111" s="225" t="s">
        <v>310</v>
      </c>
      <c r="C111" s="185" t="s">
        <v>311</v>
      </c>
      <c r="D111" s="220">
        <f>VLOOKUP(B111,[3]Sheet1!$B:$D,3,0)</f>
        <v>210</v>
      </c>
      <c r="E111" s="185" t="s">
        <v>81</v>
      </c>
      <c r="F111" s="185"/>
      <c r="G111" s="228">
        <v>60</v>
      </c>
      <c r="H111" s="228" t="str">
        <f>IF(SUM(AD111:AO111)&gt;0,"是","否")</f>
        <v>否</v>
      </c>
      <c r="I111" s="228"/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  <c r="O111" s="299">
        <v>0</v>
      </c>
      <c r="P111" s="298">
        <v>0</v>
      </c>
      <c r="Q111" s="298">
        <v>0</v>
      </c>
      <c r="R111" s="298">
        <v>0</v>
      </c>
      <c r="S111" s="298">
        <v>0</v>
      </c>
      <c r="T111" s="298">
        <v>0</v>
      </c>
      <c r="U111" s="298">
        <v>0</v>
      </c>
      <c r="V111" s="298">
        <v>0</v>
      </c>
      <c r="W111" s="298">
        <v>0</v>
      </c>
      <c r="X111" s="298">
        <v>0</v>
      </c>
      <c r="Y111" s="298">
        <v>0</v>
      </c>
      <c r="Z111" s="298">
        <v>0</v>
      </c>
      <c r="AA111" s="298">
        <v>0</v>
      </c>
      <c r="AB111" s="298">
        <v>0</v>
      </c>
      <c r="AC111" s="298"/>
      <c r="AD111" s="298">
        <v>0</v>
      </c>
      <c r="AE111" s="298">
        <v>0</v>
      </c>
      <c r="AF111" s="298">
        <v>0</v>
      </c>
      <c r="AG111" s="298">
        <v>0</v>
      </c>
      <c r="AH111" s="298">
        <v>0</v>
      </c>
      <c r="AI111" s="298">
        <v>0</v>
      </c>
      <c r="AJ111" s="298">
        <v>0</v>
      </c>
      <c r="AK111" s="298">
        <v>0</v>
      </c>
      <c r="AL111" s="298">
        <v>0</v>
      </c>
      <c r="AM111" s="298">
        <v>0</v>
      </c>
      <c r="AN111" s="298">
        <v>0</v>
      </c>
      <c r="AO111" s="298">
        <v>0</v>
      </c>
      <c r="AP111" s="298">
        <v>0</v>
      </c>
      <c r="AQ111" s="298">
        <v>0</v>
      </c>
      <c r="AR111" s="298">
        <v>0</v>
      </c>
      <c r="AS111" s="299">
        <v>0</v>
      </c>
      <c r="AT111" s="299">
        <v>0</v>
      </c>
      <c r="AU111" s="299">
        <v>0</v>
      </c>
      <c r="AV111" s="299">
        <v>0</v>
      </c>
      <c r="AW111" s="299">
        <v>0.8</v>
      </c>
      <c r="AX111" s="299">
        <v>0</v>
      </c>
      <c r="AY111" s="174">
        <f t="shared" si="27"/>
        <v>0.8</v>
      </c>
      <c r="AZ111" s="263">
        <f>AY111-AX111-AW111</f>
        <v>0</v>
      </c>
      <c r="BA111" s="264">
        <f t="shared" si="28"/>
        <v>6</v>
      </c>
      <c r="BB111" s="265">
        <f>AV111</f>
        <v>0</v>
      </c>
      <c r="BC111" s="265">
        <f>AU111</f>
        <v>0</v>
      </c>
      <c r="BD111" s="265">
        <f>AT111</f>
        <v>0</v>
      </c>
      <c r="BE111" s="265">
        <f>AS111</f>
        <v>0</v>
      </c>
      <c r="BF111" s="265">
        <f>AR111</f>
        <v>0</v>
      </c>
      <c r="BG111" s="265">
        <f t="shared" si="29"/>
        <v>0.8</v>
      </c>
      <c r="BH111" s="265">
        <f t="shared" si="30"/>
        <v>0.8</v>
      </c>
      <c r="BI111" s="307"/>
      <c r="BJ111" s="27">
        <f>VLOOKUP(B111,[2]Sheet1!$A$1:$I$65536,9,0)</f>
        <v>0.800000000046566</v>
      </c>
      <c r="BK111" s="27">
        <f t="shared" si="31"/>
        <v>4.65659732995505e-11</v>
      </c>
      <c r="BL111" s="27">
        <v>4.65660843218529e-11</v>
      </c>
      <c r="BM111" s="283">
        <f t="shared" si="32"/>
        <v>0</v>
      </c>
      <c r="BN111" s="184">
        <f t="shared" si="33"/>
        <v>0.8</v>
      </c>
      <c r="BO111" s="284">
        <f t="shared" si="34"/>
        <v>0</v>
      </c>
      <c r="BP111" s="184">
        <f t="shared" si="35"/>
        <v>0</v>
      </c>
      <c r="BQ111" s="184">
        <f t="shared" si="36"/>
        <v>0</v>
      </c>
      <c r="BR111" s="285"/>
      <c r="BS111" s="285"/>
      <c r="BT111" s="285">
        <f t="shared" si="37"/>
        <v>0</v>
      </c>
      <c r="BU111" s="184" t="s">
        <v>74</v>
      </c>
      <c r="BV111" s="184" t="s">
        <v>140</v>
      </c>
    </row>
  </sheetData>
  <autoFilter ref="A4:BW111">
    <filterColumn colId="70">
      <filters>
        <filter val="100000.00"/>
        <filter val="80000.00"/>
        <filter val="2714.00"/>
        <filter val="4340.00"/>
        <filter val="4520.00"/>
        <filter val="5000.00"/>
        <filter val="6500.00"/>
        <filter val="8000.00"/>
        <filter val="2900.49"/>
        <filter val="30000.00"/>
        <filter val="20000.00"/>
        <filter val="150000.00"/>
        <filter val="10000.00"/>
        <filter val="50000.00"/>
        <filter val="15000.00"/>
        <filter val="97000.00"/>
        <filter val="119630.00"/>
        <filter val="12258.81"/>
        <filter val="8468.12"/>
        <filter val="4688.14"/>
      </filters>
    </filterColumn>
    <sortState ref="A4:BW111">
      <sortCondition ref="BS4" descending="1"/>
    </sortState>
    <extLst/>
  </autoFilter>
  <mergeCells count="20">
    <mergeCell ref="A1:BI1"/>
    <mergeCell ref="J3:P3"/>
    <mergeCell ref="A3:A4"/>
    <mergeCell ref="B3:B4"/>
    <mergeCell ref="C3:C4"/>
    <mergeCell ref="D3:D4"/>
    <mergeCell ref="F3:F4"/>
    <mergeCell ref="G3:G4"/>
    <mergeCell ref="AY3:AY4"/>
    <mergeCell ref="AZ3:AZ4"/>
    <mergeCell ref="BA3:BA4"/>
    <mergeCell ref="BB3:BB4"/>
    <mergeCell ref="BC3:BC4"/>
    <mergeCell ref="BD3:BD4"/>
    <mergeCell ref="BE3:BE4"/>
    <mergeCell ref="BF3:BF4"/>
    <mergeCell ref="BH3:BH4"/>
    <mergeCell ref="BI3:BI4"/>
    <mergeCell ref="BN3:BN4"/>
    <mergeCell ref="BO3:BO4"/>
  </mergeCells>
  <conditionalFormatting sqref="C79">
    <cfRule type="duplicateValues" dxfId="0" priority="181"/>
  </conditionalFormatting>
  <conditionalFormatting sqref="C80">
    <cfRule type="duplicateValues" dxfId="0" priority="176"/>
  </conditionalFormatting>
  <conditionalFormatting sqref="C81">
    <cfRule type="duplicateValues" dxfId="0" priority="134"/>
  </conditionalFormatting>
  <conditionalFormatting sqref="C85">
    <cfRule type="duplicateValues" dxfId="0" priority="132"/>
  </conditionalFormatting>
  <conditionalFormatting sqref="B101">
    <cfRule type="duplicateValues" dxfId="0" priority="15"/>
  </conditionalFormatting>
  <conditionalFormatting sqref="B102">
    <cfRule type="duplicateValues" dxfId="0" priority="14"/>
  </conditionalFormatting>
  <conditionalFormatting sqref="B105:C105">
    <cfRule type="duplicateValues" dxfId="1" priority="3"/>
    <cfRule type="duplicateValues" dxfId="0" priority="4"/>
  </conditionalFormatting>
  <conditionalFormatting sqref="B106:C106">
    <cfRule type="duplicateValues" dxfId="1" priority="1"/>
    <cfRule type="duplicateValues" dxfId="0" priority="2"/>
  </conditionalFormatting>
  <conditionalFormatting sqref="B1:B4">
    <cfRule type="duplicateValues" dxfId="1" priority="283"/>
  </conditionalFormatting>
  <conditionalFormatting sqref="B5:B88">
    <cfRule type="duplicateValues" dxfId="0" priority="290"/>
  </conditionalFormatting>
  <conditionalFormatting sqref="B89:B91">
    <cfRule type="duplicateValues" dxfId="0" priority="20"/>
  </conditionalFormatting>
  <conditionalFormatting sqref="B92:B95">
    <cfRule type="duplicateValues" dxfId="0" priority="18"/>
  </conditionalFormatting>
  <conditionalFormatting sqref="B96:B100">
    <cfRule type="duplicateValues" dxfId="0" priority="17"/>
  </conditionalFormatting>
  <conditionalFormatting sqref="B103:B104">
    <cfRule type="duplicateValues" dxfId="0" priority="10"/>
  </conditionalFormatting>
  <conditionalFormatting sqref="C5:C78">
    <cfRule type="duplicateValues" dxfId="0" priority="288"/>
  </conditionalFormatting>
  <conditionalFormatting sqref="C82:C84">
    <cfRule type="duplicateValues" dxfId="0" priority="133"/>
  </conditionalFormatting>
  <conditionalFormatting sqref="C86:C88">
    <cfRule type="duplicateValues" dxfId="0" priority="129"/>
  </conditionalFormatting>
  <conditionalFormatting sqref="C89:C102">
    <cfRule type="duplicateValues" dxfId="1" priority="11"/>
    <cfRule type="duplicateValues" dxfId="0" priority="12"/>
  </conditionalFormatting>
  <conditionalFormatting sqref="C103:C104">
    <cfRule type="duplicateValues" dxfId="1" priority="5"/>
    <cfRule type="duplicateValues" dxfId="0" priority="6"/>
  </conditionalFormatting>
  <conditionalFormatting sqref="C1:C88 C107:C64900">
    <cfRule type="duplicateValues" dxfId="1" priority="19"/>
  </conditionalFormatting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87"/>
  <sheetViews>
    <sheetView workbookViewId="0">
      <pane xSplit="5" ySplit="4" topLeftCell="F273" activePane="bottomRight" state="frozen"/>
      <selection/>
      <selection pane="topRight"/>
      <selection pane="bottomLeft"/>
      <selection pane="bottomRight" activeCell="A211" sqref="$A177:$XFD214"/>
    </sheetView>
  </sheetViews>
  <sheetFormatPr defaultColWidth="9" defaultRowHeight="16.5"/>
  <cols>
    <col min="1" max="1" width="2" style="27" customWidth="1"/>
    <col min="2" max="2" width="4.875" style="27" customWidth="1"/>
    <col min="3" max="3" width="9.5" style="30" customWidth="1"/>
    <col min="4" max="4" width="33.55" style="27" customWidth="1"/>
    <col min="5" max="5" width="4.375" style="31" customWidth="1"/>
    <col min="6" max="6" width="15.125" style="27" customWidth="1"/>
    <col min="7" max="7" width="14.875" style="27" customWidth="1"/>
    <col min="8" max="8" width="16.25" style="27" customWidth="1"/>
    <col min="9" max="9" width="17.5" style="32" customWidth="1"/>
    <col min="10" max="10" width="15.25" style="33" customWidth="1"/>
    <col min="11" max="11" width="15.75" style="27" customWidth="1"/>
    <col min="12" max="12" width="10.625" style="27" customWidth="1"/>
    <col min="13" max="13" width="13.625" style="27" customWidth="1"/>
    <col min="14" max="14" width="13.375" style="27" customWidth="1"/>
    <col min="15" max="15" width="12.25" style="27" customWidth="1"/>
    <col min="16" max="16" width="12.5" style="27" customWidth="1"/>
    <col min="17" max="17" width="11.875" style="34" customWidth="1"/>
    <col min="18" max="18" width="13.25" style="34" customWidth="1"/>
    <col min="19" max="19" width="12.875" style="34" customWidth="1"/>
    <col min="20" max="20" width="11.25" style="34" customWidth="1"/>
    <col min="21" max="21" width="12.85" style="34" customWidth="1"/>
    <col min="22" max="22" width="13.3916666666667" style="35" customWidth="1"/>
    <col min="23" max="23" width="14.125" style="36" customWidth="1"/>
    <col min="24" max="31" width="14.5" style="36" customWidth="1"/>
    <col min="32" max="32" width="16.375" style="37" customWidth="1"/>
    <col min="33" max="33" width="14.125" style="37" customWidth="1"/>
    <col min="34" max="45" width="9" style="21"/>
    <col min="46" max="256" width="9" style="27"/>
  </cols>
  <sheetData>
    <row r="1" s="18" customFormat="1" ht="29.25" spans="1:46">
      <c r="A1" s="38" t="s">
        <v>312</v>
      </c>
      <c r="B1" s="38"/>
      <c r="C1" s="39"/>
      <c r="D1" s="40"/>
      <c r="E1" s="41"/>
      <c r="F1" s="42"/>
      <c r="G1" s="42"/>
      <c r="H1" s="42"/>
      <c r="I1" s="42"/>
      <c r="J1" s="96"/>
      <c r="K1" s="97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102"/>
      <c r="X1" s="102"/>
      <c r="Y1" s="102"/>
      <c r="Z1" s="102"/>
      <c r="AA1" s="102"/>
      <c r="AB1" s="102"/>
      <c r="AC1" s="102"/>
      <c r="AD1" s="102"/>
      <c r="AE1" s="102"/>
      <c r="AF1" s="105"/>
      <c r="AG1" s="105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</row>
    <row r="2" s="19" customFormat="1" ht="17.25" spans="1:46">
      <c r="A2" s="43"/>
      <c r="B2" s="43" t="s">
        <v>313</v>
      </c>
      <c r="C2" s="44"/>
      <c r="D2" s="40"/>
      <c r="E2" s="45"/>
      <c r="F2" s="46"/>
      <c r="G2" s="46"/>
      <c r="H2" s="46"/>
      <c r="I2" s="46"/>
      <c r="J2" s="98"/>
      <c r="K2" s="99"/>
      <c r="L2" s="46"/>
      <c r="M2" s="46"/>
      <c r="N2" s="46"/>
      <c r="O2" s="46"/>
      <c r="P2" s="46"/>
      <c r="Q2" s="46"/>
      <c r="R2" s="103"/>
      <c r="S2" s="103"/>
      <c r="T2" s="103"/>
      <c r="U2" s="103"/>
      <c r="V2" s="103"/>
      <c r="W2" s="104"/>
      <c r="X2" s="104"/>
      <c r="Y2" s="104"/>
      <c r="Z2" s="104"/>
      <c r="AA2" s="104"/>
      <c r="AB2" s="104"/>
      <c r="AC2" s="104"/>
      <c r="AD2" s="104"/>
      <c r="AE2" s="104"/>
      <c r="AF2" s="106"/>
      <c r="AG2" s="111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</row>
    <row r="3" s="20" customFormat="1" ht="18" spans="1:33">
      <c r="A3" s="47"/>
      <c r="B3" s="48" t="s">
        <v>314</v>
      </c>
      <c r="C3" s="49" t="s">
        <v>4</v>
      </c>
      <c r="D3" s="50" t="s">
        <v>5</v>
      </c>
      <c r="E3" s="49" t="s">
        <v>8</v>
      </c>
      <c r="F3" s="51" t="s">
        <v>315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107" t="s">
        <v>316</v>
      </c>
      <c r="AG3" s="113" t="s">
        <v>317</v>
      </c>
    </row>
    <row r="4" s="20" customFormat="1" ht="33.75" spans="1:33">
      <c r="A4" s="47"/>
      <c r="B4" s="52"/>
      <c r="C4" s="53"/>
      <c r="D4" s="54"/>
      <c r="E4" s="53"/>
      <c r="F4" s="55" t="s">
        <v>23</v>
      </c>
      <c r="G4" s="55" t="s">
        <v>24</v>
      </c>
      <c r="H4" s="55" t="s">
        <v>25</v>
      </c>
      <c r="I4" s="100" t="s">
        <v>26</v>
      </c>
      <c r="J4" s="101" t="s">
        <v>27</v>
      </c>
      <c r="K4" s="100" t="s">
        <v>28</v>
      </c>
      <c r="L4" s="100" t="s">
        <v>29</v>
      </c>
      <c r="M4" s="100" t="s">
        <v>30</v>
      </c>
      <c r="N4" s="100" t="s">
        <v>31</v>
      </c>
      <c r="O4" s="100" t="s">
        <v>32</v>
      </c>
      <c r="P4" s="100" t="s">
        <v>33</v>
      </c>
      <c r="Q4" s="100" t="s">
        <v>34</v>
      </c>
      <c r="R4" s="100" t="s">
        <v>35</v>
      </c>
      <c r="S4" s="100" t="s">
        <v>36</v>
      </c>
      <c r="T4" s="100" t="s">
        <v>37</v>
      </c>
      <c r="U4" s="100" t="s">
        <v>38</v>
      </c>
      <c r="V4" s="100" t="s">
        <v>39</v>
      </c>
      <c r="W4" s="100" t="s">
        <v>40</v>
      </c>
      <c r="X4" s="100" t="s">
        <v>41</v>
      </c>
      <c r="Y4" s="100" t="s">
        <v>42</v>
      </c>
      <c r="Z4" s="100" t="s">
        <v>43</v>
      </c>
      <c r="AA4" s="100" t="s">
        <v>44</v>
      </c>
      <c r="AB4" s="100" t="s">
        <v>45</v>
      </c>
      <c r="AC4" s="100" t="s">
        <v>46</v>
      </c>
      <c r="AD4" s="100" t="s">
        <v>47</v>
      </c>
      <c r="AE4" s="100" t="s">
        <v>48</v>
      </c>
      <c r="AF4" s="108"/>
      <c r="AG4" s="114"/>
    </row>
    <row r="5" s="21" customFormat="1" ht="32" customHeight="1" spans="1:33">
      <c r="A5" s="56"/>
      <c r="B5" s="57" t="s">
        <v>318</v>
      </c>
      <c r="C5" s="58" t="s">
        <v>319</v>
      </c>
      <c r="D5" s="59" t="s">
        <v>320</v>
      </c>
      <c r="E5" s="60">
        <v>90</v>
      </c>
      <c r="F5" s="61" t="e">
        <f>VLOOKUP(C5,Sheet1!B:J,4,0)</f>
        <v>#N/A</v>
      </c>
      <c r="G5" s="61" t="e">
        <f>VLOOKUP(C5,Sheet1!B:K,5,0)</f>
        <v>#N/A</v>
      </c>
      <c r="H5" s="61" t="e">
        <f>VLOOKUP($C5,Sheet1!$B:$AE,6,0)</f>
        <v>#N/A</v>
      </c>
      <c r="I5" s="61" t="e">
        <f>VLOOKUP($C5,Sheet1!$B:$AE,7,0)</f>
        <v>#N/A</v>
      </c>
      <c r="J5" s="61" t="e">
        <f>VLOOKUP($C5,Sheet1!$B:$AE,8,0)</f>
        <v>#N/A</v>
      </c>
      <c r="K5" s="61" t="e">
        <f>VLOOKUP($C5,Sheet1!$B:$AE,9,0)</f>
        <v>#N/A</v>
      </c>
      <c r="L5" s="61" t="e">
        <f>VLOOKUP($C5,Sheet1!$B:$AE,10,0)</f>
        <v>#N/A</v>
      </c>
      <c r="M5" s="61" t="e">
        <f>VLOOKUP($C5,Sheet1!$B:$AE,11,0)</f>
        <v>#N/A</v>
      </c>
      <c r="N5" s="61" t="e">
        <f>VLOOKUP($C5,Sheet1!$B:$AE,12,0)</f>
        <v>#N/A</v>
      </c>
      <c r="O5" s="61" t="e">
        <f>VLOOKUP($C5,Sheet1!$B:$AE,13,0)</f>
        <v>#N/A</v>
      </c>
      <c r="P5" s="61" t="e">
        <f>VLOOKUP($C5,Sheet1!$B:$AE,14,0)</f>
        <v>#N/A</v>
      </c>
      <c r="Q5" s="61" t="e">
        <f>VLOOKUP($C5,Sheet1!$B:$AE,15,0)</f>
        <v>#N/A</v>
      </c>
      <c r="R5" s="61" t="e">
        <f>VLOOKUP($C5,Sheet1!$B:$AE,16,0)</f>
        <v>#N/A</v>
      </c>
      <c r="S5" s="61" t="e">
        <f>VLOOKUP($C5,Sheet1!$B:$AE,17,0)</f>
        <v>#N/A</v>
      </c>
      <c r="T5" s="61" t="e">
        <f>VLOOKUP($C5,Sheet1!$B:$AE,18,0)</f>
        <v>#N/A</v>
      </c>
      <c r="U5" s="61" t="e">
        <f>VLOOKUP($C5,Sheet1!$B:$AE,19,0)</f>
        <v>#N/A</v>
      </c>
      <c r="V5" s="61" t="e">
        <f>VLOOKUP($C5,Sheet1!$B:$AE,20,0)</f>
        <v>#N/A</v>
      </c>
      <c r="W5" s="61" t="e">
        <f>VLOOKUP($C5,Sheet1!$B:$AE,21,0)</f>
        <v>#N/A</v>
      </c>
      <c r="X5" s="61" t="e">
        <f>VLOOKUP($C5,Sheet1!$B:$AE,22,0)</f>
        <v>#N/A</v>
      </c>
      <c r="Y5" s="61" t="e">
        <f>VLOOKUP($C5,Sheet1!$B:$AE,23,0)</f>
        <v>#N/A</v>
      </c>
      <c r="Z5" s="61" t="e">
        <f>VLOOKUP($C5,Sheet1!$B:$AE,24,0)</f>
        <v>#N/A</v>
      </c>
      <c r="AA5" s="61" t="e">
        <f>VLOOKUP($C5,Sheet1!$B:$AE,25,0)</f>
        <v>#N/A</v>
      </c>
      <c r="AB5" s="61" t="e">
        <f>VLOOKUP($C5,Sheet1!$B:$AF,26,0)</f>
        <v>#N/A</v>
      </c>
      <c r="AC5" s="61" t="e">
        <f>VLOOKUP($C5,Sheet1!$B:$AG,27,0)</f>
        <v>#N/A</v>
      </c>
      <c r="AD5" s="61" t="e">
        <f>VLOOKUP($C5,Sheet1!$B:$AH,28,0)</f>
        <v>#N/A</v>
      </c>
      <c r="AE5" s="61" t="e">
        <f>VLOOKUP(C5,Sheet1!B:AI,29,0)</f>
        <v>#N/A</v>
      </c>
      <c r="AF5" s="109" t="e">
        <f>SUM(F5:AE5)</f>
        <v>#N/A</v>
      </c>
      <c r="AG5" s="115" t="e">
        <f t="shared" ref="AG5:AG8" si="0">AF5-AE5-AD5-AC5</f>
        <v>#N/A</v>
      </c>
    </row>
    <row r="6" s="22" customFormat="1" ht="32" customHeight="1" spans="1:46">
      <c r="A6" s="56"/>
      <c r="B6" s="62"/>
      <c r="C6" s="63" t="s">
        <v>321</v>
      </c>
      <c r="D6" s="64" t="s">
        <v>322</v>
      </c>
      <c r="E6" s="65">
        <v>120</v>
      </c>
      <c r="F6" s="61" t="e">
        <f>VLOOKUP(C6,Sheet1!B:J,4,0)</f>
        <v>#N/A</v>
      </c>
      <c r="G6" s="61" t="e">
        <f>VLOOKUP(C6,Sheet1!B:K,5,0)</f>
        <v>#N/A</v>
      </c>
      <c r="H6" s="61" t="e">
        <f>VLOOKUP($C6,Sheet1!$B:$AE,6,0)</f>
        <v>#N/A</v>
      </c>
      <c r="I6" s="61" t="e">
        <f>VLOOKUP($C6,Sheet1!$B:$AE,7,0)</f>
        <v>#N/A</v>
      </c>
      <c r="J6" s="61" t="e">
        <f>VLOOKUP($C6,Sheet1!$B:$AE,8,0)</f>
        <v>#N/A</v>
      </c>
      <c r="K6" s="61" t="e">
        <f>VLOOKUP($C6,Sheet1!$B:$AE,9,0)</f>
        <v>#N/A</v>
      </c>
      <c r="L6" s="61" t="e">
        <f>VLOOKUP($C6,Sheet1!$B:$AE,10,0)</f>
        <v>#N/A</v>
      </c>
      <c r="M6" s="61" t="e">
        <f>VLOOKUP($C6,Sheet1!$B:$AE,11,0)</f>
        <v>#N/A</v>
      </c>
      <c r="N6" s="61" t="e">
        <f>VLOOKUP($C6,Sheet1!$B:$AE,12,0)</f>
        <v>#N/A</v>
      </c>
      <c r="O6" s="61" t="e">
        <f>VLOOKUP($C6,Sheet1!$B:$AE,13,0)</f>
        <v>#N/A</v>
      </c>
      <c r="P6" s="61" t="e">
        <f>VLOOKUP($C6,Sheet1!$B:$AE,14,0)</f>
        <v>#N/A</v>
      </c>
      <c r="Q6" s="61" t="e">
        <f>VLOOKUP($C6,Sheet1!$B:$AE,15,0)</f>
        <v>#N/A</v>
      </c>
      <c r="R6" s="61" t="e">
        <f>VLOOKUP($C6,Sheet1!$B:$AE,16,0)</f>
        <v>#N/A</v>
      </c>
      <c r="S6" s="61" t="e">
        <f>VLOOKUP($C6,Sheet1!$B:$AE,17,0)</f>
        <v>#N/A</v>
      </c>
      <c r="T6" s="61" t="e">
        <f>VLOOKUP($C6,Sheet1!$B:$AE,18,0)</f>
        <v>#N/A</v>
      </c>
      <c r="U6" s="61" t="e">
        <f>VLOOKUP($C6,Sheet1!$B:$AE,19,0)</f>
        <v>#N/A</v>
      </c>
      <c r="V6" s="61" t="e">
        <f>VLOOKUP($C6,Sheet1!$B:$AE,20,0)</f>
        <v>#N/A</v>
      </c>
      <c r="W6" s="61" t="e">
        <f>VLOOKUP($C6,Sheet1!$B:$AE,21,0)</f>
        <v>#N/A</v>
      </c>
      <c r="X6" s="61" t="e">
        <f>VLOOKUP($C6,Sheet1!$B:$AE,22,0)</f>
        <v>#N/A</v>
      </c>
      <c r="Y6" s="61" t="e">
        <f>VLOOKUP($C6,Sheet1!$B:$AE,23,0)</f>
        <v>#N/A</v>
      </c>
      <c r="Z6" s="61" t="e">
        <f>VLOOKUP($C6,Sheet1!$B:$AE,24,0)</f>
        <v>#N/A</v>
      </c>
      <c r="AA6" s="61" t="e">
        <f>VLOOKUP($C6,Sheet1!$B:$AE,25,0)</f>
        <v>#N/A</v>
      </c>
      <c r="AB6" s="61" t="e">
        <f>VLOOKUP($C6,Sheet1!$B:$AF,26,0)</f>
        <v>#N/A</v>
      </c>
      <c r="AC6" s="61" t="e">
        <f>VLOOKUP($C6,Sheet1!$B:$AG,27,0)</f>
        <v>#N/A</v>
      </c>
      <c r="AD6" s="61" t="e">
        <f>VLOOKUP($C6,Sheet1!$B:$AH,28,0)</f>
        <v>#N/A</v>
      </c>
      <c r="AE6" s="61" t="e">
        <f>VLOOKUP(C6,Sheet1!B:AI,29,0)</f>
        <v>#N/A</v>
      </c>
      <c r="AF6" s="109" t="e">
        <f t="shared" ref="AF6:AF28" si="1">SUM(F6:AE6)</f>
        <v>#N/A</v>
      </c>
      <c r="AG6" s="116" t="e">
        <f t="shared" ref="AG6:AG20" si="2">AF6-AE6-AD6-AC6-AB6</f>
        <v>#N/A</v>
      </c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="21" customFormat="1" ht="32" customHeight="1" spans="1:33">
      <c r="A7" s="56"/>
      <c r="B7" s="62"/>
      <c r="C7" s="66" t="s">
        <v>323</v>
      </c>
      <c r="D7" s="64" t="s">
        <v>324</v>
      </c>
      <c r="E7" s="65">
        <v>90</v>
      </c>
      <c r="F7" s="61" t="e">
        <f>VLOOKUP(C7,Sheet1!B:J,4,0)</f>
        <v>#N/A</v>
      </c>
      <c r="G7" s="61" t="e">
        <f>VLOOKUP(C7,Sheet1!B:K,5,0)</f>
        <v>#N/A</v>
      </c>
      <c r="H7" s="61" t="e">
        <f>VLOOKUP($C7,Sheet1!$B:$AE,6,0)</f>
        <v>#N/A</v>
      </c>
      <c r="I7" s="61" t="e">
        <f>VLOOKUP($C7,Sheet1!$B:$AE,7,0)</f>
        <v>#N/A</v>
      </c>
      <c r="J7" s="61" t="e">
        <f>VLOOKUP($C7,Sheet1!$B:$AE,8,0)</f>
        <v>#N/A</v>
      </c>
      <c r="K7" s="61" t="e">
        <f>VLOOKUP($C7,Sheet1!$B:$AE,9,0)</f>
        <v>#N/A</v>
      </c>
      <c r="L7" s="61" t="e">
        <f>VLOOKUP($C7,Sheet1!$B:$AE,10,0)</f>
        <v>#N/A</v>
      </c>
      <c r="M7" s="61" t="e">
        <f>VLOOKUP($C7,Sheet1!$B:$AE,11,0)</f>
        <v>#N/A</v>
      </c>
      <c r="N7" s="61" t="e">
        <f>VLOOKUP($C7,Sheet1!$B:$AE,12,0)</f>
        <v>#N/A</v>
      </c>
      <c r="O7" s="61" t="e">
        <f>VLOOKUP($C7,Sheet1!$B:$AE,13,0)</f>
        <v>#N/A</v>
      </c>
      <c r="P7" s="61" t="e">
        <f>VLOOKUP($C7,Sheet1!$B:$AE,14,0)</f>
        <v>#N/A</v>
      </c>
      <c r="Q7" s="61" t="e">
        <f>VLOOKUP($C7,Sheet1!$B:$AE,15,0)</f>
        <v>#N/A</v>
      </c>
      <c r="R7" s="61" t="e">
        <f>VLOOKUP($C7,Sheet1!$B:$AE,16,0)</f>
        <v>#N/A</v>
      </c>
      <c r="S7" s="61" t="e">
        <f>VLOOKUP($C7,Sheet1!$B:$AE,17,0)</f>
        <v>#N/A</v>
      </c>
      <c r="T7" s="61" t="e">
        <f>VLOOKUP($C7,Sheet1!$B:$AE,18,0)</f>
        <v>#N/A</v>
      </c>
      <c r="U7" s="61" t="e">
        <f>VLOOKUP($C7,Sheet1!$B:$AE,19,0)</f>
        <v>#N/A</v>
      </c>
      <c r="V7" s="61" t="e">
        <f>VLOOKUP($C7,Sheet1!$B:$AE,20,0)</f>
        <v>#N/A</v>
      </c>
      <c r="W7" s="61" t="e">
        <f>VLOOKUP($C7,Sheet1!$B:$AE,21,0)</f>
        <v>#N/A</v>
      </c>
      <c r="X7" s="61" t="e">
        <f>VLOOKUP($C7,Sheet1!$B:$AE,22,0)</f>
        <v>#N/A</v>
      </c>
      <c r="Y7" s="61" t="e">
        <f>VLOOKUP($C7,Sheet1!$B:$AE,23,0)</f>
        <v>#N/A</v>
      </c>
      <c r="Z7" s="61" t="e">
        <f>VLOOKUP($C7,Sheet1!$B:$AE,24,0)</f>
        <v>#N/A</v>
      </c>
      <c r="AA7" s="61" t="e">
        <f>VLOOKUP($C7,Sheet1!$B:$AE,25,0)</f>
        <v>#N/A</v>
      </c>
      <c r="AB7" s="61" t="e">
        <f>VLOOKUP($C7,Sheet1!$B:$AF,26,0)</f>
        <v>#N/A</v>
      </c>
      <c r="AC7" s="61" t="e">
        <f>VLOOKUP($C7,Sheet1!$B:$AG,27,0)</f>
        <v>#N/A</v>
      </c>
      <c r="AD7" s="61" t="e">
        <f>VLOOKUP($C7,Sheet1!$B:$AH,28,0)</f>
        <v>#N/A</v>
      </c>
      <c r="AE7" s="61" t="e">
        <f>VLOOKUP(C7,Sheet1!B:AI,29,0)</f>
        <v>#N/A</v>
      </c>
      <c r="AF7" s="109" t="e">
        <f t="shared" si="1"/>
        <v>#N/A</v>
      </c>
      <c r="AG7" s="115" t="e">
        <f t="shared" si="0"/>
        <v>#N/A</v>
      </c>
    </row>
    <row r="8" s="23" customFormat="1" ht="32" customHeight="1" spans="1:33">
      <c r="A8" s="67"/>
      <c r="B8" s="68"/>
      <c r="C8" s="69" t="s">
        <v>325</v>
      </c>
      <c r="D8" s="70" t="s">
        <v>326</v>
      </c>
      <c r="E8" s="71">
        <v>90</v>
      </c>
      <c r="F8" s="61" t="e">
        <f>VLOOKUP(C8,Sheet1!B:J,4,0)</f>
        <v>#N/A</v>
      </c>
      <c r="G8" s="61" t="e">
        <f>VLOOKUP(C8,Sheet1!B:K,5,0)</f>
        <v>#N/A</v>
      </c>
      <c r="H8" s="61" t="e">
        <f>VLOOKUP($C8,Sheet1!$B:$AE,6,0)</f>
        <v>#N/A</v>
      </c>
      <c r="I8" s="61" t="e">
        <f>VLOOKUP($C8,Sheet1!$B:$AE,7,0)</f>
        <v>#N/A</v>
      </c>
      <c r="J8" s="61" t="e">
        <f>VLOOKUP($C8,Sheet1!$B:$AE,8,0)</f>
        <v>#N/A</v>
      </c>
      <c r="K8" s="61" t="e">
        <f>VLOOKUP($C8,Sheet1!$B:$AE,9,0)</f>
        <v>#N/A</v>
      </c>
      <c r="L8" s="61" t="e">
        <f>VLOOKUP($C8,Sheet1!$B:$AE,10,0)</f>
        <v>#N/A</v>
      </c>
      <c r="M8" s="61" t="e">
        <f>VLOOKUP($C8,Sheet1!$B:$AE,11,0)</f>
        <v>#N/A</v>
      </c>
      <c r="N8" s="61" t="e">
        <f>VLOOKUP($C8,Sheet1!$B:$AE,12,0)</f>
        <v>#N/A</v>
      </c>
      <c r="O8" s="61" t="e">
        <f>VLOOKUP($C8,Sheet1!$B:$AE,13,0)</f>
        <v>#N/A</v>
      </c>
      <c r="P8" s="61" t="e">
        <f>VLOOKUP($C8,Sheet1!$B:$AE,14,0)</f>
        <v>#N/A</v>
      </c>
      <c r="Q8" s="61" t="e">
        <f>VLOOKUP($C8,Sheet1!$B:$AE,15,0)</f>
        <v>#N/A</v>
      </c>
      <c r="R8" s="61" t="e">
        <f>VLOOKUP($C8,Sheet1!$B:$AE,16,0)</f>
        <v>#N/A</v>
      </c>
      <c r="S8" s="61" t="e">
        <f>VLOOKUP($C8,Sheet1!$B:$AE,17,0)</f>
        <v>#N/A</v>
      </c>
      <c r="T8" s="61" t="e">
        <f>VLOOKUP($C8,Sheet1!$B:$AE,18,0)</f>
        <v>#N/A</v>
      </c>
      <c r="U8" s="61" t="e">
        <f>VLOOKUP($C8,Sheet1!$B:$AE,19,0)</f>
        <v>#N/A</v>
      </c>
      <c r="V8" s="61" t="e">
        <f>VLOOKUP($C8,Sheet1!$B:$AE,20,0)</f>
        <v>#N/A</v>
      </c>
      <c r="W8" s="61" t="e">
        <f>VLOOKUP($C8,Sheet1!$B:$AE,21,0)</f>
        <v>#N/A</v>
      </c>
      <c r="X8" s="61" t="e">
        <f>VLOOKUP($C8,Sheet1!$B:$AE,22,0)</f>
        <v>#N/A</v>
      </c>
      <c r="Y8" s="61" t="e">
        <f>VLOOKUP($C8,Sheet1!$B:$AE,23,0)</f>
        <v>#N/A</v>
      </c>
      <c r="Z8" s="61" t="e">
        <f>VLOOKUP($C8,Sheet1!$B:$AE,24,0)</f>
        <v>#N/A</v>
      </c>
      <c r="AA8" s="61" t="e">
        <f>VLOOKUP($C8,Sheet1!$B:$AE,25,0)</f>
        <v>#N/A</v>
      </c>
      <c r="AB8" s="61" t="e">
        <f>VLOOKUP($C8,Sheet1!$B:$AF,26,0)</f>
        <v>#N/A</v>
      </c>
      <c r="AC8" s="61" t="e">
        <f>VLOOKUP($C8,Sheet1!$B:$AG,27,0)</f>
        <v>#N/A</v>
      </c>
      <c r="AD8" s="61" t="e">
        <f>VLOOKUP($C8,Sheet1!$B:$AH,28,0)</f>
        <v>#N/A</v>
      </c>
      <c r="AE8" s="61" t="e">
        <f>VLOOKUP(C8,Sheet1!B:AI,29,0)</f>
        <v>#N/A</v>
      </c>
      <c r="AF8" s="109" t="e">
        <f t="shared" si="1"/>
        <v>#N/A</v>
      </c>
      <c r="AG8" s="115" t="e">
        <f t="shared" si="0"/>
        <v>#N/A</v>
      </c>
    </row>
    <row r="9" s="21" customFormat="1" ht="32" customHeight="1" spans="1:33">
      <c r="A9" s="56"/>
      <c r="B9" s="62"/>
      <c r="C9" s="63" t="s">
        <v>327</v>
      </c>
      <c r="D9" s="64" t="s">
        <v>328</v>
      </c>
      <c r="E9" s="65">
        <v>120</v>
      </c>
      <c r="F9" s="61" t="e">
        <f>VLOOKUP(C9,Sheet1!B:J,4,0)</f>
        <v>#N/A</v>
      </c>
      <c r="G9" s="61" t="e">
        <f>VLOOKUP(C9,Sheet1!B:K,5,0)</f>
        <v>#N/A</v>
      </c>
      <c r="H9" s="61" t="e">
        <f>VLOOKUP($C9,Sheet1!$B:$AE,6,0)</f>
        <v>#N/A</v>
      </c>
      <c r="I9" s="61" t="e">
        <f>VLOOKUP($C9,Sheet1!$B:$AE,7,0)</f>
        <v>#N/A</v>
      </c>
      <c r="J9" s="61" t="e">
        <f>VLOOKUP($C9,Sheet1!$B:$AE,8,0)</f>
        <v>#N/A</v>
      </c>
      <c r="K9" s="61" t="e">
        <f>VLOOKUP($C9,Sheet1!$B:$AE,9,0)</f>
        <v>#N/A</v>
      </c>
      <c r="L9" s="61" t="e">
        <f>VLOOKUP($C9,Sheet1!$B:$AE,10,0)</f>
        <v>#N/A</v>
      </c>
      <c r="M9" s="61" t="e">
        <f>VLOOKUP($C9,Sheet1!$B:$AE,11,0)</f>
        <v>#N/A</v>
      </c>
      <c r="N9" s="61" t="e">
        <f>VLOOKUP($C9,Sheet1!$B:$AE,12,0)</f>
        <v>#N/A</v>
      </c>
      <c r="O9" s="61" t="e">
        <f>VLOOKUP($C9,Sheet1!$B:$AE,13,0)</f>
        <v>#N/A</v>
      </c>
      <c r="P9" s="61" t="e">
        <f>VLOOKUP($C9,Sheet1!$B:$AE,14,0)</f>
        <v>#N/A</v>
      </c>
      <c r="Q9" s="61" t="e">
        <f>VLOOKUP($C9,Sheet1!$B:$AE,15,0)</f>
        <v>#N/A</v>
      </c>
      <c r="R9" s="61" t="e">
        <f>VLOOKUP($C9,Sheet1!$B:$AE,16,0)</f>
        <v>#N/A</v>
      </c>
      <c r="S9" s="61" t="e">
        <f>VLOOKUP($C9,Sheet1!$B:$AE,17,0)</f>
        <v>#N/A</v>
      </c>
      <c r="T9" s="61" t="e">
        <f>VLOOKUP($C9,Sheet1!$B:$AE,18,0)</f>
        <v>#N/A</v>
      </c>
      <c r="U9" s="61" t="e">
        <f>VLOOKUP($C9,Sheet1!$B:$AE,19,0)</f>
        <v>#N/A</v>
      </c>
      <c r="V9" s="61" t="e">
        <f>VLOOKUP($C9,Sheet1!$B:$AE,20,0)</f>
        <v>#N/A</v>
      </c>
      <c r="W9" s="61" t="e">
        <f>VLOOKUP($C9,Sheet1!$B:$AE,21,0)</f>
        <v>#N/A</v>
      </c>
      <c r="X9" s="61" t="e">
        <f>VLOOKUP($C9,Sheet1!$B:$AE,22,0)</f>
        <v>#N/A</v>
      </c>
      <c r="Y9" s="61" t="e">
        <f>VLOOKUP($C9,Sheet1!$B:$AE,23,0)</f>
        <v>#N/A</v>
      </c>
      <c r="Z9" s="61" t="e">
        <f>VLOOKUP($C9,Sheet1!$B:$AE,24,0)</f>
        <v>#N/A</v>
      </c>
      <c r="AA9" s="61" t="e">
        <f>VLOOKUP($C9,Sheet1!$B:$AE,25,0)</f>
        <v>#N/A</v>
      </c>
      <c r="AB9" s="61" t="e">
        <f>VLOOKUP($C9,Sheet1!$B:$AF,26,0)</f>
        <v>#N/A</v>
      </c>
      <c r="AC9" s="61" t="e">
        <f>VLOOKUP($C9,Sheet1!$B:$AG,27,0)</f>
        <v>#N/A</v>
      </c>
      <c r="AD9" s="61" t="e">
        <f>VLOOKUP($C9,Sheet1!$B:$AH,28,0)</f>
        <v>#N/A</v>
      </c>
      <c r="AE9" s="61" t="e">
        <f>VLOOKUP(C9,Sheet1!B:AI,29,0)</f>
        <v>#N/A</v>
      </c>
      <c r="AF9" s="109" t="e">
        <f t="shared" si="1"/>
        <v>#N/A</v>
      </c>
      <c r="AG9" s="116" t="e">
        <f t="shared" si="2"/>
        <v>#N/A</v>
      </c>
    </row>
    <row r="10" s="21" customFormat="1" ht="32" customHeight="1" spans="1:33">
      <c r="A10" s="56"/>
      <c r="B10" s="62"/>
      <c r="C10" s="63" t="s">
        <v>329</v>
      </c>
      <c r="D10" s="64" t="s">
        <v>330</v>
      </c>
      <c r="E10" s="65">
        <v>120</v>
      </c>
      <c r="F10" s="61" t="e">
        <f>VLOOKUP(C10,Sheet1!B:J,4,0)</f>
        <v>#N/A</v>
      </c>
      <c r="G10" s="61" t="e">
        <f>VLOOKUP(C10,Sheet1!B:K,5,0)</f>
        <v>#N/A</v>
      </c>
      <c r="H10" s="61" t="e">
        <f>VLOOKUP($C10,Sheet1!$B:$AE,6,0)</f>
        <v>#N/A</v>
      </c>
      <c r="I10" s="61" t="e">
        <f>VLOOKUP($C10,Sheet1!$B:$AE,7,0)</f>
        <v>#N/A</v>
      </c>
      <c r="J10" s="61" t="e">
        <f>VLOOKUP($C10,Sheet1!$B:$AE,8,0)</f>
        <v>#N/A</v>
      </c>
      <c r="K10" s="61" t="e">
        <f>VLOOKUP($C10,Sheet1!$B:$AE,9,0)</f>
        <v>#N/A</v>
      </c>
      <c r="L10" s="61" t="e">
        <f>VLOOKUP($C10,Sheet1!$B:$AE,10,0)</f>
        <v>#N/A</v>
      </c>
      <c r="M10" s="61" t="e">
        <f>VLOOKUP($C10,Sheet1!$B:$AE,11,0)</f>
        <v>#N/A</v>
      </c>
      <c r="N10" s="61" t="e">
        <f>VLOOKUP($C10,Sheet1!$B:$AE,12,0)</f>
        <v>#N/A</v>
      </c>
      <c r="O10" s="61" t="e">
        <f>VLOOKUP($C10,Sheet1!$B:$AE,13,0)</f>
        <v>#N/A</v>
      </c>
      <c r="P10" s="61" t="e">
        <f>VLOOKUP($C10,Sheet1!$B:$AE,14,0)</f>
        <v>#N/A</v>
      </c>
      <c r="Q10" s="61" t="e">
        <f>VLOOKUP($C10,Sheet1!$B:$AE,15,0)</f>
        <v>#N/A</v>
      </c>
      <c r="R10" s="61" t="e">
        <f>VLOOKUP($C10,Sheet1!$B:$AE,16,0)</f>
        <v>#N/A</v>
      </c>
      <c r="S10" s="61" t="e">
        <f>VLOOKUP($C10,Sheet1!$B:$AE,17,0)</f>
        <v>#N/A</v>
      </c>
      <c r="T10" s="61" t="e">
        <f>VLOOKUP($C10,Sheet1!$B:$AE,18,0)</f>
        <v>#N/A</v>
      </c>
      <c r="U10" s="61" t="e">
        <f>VLOOKUP($C10,Sheet1!$B:$AE,19,0)</f>
        <v>#N/A</v>
      </c>
      <c r="V10" s="61" t="e">
        <f>VLOOKUP($C10,Sheet1!$B:$AE,20,0)</f>
        <v>#N/A</v>
      </c>
      <c r="W10" s="61" t="e">
        <f>VLOOKUP($C10,Sheet1!$B:$AE,21,0)</f>
        <v>#N/A</v>
      </c>
      <c r="X10" s="61" t="e">
        <f>VLOOKUP($C10,Sheet1!$B:$AE,22,0)</f>
        <v>#N/A</v>
      </c>
      <c r="Y10" s="61" t="e">
        <f>VLOOKUP($C10,Sheet1!$B:$AE,23,0)</f>
        <v>#N/A</v>
      </c>
      <c r="Z10" s="61" t="e">
        <f>VLOOKUP($C10,Sheet1!$B:$AE,24,0)</f>
        <v>#N/A</v>
      </c>
      <c r="AA10" s="61" t="e">
        <f>VLOOKUP($C10,Sheet1!$B:$AE,25,0)</f>
        <v>#N/A</v>
      </c>
      <c r="AB10" s="61" t="e">
        <f>VLOOKUP($C10,Sheet1!$B:$AF,26,0)</f>
        <v>#N/A</v>
      </c>
      <c r="AC10" s="61" t="e">
        <f>VLOOKUP($C10,Sheet1!$B:$AG,27,0)</f>
        <v>#N/A</v>
      </c>
      <c r="AD10" s="61" t="e">
        <f>VLOOKUP($C10,Sheet1!$B:$AH,28,0)</f>
        <v>#N/A</v>
      </c>
      <c r="AE10" s="61" t="e">
        <f>VLOOKUP(C10,Sheet1!B:AI,29,0)</f>
        <v>#N/A</v>
      </c>
      <c r="AF10" s="109" t="e">
        <f t="shared" si="1"/>
        <v>#N/A</v>
      </c>
      <c r="AG10" s="116" t="e">
        <f t="shared" si="2"/>
        <v>#N/A</v>
      </c>
    </row>
    <row r="11" s="21" customFormat="1" ht="32" customHeight="1" spans="1:33">
      <c r="A11" s="56"/>
      <c r="B11" s="62"/>
      <c r="C11" s="63" t="s">
        <v>331</v>
      </c>
      <c r="D11" s="64" t="s">
        <v>332</v>
      </c>
      <c r="E11" s="65">
        <v>120</v>
      </c>
      <c r="F11" s="61" t="e">
        <f>VLOOKUP(C11,Sheet1!B:J,4,0)</f>
        <v>#N/A</v>
      </c>
      <c r="G11" s="61" t="e">
        <f>VLOOKUP(C11,Sheet1!B:K,5,0)</f>
        <v>#N/A</v>
      </c>
      <c r="H11" s="61" t="e">
        <f>VLOOKUP($C11,Sheet1!$B:$AE,6,0)</f>
        <v>#N/A</v>
      </c>
      <c r="I11" s="61" t="e">
        <f>VLOOKUP($C11,Sheet1!$B:$AE,7,0)</f>
        <v>#N/A</v>
      </c>
      <c r="J11" s="61" t="e">
        <f>VLOOKUP($C11,Sheet1!$B:$AE,8,0)</f>
        <v>#N/A</v>
      </c>
      <c r="K11" s="61" t="e">
        <f>VLOOKUP($C11,Sheet1!$B:$AE,9,0)</f>
        <v>#N/A</v>
      </c>
      <c r="L11" s="61" t="e">
        <f>VLOOKUP($C11,Sheet1!$B:$AE,10,0)</f>
        <v>#N/A</v>
      </c>
      <c r="M11" s="61" t="e">
        <f>VLOOKUP($C11,Sheet1!$B:$AE,11,0)</f>
        <v>#N/A</v>
      </c>
      <c r="N11" s="61" t="e">
        <f>VLOOKUP($C11,Sheet1!$B:$AE,12,0)</f>
        <v>#N/A</v>
      </c>
      <c r="O11" s="61" t="e">
        <f>VLOOKUP($C11,Sheet1!$B:$AE,13,0)</f>
        <v>#N/A</v>
      </c>
      <c r="P11" s="61" t="e">
        <f>VLOOKUP($C11,Sheet1!$B:$AE,14,0)</f>
        <v>#N/A</v>
      </c>
      <c r="Q11" s="61" t="e">
        <f>VLOOKUP($C11,Sheet1!$B:$AE,15,0)</f>
        <v>#N/A</v>
      </c>
      <c r="R11" s="61" t="e">
        <f>VLOOKUP($C11,Sheet1!$B:$AE,16,0)</f>
        <v>#N/A</v>
      </c>
      <c r="S11" s="61" t="e">
        <f>VLOOKUP($C11,Sheet1!$B:$AE,17,0)</f>
        <v>#N/A</v>
      </c>
      <c r="T11" s="61" t="e">
        <f>VLOOKUP($C11,Sheet1!$B:$AE,18,0)</f>
        <v>#N/A</v>
      </c>
      <c r="U11" s="61" t="e">
        <f>VLOOKUP($C11,Sheet1!$B:$AE,19,0)</f>
        <v>#N/A</v>
      </c>
      <c r="V11" s="61" t="e">
        <f>VLOOKUP($C11,Sheet1!$B:$AE,20,0)</f>
        <v>#N/A</v>
      </c>
      <c r="W11" s="61" t="e">
        <f>VLOOKUP($C11,Sheet1!$B:$AE,21,0)</f>
        <v>#N/A</v>
      </c>
      <c r="X11" s="61" t="e">
        <f>VLOOKUP($C11,Sheet1!$B:$AE,22,0)</f>
        <v>#N/A</v>
      </c>
      <c r="Y11" s="61" t="e">
        <f>VLOOKUP($C11,Sheet1!$B:$AE,23,0)</f>
        <v>#N/A</v>
      </c>
      <c r="Z11" s="61" t="e">
        <f>VLOOKUP($C11,Sheet1!$B:$AE,24,0)</f>
        <v>#N/A</v>
      </c>
      <c r="AA11" s="61" t="e">
        <f>VLOOKUP($C11,Sheet1!$B:$AE,25,0)</f>
        <v>#N/A</v>
      </c>
      <c r="AB11" s="61" t="e">
        <f>VLOOKUP($C11,Sheet1!$B:$AF,26,0)</f>
        <v>#N/A</v>
      </c>
      <c r="AC11" s="61" t="e">
        <f>VLOOKUP($C11,Sheet1!$B:$AG,27,0)</f>
        <v>#N/A</v>
      </c>
      <c r="AD11" s="61" t="e">
        <f>VLOOKUP($C11,Sheet1!$B:$AH,28,0)</f>
        <v>#N/A</v>
      </c>
      <c r="AE11" s="61" t="e">
        <f>VLOOKUP(C11,Sheet1!B:AI,29,0)</f>
        <v>#N/A</v>
      </c>
      <c r="AF11" s="109" t="e">
        <f t="shared" si="1"/>
        <v>#N/A</v>
      </c>
      <c r="AG11" s="116" t="e">
        <f t="shared" si="2"/>
        <v>#N/A</v>
      </c>
    </row>
    <row r="12" s="21" customFormat="1" ht="32" customHeight="1" spans="1:33">
      <c r="A12" s="56"/>
      <c r="B12" s="62"/>
      <c r="C12" s="63" t="s">
        <v>333</v>
      </c>
      <c r="D12" s="64" t="s">
        <v>334</v>
      </c>
      <c r="E12" s="65">
        <v>120</v>
      </c>
      <c r="F12" s="61" t="e">
        <f>VLOOKUP(C12,Sheet1!B:J,4,0)</f>
        <v>#N/A</v>
      </c>
      <c r="G12" s="61" t="e">
        <f>VLOOKUP(C12,Sheet1!B:K,5,0)</f>
        <v>#N/A</v>
      </c>
      <c r="H12" s="61" t="e">
        <f>VLOOKUP($C12,Sheet1!$B:$AE,6,0)</f>
        <v>#N/A</v>
      </c>
      <c r="I12" s="61" t="e">
        <f>VLOOKUP($C12,Sheet1!$B:$AE,7,0)</f>
        <v>#N/A</v>
      </c>
      <c r="J12" s="61" t="e">
        <f>VLOOKUP($C12,Sheet1!$B:$AE,8,0)</f>
        <v>#N/A</v>
      </c>
      <c r="K12" s="61" t="e">
        <f>VLOOKUP($C12,Sheet1!$B:$AE,9,0)</f>
        <v>#N/A</v>
      </c>
      <c r="L12" s="61" t="e">
        <f>VLOOKUP($C12,Sheet1!$B:$AE,10,0)</f>
        <v>#N/A</v>
      </c>
      <c r="M12" s="61" t="e">
        <f>VLOOKUP($C12,Sheet1!$B:$AE,11,0)</f>
        <v>#N/A</v>
      </c>
      <c r="N12" s="61" t="e">
        <f>VLOOKUP($C12,Sheet1!$B:$AE,12,0)</f>
        <v>#N/A</v>
      </c>
      <c r="O12" s="61" t="e">
        <f>VLOOKUP($C12,Sheet1!$B:$AE,13,0)</f>
        <v>#N/A</v>
      </c>
      <c r="P12" s="61" t="e">
        <f>VLOOKUP($C12,Sheet1!$B:$AE,14,0)</f>
        <v>#N/A</v>
      </c>
      <c r="Q12" s="61" t="e">
        <f>VLOOKUP($C12,Sheet1!$B:$AE,15,0)</f>
        <v>#N/A</v>
      </c>
      <c r="R12" s="61" t="e">
        <f>VLOOKUP($C12,Sheet1!$B:$AE,16,0)</f>
        <v>#N/A</v>
      </c>
      <c r="S12" s="61" t="e">
        <f>VLOOKUP($C12,Sheet1!$B:$AE,17,0)</f>
        <v>#N/A</v>
      </c>
      <c r="T12" s="61" t="e">
        <f>VLOOKUP($C12,Sheet1!$B:$AE,18,0)</f>
        <v>#N/A</v>
      </c>
      <c r="U12" s="61" t="e">
        <f>VLOOKUP($C12,Sheet1!$B:$AE,19,0)</f>
        <v>#N/A</v>
      </c>
      <c r="V12" s="61" t="e">
        <f>VLOOKUP($C12,Sheet1!$B:$AE,20,0)</f>
        <v>#N/A</v>
      </c>
      <c r="W12" s="61" t="e">
        <f>VLOOKUP($C12,Sheet1!$B:$AE,21,0)</f>
        <v>#N/A</v>
      </c>
      <c r="X12" s="61" t="e">
        <f>VLOOKUP($C12,Sheet1!$B:$AE,22,0)</f>
        <v>#N/A</v>
      </c>
      <c r="Y12" s="61" t="e">
        <f>VLOOKUP($C12,Sheet1!$B:$AE,23,0)</f>
        <v>#N/A</v>
      </c>
      <c r="Z12" s="61" t="e">
        <f>VLOOKUP($C12,Sheet1!$B:$AE,24,0)</f>
        <v>#N/A</v>
      </c>
      <c r="AA12" s="61" t="e">
        <f>VLOOKUP($C12,Sheet1!$B:$AE,25,0)</f>
        <v>#N/A</v>
      </c>
      <c r="AB12" s="61" t="e">
        <f>VLOOKUP($C12,Sheet1!$B:$AF,26,0)</f>
        <v>#N/A</v>
      </c>
      <c r="AC12" s="61" t="e">
        <f>VLOOKUP($C12,Sheet1!$B:$AG,27,0)</f>
        <v>#N/A</v>
      </c>
      <c r="AD12" s="61" t="e">
        <f>VLOOKUP($C12,Sheet1!$B:$AH,28,0)</f>
        <v>#N/A</v>
      </c>
      <c r="AE12" s="61" t="e">
        <f>VLOOKUP(C12,Sheet1!B:AI,29,0)</f>
        <v>#N/A</v>
      </c>
      <c r="AF12" s="109" t="e">
        <f t="shared" si="1"/>
        <v>#N/A</v>
      </c>
      <c r="AG12" s="116" t="e">
        <f t="shared" si="2"/>
        <v>#N/A</v>
      </c>
    </row>
    <row r="13" s="21" customFormat="1" ht="32" customHeight="1" spans="1:33">
      <c r="A13" s="56"/>
      <c r="B13" s="62"/>
      <c r="C13" s="63" t="s">
        <v>335</v>
      </c>
      <c r="D13" s="64" t="s">
        <v>336</v>
      </c>
      <c r="E13" s="65">
        <v>120</v>
      </c>
      <c r="F13" s="61" t="e">
        <f>VLOOKUP(C13,Sheet1!B:J,4,0)</f>
        <v>#N/A</v>
      </c>
      <c r="G13" s="61" t="e">
        <f>VLOOKUP(C13,Sheet1!B:K,5,0)</f>
        <v>#N/A</v>
      </c>
      <c r="H13" s="61" t="e">
        <f>VLOOKUP($C13,Sheet1!$B:$AE,6,0)</f>
        <v>#N/A</v>
      </c>
      <c r="I13" s="61" t="e">
        <f>VLOOKUP($C13,Sheet1!$B:$AE,7,0)</f>
        <v>#N/A</v>
      </c>
      <c r="J13" s="61" t="e">
        <f>VLOOKUP($C13,Sheet1!$B:$AE,8,0)</f>
        <v>#N/A</v>
      </c>
      <c r="K13" s="61" t="e">
        <f>VLOOKUP($C13,Sheet1!$B:$AE,9,0)</f>
        <v>#N/A</v>
      </c>
      <c r="L13" s="61" t="e">
        <f>VLOOKUP($C13,Sheet1!$B:$AE,10,0)</f>
        <v>#N/A</v>
      </c>
      <c r="M13" s="61" t="e">
        <f>VLOOKUP($C13,Sheet1!$B:$AE,11,0)</f>
        <v>#N/A</v>
      </c>
      <c r="N13" s="61" t="e">
        <f>VLOOKUP($C13,Sheet1!$B:$AE,12,0)</f>
        <v>#N/A</v>
      </c>
      <c r="O13" s="61" t="e">
        <f>VLOOKUP($C13,Sheet1!$B:$AE,13,0)</f>
        <v>#N/A</v>
      </c>
      <c r="P13" s="61" t="e">
        <f>VLOOKUP($C13,Sheet1!$B:$AE,14,0)</f>
        <v>#N/A</v>
      </c>
      <c r="Q13" s="61" t="e">
        <f>VLOOKUP($C13,Sheet1!$B:$AE,15,0)</f>
        <v>#N/A</v>
      </c>
      <c r="R13" s="61" t="e">
        <f>VLOOKUP($C13,Sheet1!$B:$AE,16,0)</f>
        <v>#N/A</v>
      </c>
      <c r="S13" s="61" t="e">
        <f>VLOOKUP($C13,Sheet1!$B:$AE,17,0)</f>
        <v>#N/A</v>
      </c>
      <c r="T13" s="61" t="e">
        <f>VLOOKUP($C13,Sheet1!$B:$AE,18,0)</f>
        <v>#N/A</v>
      </c>
      <c r="U13" s="61" t="e">
        <f>VLOOKUP($C13,Sheet1!$B:$AE,19,0)</f>
        <v>#N/A</v>
      </c>
      <c r="V13" s="61" t="e">
        <f>VLOOKUP($C13,Sheet1!$B:$AE,20,0)</f>
        <v>#N/A</v>
      </c>
      <c r="W13" s="61" t="e">
        <f>VLOOKUP($C13,Sheet1!$B:$AE,21,0)</f>
        <v>#N/A</v>
      </c>
      <c r="X13" s="61" t="e">
        <f>VLOOKUP($C13,Sheet1!$B:$AE,22,0)</f>
        <v>#N/A</v>
      </c>
      <c r="Y13" s="61" t="e">
        <f>VLOOKUP($C13,Sheet1!$B:$AE,23,0)</f>
        <v>#N/A</v>
      </c>
      <c r="Z13" s="61" t="e">
        <f>VLOOKUP($C13,Sheet1!$B:$AE,24,0)</f>
        <v>#N/A</v>
      </c>
      <c r="AA13" s="61" t="e">
        <f>VLOOKUP($C13,Sheet1!$B:$AE,25,0)</f>
        <v>#N/A</v>
      </c>
      <c r="AB13" s="61" t="e">
        <f>VLOOKUP($C13,Sheet1!$B:$AF,26,0)</f>
        <v>#N/A</v>
      </c>
      <c r="AC13" s="61" t="e">
        <f>VLOOKUP($C13,Sheet1!$B:$AG,27,0)</f>
        <v>#N/A</v>
      </c>
      <c r="AD13" s="61" t="e">
        <f>VLOOKUP($C13,Sheet1!$B:$AH,28,0)</f>
        <v>#N/A</v>
      </c>
      <c r="AE13" s="61" t="e">
        <f>VLOOKUP(C13,Sheet1!B:AI,29,0)</f>
        <v>#N/A</v>
      </c>
      <c r="AF13" s="109" t="e">
        <f t="shared" si="1"/>
        <v>#N/A</v>
      </c>
      <c r="AG13" s="116" t="e">
        <f t="shared" si="2"/>
        <v>#N/A</v>
      </c>
    </row>
    <row r="14" s="23" customFormat="1" ht="32" customHeight="1" spans="1:33">
      <c r="A14" s="67"/>
      <c r="B14" s="68"/>
      <c r="C14" s="63" t="s">
        <v>337</v>
      </c>
      <c r="D14" s="70" t="s">
        <v>338</v>
      </c>
      <c r="E14" s="71">
        <v>120</v>
      </c>
      <c r="F14" s="61" t="e">
        <f>VLOOKUP(C14,Sheet1!B:J,4,0)</f>
        <v>#N/A</v>
      </c>
      <c r="G14" s="61" t="e">
        <f>VLOOKUP(C14,Sheet1!B:K,5,0)</f>
        <v>#N/A</v>
      </c>
      <c r="H14" s="61" t="e">
        <f>VLOOKUP($C14,Sheet1!$B:$AE,6,0)</f>
        <v>#N/A</v>
      </c>
      <c r="I14" s="61" t="e">
        <f>VLOOKUP($C14,Sheet1!$B:$AE,7,0)</f>
        <v>#N/A</v>
      </c>
      <c r="J14" s="61" t="e">
        <f>VLOOKUP($C14,Sheet1!$B:$AE,8,0)</f>
        <v>#N/A</v>
      </c>
      <c r="K14" s="61" t="e">
        <f>VLOOKUP($C14,Sheet1!$B:$AE,9,0)</f>
        <v>#N/A</v>
      </c>
      <c r="L14" s="61" t="e">
        <f>VLOOKUP($C14,Sheet1!$B:$AE,10,0)</f>
        <v>#N/A</v>
      </c>
      <c r="M14" s="61" t="e">
        <f>VLOOKUP($C14,Sheet1!$B:$AE,11,0)</f>
        <v>#N/A</v>
      </c>
      <c r="N14" s="61" t="e">
        <f>VLOOKUP($C14,Sheet1!$B:$AE,12,0)</f>
        <v>#N/A</v>
      </c>
      <c r="O14" s="61" t="e">
        <f>VLOOKUP($C14,Sheet1!$B:$AE,13,0)</f>
        <v>#N/A</v>
      </c>
      <c r="P14" s="61" t="e">
        <f>VLOOKUP($C14,Sheet1!$B:$AE,14,0)</f>
        <v>#N/A</v>
      </c>
      <c r="Q14" s="61" t="e">
        <f>VLOOKUP($C14,Sheet1!$B:$AE,15,0)</f>
        <v>#N/A</v>
      </c>
      <c r="R14" s="61" t="e">
        <f>VLOOKUP($C14,Sheet1!$B:$AE,16,0)</f>
        <v>#N/A</v>
      </c>
      <c r="S14" s="61" t="e">
        <f>VLOOKUP($C14,Sheet1!$B:$AE,17,0)</f>
        <v>#N/A</v>
      </c>
      <c r="T14" s="61" t="e">
        <f>VLOOKUP($C14,Sheet1!$B:$AE,18,0)</f>
        <v>#N/A</v>
      </c>
      <c r="U14" s="61" t="e">
        <f>VLOOKUP($C14,Sheet1!$B:$AE,19,0)</f>
        <v>#N/A</v>
      </c>
      <c r="V14" s="61" t="e">
        <f>VLOOKUP($C14,Sheet1!$B:$AE,20,0)</f>
        <v>#N/A</v>
      </c>
      <c r="W14" s="61" t="e">
        <f>VLOOKUP($C14,Sheet1!$B:$AE,21,0)</f>
        <v>#N/A</v>
      </c>
      <c r="X14" s="61" t="e">
        <f>VLOOKUP($C14,Sheet1!$B:$AE,22,0)</f>
        <v>#N/A</v>
      </c>
      <c r="Y14" s="61" t="e">
        <f>VLOOKUP($C14,Sheet1!$B:$AE,23,0)</f>
        <v>#N/A</v>
      </c>
      <c r="Z14" s="61" t="e">
        <f>VLOOKUP($C14,Sheet1!$B:$AE,24,0)</f>
        <v>#N/A</v>
      </c>
      <c r="AA14" s="61" t="e">
        <f>VLOOKUP($C14,Sheet1!$B:$AE,25,0)</f>
        <v>#N/A</v>
      </c>
      <c r="AB14" s="61" t="e">
        <f>VLOOKUP($C14,Sheet1!$B:$AF,26,0)</f>
        <v>#N/A</v>
      </c>
      <c r="AC14" s="61" t="e">
        <f>VLOOKUP($C14,Sheet1!$B:$AG,27,0)</f>
        <v>#N/A</v>
      </c>
      <c r="AD14" s="61" t="e">
        <f>VLOOKUP($C14,Sheet1!$B:$AH,28,0)</f>
        <v>#N/A</v>
      </c>
      <c r="AE14" s="61" t="e">
        <f>VLOOKUP(C14,Sheet1!B:AI,29,0)</f>
        <v>#N/A</v>
      </c>
      <c r="AF14" s="109" t="e">
        <f t="shared" si="1"/>
        <v>#N/A</v>
      </c>
      <c r="AG14" s="116" t="e">
        <f t="shared" si="2"/>
        <v>#N/A</v>
      </c>
    </row>
    <row r="15" s="21" customFormat="1" ht="32" customHeight="1" spans="1:33">
      <c r="A15" s="56"/>
      <c r="B15" s="62"/>
      <c r="C15" s="63" t="s">
        <v>339</v>
      </c>
      <c r="D15" s="64" t="s">
        <v>340</v>
      </c>
      <c r="E15" s="65">
        <v>120</v>
      </c>
      <c r="F15" s="61" t="e">
        <f>VLOOKUP(C15,Sheet1!B:J,4,0)</f>
        <v>#N/A</v>
      </c>
      <c r="G15" s="61" t="e">
        <f>VLOOKUP(C15,Sheet1!B:K,5,0)</f>
        <v>#N/A</v>
      </c>
      <c r="H15" s="61" t="e">
        <f>VLOOKUP($C15,Sheet1!$B:$AE,6,0)</f>
        <v>#N/A</v>
      </c>
      <c r="I15" s="61" t="e">
        <f>VLOOKUP($C15,Sheet1!$B:$AE,7,0)</f>
        <v>#N/A</v>
      </c>
      <c r="J15" s="61" t="e">
        <f>VLOOKUP($C15,Sheet1!$B:$AE,8,0)</f>
        <v>#N/A</v>
      </c>
      <c r="K15" s="61" t="e">
        <f>VLOOKUP($C15,Sheet1!$B:$AE,9,0)</f>
        <v>#N/A</v>
      </c>
      <c r="L15" s="61" t="e">
        <f>VLOOKUP($C15,Sheet1!$B:$AE,10,0)</f>
        <v>#N/A</v>
      </c>
      <c r="M15" s="61" t="e">
        <f>VLOOKUP($C15,Sheet1!$B:$AE,11,0)</f>
        <v>#N/A</v>
      </c>
      <c r="N15" s="61" t="e">
        <f>VLOOKUP($C15,Sheet1!$B:$AE,12,0)</f>
        <v>#N/A</v>
      </c>
      <c r="O15" s="61" t="e">
        <f>VLOOKUP($C15,Sheet1!$B:$AE,13,0)</f>
        <v>#N/A</v>
      </c>
      <c r="P15" s="61" t="e">
        <f>VLOOKUP($C15,Sheet1!$B:$AE,14,0)</f>
        <v>#N/A</v>
      </c>
      <c r="Q15" s="61" t="e">
        <f>VLOOKUP($C15,Sheet1!$B:$AE,15,0)</f>
        <v>#N/A</v>
      </c>
      <c r="R15" s="61" t="e">
        <f>VLOOKUP($C15,Sheet1!$B:$AE,16,0)</f>
        <v>#N/A</v>
      </c>
      <c r="S15" s="61" t="e">
        <f>VLOOKUP($C15,Sheet1!$B:$AE,17,0)</f>
        <v>#N/A</v>
      </c>
      <c r="T15" s="61" t="e">
        <f>VLOOKUP($C15,Sheet1!$B:$AE,18,0)</f>
        <v>#N/A</v>
      </c>
      <c r="U15" s="61" t="e">
        <f>VLOOKUP($C15,Sheet1!$B:$AE,19,0)</f>
        <v>#N/A</v>
      </c>
      <c r="V15" s="61" t="e">
        <f>VLOOKUP($C15,Sheet1!$B:$AE,20,0)</f>
        <v>#N/A</v>
      </c>
      <c r="W15" s="61" t="e">
        <f>VLOOKUP($C15,Sheet1!$B:$AE,21,0)</f>
        <v>#N/A</v>
      </c>
      <c r="X15" s="61" t="e">
        <f>VLOOKUP($C15,Sheet1!$B:$AE,22,0)</f>
        <v>#N/A</v>
      </c>
      <c r="Y15" s="61" t="e">
        <f>VLOOKUP($C15,Sheet1!$B:$AE,23,0)</f>
        <v>#N/A</v>
      </c>
      <c r="Z15" s="61" t="e">
        <f>VLOOKUP($C15,Sheet1!$B:$AE,24,0)</f>
        <v>#N/A</v>
      </c>
      <c r="AA15" s="61" t="e">
        <f>VLOOKUP($C15,Sheet1!$B:$AE,25,0)</f>
        <v>#N/A</v>
      </c>
      <c r="AB15" s="61" t="e">
        <f>VLOOKUP($C15,Sheet1!$B:$AF,26,0)</f>
        <v>#N/A</v>
      </c>
      <c r="AC15" s="61" t="e">
        <f>VLOOKUP($C15,Sheet1!$B:$AG,27,0)</f>
        <v>#N/A</v>
      </c>
      <c r="AD15" s="61" t="e">
        <f>VLOOKUP($C15,Sheet1!$B:$AH,28,0)</f>
        <v>#N/A</v>
      </c>
      <c r="AE15" s="61" t="e">
        <f>VLOOKUP(C15,Sheet1!B:AI,29,0)</f>
        <v>#N/A</v>
      </c>
      <c r="AF15" s="109" t="e">
        <f t="shared" si="1"/>
        <v>#N/A</v>
      </c>
      <c r="AG15" s="116" t="e">
        <f t="shared" si="2"/>
        <v>#N/A</v>
      </c>
    </row>
    <row r="16" s="23" customFormat="1" ht="32" customHeight="1" spans="1:33">
      <c r="A16" s="67"/>
      <c r="B16" s="68"/>
      <c r="C16" s="63" t="s">
        <v>341</v>
      </c>
      <c r="D16" s="70" t="s">
        <v>342</v>
      </c>
      <c r="E16" s="71">
        <v>120</v>
      </c>
      <c r="F16" s="61" t="e">
        <f>VLOOKUP(C16,Sheet1!B:J,4,0)</f>
        <v>#N/A</v>
      </c>
      <c r="G16" s="61" t="e">
        <f>VLOOKUP(C16,Sheet1!B:K,5,0)</f>
        <v>#N/A</v>
      </c>
      <c r="H16" s="61" t="e">
        <f>VLOOKUP($C16,Sheet1!$B:$AE,6,0)</f>
        <v>#N/A</v>
      </c>
      <c r="I16" s="61" t="e">
        <f>VLOOKUP($C16,Sheet1!$B:$AE,7,0)</f>
        <v>#N/A</v>
      </c>
      <c r="J16" s="61" t="e">
        <f>VLOOKUP($C16,Sheet1!$B:$AE,8,0)</f>
        <v>#N/A</v>
      </c>
      <c r="K16" s="61" t="e">
        <f>VLOOKUP($C16,Sheet1!$B:$AE,9,0)</f>
        <v>#N/A</v>
      </c>
      <c r="L16" s="61" t="e">
        <f>VLOOKUP($C16,Sheet1!$B:$AE,10,0)</f>
        <v>#N/A</v>
      </c>
      <c r="M16" s="61" t="e">
        <f>VLOOKUP($C16,Sheet1!$B:$AE,11,0)</f>
        <v>#N/A</v>
      </c>
      <c r="N16" s="61" t="e">
        <f>VLOOKUP($C16,Sheet1!$B:$AE,12,0)</f>
        <v>#N/A</v>
      </c>
      <c r="O16" s="61" t="e">
        <f>VLOOKUP($C16,Sheet1!$B:$AE,13,0)</f>
        <v>#N/A</v>
      </c>
      <c r="P16" s="61" t="e">
        <f>VLOOKUP($C16,Sheet1!$B:$AE,14,0)</f>
        <v>#N/A</v>
      </c>
      <c r="Q16" s="61" t="e">
        <f>VLOOKUP($C16,Sheet1!$B:$AE,15,0)</f>
        <v>#N/A</v>
      </c>
      <c r="R16" s="61" t="e">
        <f>VLOOKUP($C16,Sheet1!$B:$AE,16,0)</f>
        <v>#N/A</v>
      </c>
      <c r="S16" s="61" t="e">
        <f>VLOOKUP($C16,Sheet1!$B:$AE,17,0)</f>
        <v>#N/A</v>
      </c>
      <c r="T16" s="61" t="e">
        <f>VLOOKUP($C16,Sheet1!$B:$AE,18,0)</f>
        <v>#N/A</v>
      </c>
      <c r="U16" s="61" t="e">
        <f>VLOOKUP($C16,Sheet1!$B:$AE,19,0)</f>
        <v>#N/A</v>
      </c>
      <c r="V16" s="61" t="e">
        <f>VLOOKUP($C16,Sheet1!$B:$AE,20,0)</f>
        <v>#N/A</v>
      </c>
      <c r="W16" s="61" t="e">
        <f>VLOOKUP($C16,Sheet1!$B:$AE,21,0)</f>
        <v>#N/A</v>
      </c>
      <c r="X16" s="61" t="e">
        <f>VLOOKUP($C16,Sheet1!$B:$AE,22,0)</f>
        <v>#N/A</v>
      </c>
      <c r="Y16" s="61" t="e">
        <f>VLOOKUP($C16,Sheet1!$B:$AE,23,0)</f>
        <v>#N/A</v>
      </c>
      <c r="Z16" s="61" t="e">
        <f>VLOOKUP($C16,Sheet1!$B:$AE,24,0)</f>
        <v>#N/A</v>
      </c>
      <c r="AA16" s="61" t="e">
        <f>VLOOKUP($C16,Sheet1!$B:$AE,25,0)</f>
        <v>#N/A</v>
      </c>
      <c r="AB16" s="61" t="e">
        <f>VLOOKUP($C16,Sheet1!$B:$AF,26,0)</f>
        <v>#N/A</v>
      </c>
      <c r="AC16" s="61" t="e">
        <f>VLOOKUP($C16,Sheet1!$B:$AG,27,0)</f>
        <v>#N/A</v>
      </c>
      <c r="AD16" s="61" t="e">
        <f>VLOOKUP($C16,Sheet1!$B:$AH,28,0)</f>
        <v>#N/A</v>
      </c>
      <c r="AE16" s="61" t="e">
        <f>VLOOKUP(C16,Sheet1!B:AI,29,0)</f>
        <v>#N/A</v>
      </c>
      <c r="AF16" s="109" t="e">
        <f t="shared" si="1"/>
        <v>#N/A</v>
      </c>
      <c r="AG16" s="116" t="e">
        <f t="shared" si="2"/>
        <v>#N/A</v>
      </c>
    </row>
    <row r="17" s="23" customFormat="1" ht="32" customHeight="1" spans="1:33">
      <c r="A17" s="67"/>
      <c r="B17" s="68"/>
      <c r="C17" s="63" t="s">
        <v>343</v>
      </c>
      <c r="D17" s="70" t="s">
        <v>344</v>
      </c>
      <c r="E17" s="71">
        <v>120</v>
      </c>
      <c r="F17" s="61" t="e">
        <f>VLOOKUP(C17,Sheet1!B:J,4,0)</f>
        <v>#N/A</v>
      </c>
      <c r="G17" s="61" t="e">
        <f>VLOOKUP(C17,Sheet1!B:K,5,0)</f>
        <v>#N/A</v>
      </c>
      <c r="H17" s="61" t="e">
        <f>VLOOKUP($C17,Sheet1!$B:$AE,6,0)</f>
        <v>#N/A</v>
      </c>
      <c r="I17" s="61" t="e">
        <f>VLOOKUP($C17,Sheet1!$B:$AE,7,0)</f>
        <v>#N/A</v>
      </c>
      <c r="J17" s="61" t="e">
        <f>VLOOKUP($C17,Sheet1!$B:$AE,8,0)</f>
        <v>#N/A</v>
      </c>
      <c r="K17" s="61" t="e">
        <f>VLOOKUP($C17,Sheet1!$B:$AE,9,0)</f>
        <v>#N/A</v>
      </c>
      <c r="L17" s="61" t="e">
        <f>VLOOKUP($C17,Sheet1!$B:$AE,10,0)</f>
        <v>#N/A</v>
      </c>
      <c r="M17" s="61" t="e">
        <f>VLOOKUP($C17,Sheet1!$B:$AE,11,0)</f>
        <v>#N/A</v>
      </c>
      <c r="N17" s="61" t="e">
        <f>VLOOKUP($C17,Sheet1!$B:$AE,12,0)</f>
        <v>#N/A</v>
      </c>
      <c r="O17" s="61" t="e">
        <f>VLOOKUP($C17,Sheet1!$B:$AE,13,0)</f>
        <v>#N/A</v>
      </c>
      <c r="P17" s="61" t="e">
        <f>VLOOKUP($C17,Sheet1!$B:$AE,14,0)</f>
        <v>#N/A</v>
      </c>
      <c r="Q17" s="61" t="e">
        <f>VLOOKUP($C17,Sheet1!$B:$AE,15,0)</f>
        <v>#N/A</v>
      </c>
      <c r="R17" s="61" t="e">
        <f>VLOOKUP($C17,Sheet1!$B:$AE,16,0)</f>
        <v>#N/A</v>
      </c>
      <c r="S17" s="61" t="e">
        <f>VLOOKUP($C17,Sheet1!$B:$AE,17,0)</f>
        <v>#N/A</v>
      </c>
      <c r="T17" s="61" t="e">
        <f>VLOOKUP($C17,Sheet1!$B:$AE,18,0)</f>
        <v>#N/A</v>
      </c>
      <c r="U17" s="61" t="e">
        <f>VLOOKUP($C17,Sheet1!$B:$AE,19,0)</f>
        <v>#N/A</v>
      </c>
      <c r="V17" s="61" t="e">
        <f>VLOOKUP($C17,Sheet1!$B:$AE,20,0)</f>
        <v>#N/A</v>
      </c>
      <c r="W17" s="61" t="e">
        <f>VLOOKUP($C17,Sheet1!$B:$AE,21,0)</f>
        <v>#N/A</v>
      </c>
      <c r="X17" s="61" t="e">
        <f>VLOOKUP($C17,Sheet1!$B:$AE,22,0)</f>
        <v>#N/A</v>
      </c>
      <c r="Y17" s="61" t="e">
        <f>VLOOKUP($C17,Sheet1!$B:$AE,23,0)</f>
        <v>#N/A</v>
      </c>
      <c r="Z17" s="61" t="e">
        <f>VLOOKUP($C17,Sheet1!$B:$AE,24,0)</f>
        <v>#N/A</v>
      </c>
      <c r="AA17" s="61" t="e">
        <f>VLOOKUP($C17,Sheet1!$B:$AE,25,0)</f>
        <v>#N/A</v>
      </c>
      <c r="AB17" s="61" t="e">
        <f>VLOOKUP($C17,Sheet1!$B:$AF,26,0)</f>
        <v>#N/A</v>
      </c>
      <c r="AC17" s="61" t="e">
        <f>VLOOKUP($C17,Sheet1!$B:$AG,27,0)</f>
        <v>#N/A</v>
      </c>
      <c r="AD17" s="61" t="e">
        <f>VLOOKUP($C17,Sheet1!$B:$AH,28,0)</f>
        <v>#N/A</v>
      </c>
      <c r="AE17" s="61" t="e">
        <f>VLOOKUP(C17,Sheet1!B:AI,29,0)</f>
        <v>#N/A</v>
      </c>
      <c r="AF17" s="109" t="e">
        <f t="shared" si="1"/>
        <v>#N/A</v>
      </c>
      <c r="AG17" s="116" t="e">
        <f t="shared" si="2"/>
        <v>#N/A</v>
      </c>
    </row>
    <row r="18" s="21" customFormat="1" ht="32" customHeight="1" spans="1:33">
      <c r="A18" s="56"/>
      <c r="B18" s="62"/>
      <c r="C18" s="63" t="s">
        <v>102</v>
      </c>
      <c r="D18" s="64" t="s">
        <v>103</v>
      </c>
      <c r="E18" s="65">
        <v>120</v>
      </c>
      <c r="F18" s="61" t="str">
        <f>VLOOKUP(C18,Sheet1!B:J,4,0)</f>
        <v>正常供货</v>
      </c>
      <c r="G18" s="61">
        <f>VLOOKUP(C18,Sheet1!B:K,5,0)</f>
        <v>0</v>
      </c>
      <c r="H18" s="61">
        <f>VLOOKUP($C18,Sheet1!$B:$AE,6,0)</f>
        <v>60</v>
      </c>
      <c r="I18" s="61" t="str">
        <f>VLOOKUP($C18,Sheet1!$B:$AE,7,0)</f>
        <v>是</v>
      </c>
      <c r="J18" s="61">
        <f>VLOOKUP($C18,Sheet1!$B:$AE,8,0)</f>
        <v>90</v>
      </c>
      <c r="K18" s="61">
        <f>VLOOKUP($C18,Sheet1!$B:$AE,9,0)</f>
        <v>0</v>
      </c>
      <c r="L18" s="61">
        <f>VLOOKUP($C18,Sheet1!$B:$AE,10,0)</f>
        <v>0</v>
      </c>
      <c r="M18" s="61">
        <f>VLOOKUP($C18,Sheet1!$B:$AE,11,0)</f>
        <v>0</v>
      </c>
      <c r="N18" s="61">
        <f>VLOOKUP($C18,Sheet1!$B:$AE,12,0)</f>
        <v>0</v>
      </c>
      <c r="O18" s="61">
        <f>VLOOKUP($C18,Sheet1!$B:$AE,13,0)</f>
        <v>0</v>
      </c>
      <c r="P18" s="61">
        <f>VLOOKUP($C18,Sheet1!$B:$AE,14,0)</f>
        <v>0</v>
      </c>
      <c r="Q18" s="61">
        <f>VLOOKUP($C18,Sheet1!$B:$AE,15,0)</f>
        <v>0</v>
      </c>
      <c r="R18" s="61">
        <f>VLOOKUP($C18,Sheet1!$B:$AE,16,0)</f>
        <v>0</v>
      </c>
      <c r="S18" s="61">
        <f>VLOOKUP($C18,Sheet1!$B:$AE,17,0)</f>
        <v>0</v>
      </c>
      <c r="T18" s="61">
        <f>VLOOKUP($C18,Sheet1!$B:$AE,18,0)</f>
        <v>0</v>
      </c>
      <c r="U18" s="61">
        <f>VLOOKUP($C18,Sheet1!$B:$AE,19,0)</f>
        <v>0</v>
      </c>
      <c r="V18" s="61">
        <f>VLOOKUP($C18,Sheet1!$B:$AE,20,0)</f>
        <v>0</v>
      </c>
      <c r="W18" s="61">
        <f>VLOOKUP($C18,Sheet1!$B:$AE,21,0)</f>
        <v>0</v>
      </c>
      <c r="X18" s="61">
        <f>VLOOKUP($C18,Sheet1!$B:$AE,22,0)</f>
        <v>0</v>
      </c>
      <c r="Y18" s="61">
        <f>VLOOKUP($C18,Sheet1!$B:$AE,23,0)</f>
        <v>0</v>
      </c>
      <c r="Z18" s="61">
        <f>VLOOKUP($C18,Sheet1!$B:$AE,24,0)</f>
        <v>0</v>
      </c>
      <c r="AA18" s="61">
        <f>VLOOKUP($C18,Sheet1!$B:$AE,25,0)</f>
        <v>0</v>
      </c>
      <c r="AB18" s="61">
        <f>VLOOKUP($C18,Sheet1!$B:$AF,26,0)</f>
        <v>0</v>
      </c>
      <c r="AC18" s="61">
        <f>VLOOKUP($C18,Sheet1!$B:$AG,27,0)</f>
        <v>0</v>
      </c>
      <c r="AD18" s="61">
        <f>VLOOKUP($C18,Sheet1!$B:$AH,28,0)</f>
        <v>0</v>
      </c>
      <c r="AE18" s="61">
        <f>VLOOKUP(C18,Sheet1!B:AI,29,0)</f>
        <v>0</v>
      </c>
      <c r="AF18" s="109">
        <f t="shared" si="1"/>
        <v>150</v>
      </c>
      <c r="AG18" s="116">
        <f t="shared" si="2"/>
        <v>150</v>
      </c>
    </row>
    <row r="19" s="21" customFormat="1" ht="32" customHeight="1" spans="1:33">
      <c r="A19" s="56"/>
      <c r="B19" s="62"/>
      <c r="C19" s="63" t="s">
        <v>345</v>
      </c>
      <c r="D19" s="64" t="s">
        <v>346</v>
      </c>
      <c r="E19" s="65">
        <v>120</v>
      </c>
      <c r="F19" s="61" t="e">
        <f>VLOOKUP(C19,Sheet1!B:J,4,0)</f>
        <v>#N/A</v>
      </c>
      <c r="G19" s="61" t="e">
        <f>VLOOKUP(C19,Sheet1!B:K,5,0)</f>
        <v>#N/A</v>
      </c>
      <c r="H19" s="61" t="e">
        <f>VLOOKUP($C19,Sheet1!$B:$AE,6,0)</f>
        <v>#N/A</v>
      </c>
      <c r="I19" s="61" t="e">
        <f>VLOOKUP($C19,Sheet1!$B:$AE,7,0)</f>
        <v>#N/A</v>
      </c>
      <c r="J19" s="61" t="e">
        <f>VLOOKUP($C19,Sheet1!$B:$AE,8,0)</f>
        <v>#N/A</v>
      </c>
      <c r="K19" s="61" t="e">
        <f>VLOOKUP($C19,Sheet1!$B:$AE,9,0)</f>
        <v>#N/A</v>
      </c>
      <c r="L19" s="61" t="e">
        <f>VLOOKUP($C19,Sheet1!$B:$AE,10,0)</f>
        <v>#N/A</v>
      </c>
      <c r="M19" s="61" t="e">
        <f>VLOOKUP($C19,Sheet1!$B:$AE,11,0)</f>
        <v>#N/A</v>
      </c>
      <c r="N19" s="61" t="e">
        <f>VLOOKUP($C19,Sheet1!$B:$AE,12,0)</f>
        <v>#N/A</v>
      </c>
      <c r="O19" s="61" t="e">
        <f>VLOOKUP($C19,Sheet1!$B:$AE,13,0)</f>
        <v>#N/A</v>
      </c>
      <c r="P19" s="61" t="e">
        <f>VLOOKUP($C19,Sheet1!$B:$AE,14,0)</f>
        <v>#N/A</v>
      </c>
      <c r="Q19" s="61" t="e">
        <f>VLOOKUP($C19,Sheet1!$B:$AE,15,0)</f>
        <v>#N/A</v>
      </c>
      <c r="R19" s="61" t="e">
        <f>VLOOKUP($C19,Sheet1!$B:$AE,16,0)</f>
        <v>#N/A</v>
      </c>
      <c r="S19" s="61" t="e">
        <f>VLOOKUP($C19,Sheet1!$B:$AE,17,0)</f>
        <v>#N/A</v>
      </c>
      <c r="T19" s="61" t="e">
        <f>VLOOKUP($C19,Sheet1!$B:$AE,18,0)</f>
        <v>#N/A</v>
      </c>
      <c r="U19" s="61" t="e">
        <f>VLOOKUP($C19,Sheet1!$B:$AE,19,0)</f>
        <v>#N/A</v>
      </c>
      <c r="V19" s="61" t="e">
        <f>VLOOKUP($C19,Sheet1!$B:$AE,20,0)</f>
        <v>#N/A</v>
      </c>
      <c r="W19" s="61" t="e">
        <f>VLOOKUP($C19,Sheet1!$B:$AE,21,0)</f>
        <v>#N/A</v>
      </c>
      <c r="X19" s="61" t="e">
        <f>VLOOKUP($C19,Sheet1!$B:$AE,22,0)</f>
        <v>#N/A</v>
      </c>
      <c r="Y19" s="61" t="e">
        <f>VLOOKUP($C19,Sheet1!$B:$AE,23,0)</f>
        <v>#N/A</v>
      </c>
      <c r="Z19" s="61" t="e">
        <f>VLOOKUP($C19,Sheet1!$B:$AE,24,0)</f>
        <v>#N/A</v>
      </c>
      <c r="AA19" s="61" t="e">
        <f>VLOOKUP($C19,Sheet1!$B:$AE,25,0)</f>
        <v>#N/A</v>
      </c>
      <c r="AB19" s="61" t="e">
        <f>VLOOKUP($C19,Sheet1!$B:$AF,26,0)</f>
        <v>#N/A</v>
      </c>
      <c r="AC19" s="61" t="e">
        <f>VLOOKUP($C19,Sheet1!$B:$AG,27,0)</f>
        <v>#N/A</v>
      </c>
      <c r="AD19" s="61" t="e">
        <f>VLOOKUP($C19,Sheet1!$B:$AH,28,0)</f>
        <v>#N/A</v>
      </c>
      <c r="AE19" s="61" t="e">
        <f>VLOOKUP(C19,Sheet1!B:AI,29,0)</f>
        <v>#N/A</v>
      </c>
      <c r="AF19" s="109" t="e">
        <f t="shared" si="1"/>
        <v>#N/A</v>
      </c>
      <c r="AG19" s="116" t="e">
        <f t="shared" si="2"/>
        <v>#N/A</v>
      </c>
    </row>
    <row r="20" s="21" customFormat="1" ht="32" customHeight="1" spans="1:33">
      <c r="A20" s="56"/>
      <c r="B20" s="62"/>
      <c r="C20" s="63" t="s">
        <v>347</v>
      </c>
      <c r="D20" s="64" t="s">
        <v>348</v>
      </c>
      <c r="E20" s="65">
        <v>120</v>
      </c>
      <c r="F20" s="61" t="e">
        <f>VLOOKUP(C20,Sheet1!B:J,4,0)</f>
        <v>#N/A</v>
      </c>
      <c r="G20" s="61" t="e">
        <f>VLOOKUP(C20,Sheet1!B:K,5,0)</f>
        <v>#N/A</v>
      </c>
      <c r="H20" s="61" t="e">
        <f>VLOOKUP($C20,Sheet1!$B:$AE,6,0)</f>
        <v>#N/A</v>
      </c>
      <c r="I20" s="61" t="e">
        <f>VLOOKUP($C20,Sheet1!$B:$AE,7,0)</f>
        <v>#N/A</v>
      </c>
      <c r="J20" s="61" t="e">
        <f>VLOOKUP($C20,Sheet1!$B:$AE,8,0)</f>
        <v>#N/A</v>
      </c>
      <c r="K20" s="61" t="e">
        <f>VLOOKUP($C20,Sheet1!$B:$AE,9,0)</f>
        <v>#N/A</v>
      </c>
      <c r="L20" s="61" t="e">
        <f>VLOOKUP($C20,Sheet1!$B:$AE,10,0)</f>
        <v>#N/A</v>
      </c>
      <c r="M20" s="61" t="e">
        <f>VLOOKUP($C20,Sheet1!$B:$AE,11,0)</f>
        <v>#N/A</v>
      </c>
      <c r="N20" s="61" t="e">
        <f>VLOOKUP($C20,Sheet1!$B:$AE,12,0)</f>
        <v>#N/A</v>
      </c>
      <c r="O20" s="61" t="e">
        <f>VLOOKUP($C20,Sheet1!$B:$AE,13,0)</f>
        <v>#N/A</v>
      </c>
      <c r="P20" s="61" t="e">
        <f>VLOOKUP($C20,Sheet1!$B:$AE,14,0)</f>
        <v>#N/A</v>
      </c>
      <c r="Q20" s="61" t="e">
        <f>VLOOKUP($C20,Sheet1!$B:$AE,15,0)</f>
        <v>#N/A</v>
      </c>
      <c r="R20" s="61" t="e">
        <f>VLOOKUP($C20,Sheet1!$B:$AE,16,0)</f>
        <v>#N/A</v>
      </c>
      <c r="S20" s="61" t="e">
        <f>VLOOKUP($C20,Sheet1!$B:$AE,17,0)</f>
        <v>#N/A</v>
      </c>
      <c r="T20" s="61" t="e">
        <f>VLOOKUP($C20,Sheet1!$B:$AE,18,0)</f>
        <v>#N/A</v>
      </c>
      <c r="U20" s="61" t="e">
        <f>VLOOKUP($C20,Sheet1!$B:$AE,19,0)</f>
        <v>#N/A</v>
      </c>
      <c r="V20" s="61" t="e">
        <f>VLOOKUP($C20,Sheet1!$B:$AE,20,0)</f>
        <v>#N/A</v>
      </c>
      <c r="W20" s="61" t="e">
        <f>VLOOKUP($C20,Sheet1!$B:$AE,21,0)</f>
        <v>#N/A</v>
      </c>
      <c r="X20" s="61" t="e">
        <f>VLOOKUP($C20,Sheet1!$B:$AE,22,0)</f>
        <v>#N/A</v>
      </c>
      <c r="Y20" s="61" t="e">
        <f>VLOOKUP($C20,Sheet1!$B:$AE,23,0)</f>
        <v>#N/A</v>
      </c>
      <c r="Z20" s="61" t="e">
        <f>VLOOKUP($C20,Sheet1!$B:$AE,24,0)</f>
        <v>#N/A</v>
      </c>
      <c r="AA20" s="61" t="e">
        <f>VLOOKUP($C20,Sheet1!$B:$AE,25,0)</f>
        <v>#N/A</v>
      </c>
      <c r="AB20" s="61" t="e">
        <f>VLOOKUP($C20,Sheet1!$B:$AF,26,0)</f>
        <v>#N/A</v>
      </c>
      <c r="AC20" s="61" t="e">
        <f>VLOOKUP($C20,Sheet1!$B:$AG,27,0)</f>
        <v>#N/A</v>
      </c>
      <c r="AD20" s="61" t="e">
        <f>VLOOKUP($C20,Sheet1!$B:$AH,28,0)</f>
        <v>#N/A</v>
      </c>
      <c r="AE20" s="61" t="e">
        <f>VLOOKUP(C20,Sheet1!B:AI,29,0)</f>
        <v>#N/A</v>
      </c>
      <c r="AF20" s="109" t="e">
        <f t="shared" si="1"/>
        <v>#N/A</v>
      </c>
      <c r="AG20" s="116" t="e">
        <f t="shared" si="2"/>
        <v>#N/A</v>
      </c>
    </row>
    <row r="21" s="21" customFormat="1" ht="32" customHeight="1" spans="1:33">
      <c r="A21" s="56"/>
      <c r="B21" s="62"/>
      <c r="C21" s="63" t="s">
        <v>349</v>
      </c>
      <c r="D21" s="64" t="s">
        <v>350</v>
      </c>
      <c r="E21" s="65">
        <v>90</v>
      </c>
      <c r="F21" s="61" t="e">
        <f>VLOOKUP(C21,Sheet1!B:J,4,0)</f>
        <v>#N/A</v>
      </c>
      <c r="G21" s="61" t="e">
        <f>VLOOKUP(C21,Sheet1!B:K,5,0)</f>
        <v>#N/A</v>
      </c>
      <c r="H21" s="61" t="e">
        <f>VLOOKUP($C21,Sheet1!$B:$AE,6,0)</f>
        <v>#N/A</v>
      </c>
      <c r="I21" s="61" t="e">
        <f>VLOOKUP($C21,Sheet1!$B:$AE,7,0)</f>
        <v>#N/A</v>
      </c>
      <c r="J21" s="61" t="e">
        <f>VLOOKUP($C21,Sheet1!$B:$AE,8,0)</f>
        <v>#N/A</v>
      </c>
      <c r="K21" s="61" t="e">
        <f>VLOOKUP($C21,Sheet1!$B:$AE,9,0)</f>
        <v>#N/A</v>
      </c>
      <c r="L21" s="61" t="e">
        <f>VLOOKUP($C21,Sheet1!$B:$AE,10,0)</f>
        <v>#N/A</v>
      </c>
      <c r="M21" s="61" t="e">
        <f>VLOOKUP($C21,Sheet1!$B:$AE,11,0)</f>
        <v>#N/A</v>
      </c>
      <c r="N21" s="61" t="e">
        <f>VLOOKUP($C21,Sheet1!$B:$AE,12,0)</f>
        <v>#N/A</v>
      </c>
      <c r="O21" s="61" t="e">
        <f>VLOOKUP($C21,Sheet1!$B:$AE,13,0)</f>
        <v>#N/A</v>
      </c>
      <c r="P21" s="61" t="e">
        <f>VLOOKUP($C21,Sheet1!$B:$AE,14,0)</f>
        <v>#N/A</v>
      </c>
      <c r="Q21" s="61" t="e">
        <f>VLOOKUP($C21,Sheet1!$B:$AE,15,0)</f>
        <v>#N/A</v>
      </c>
      <c r="R21" s="61" t="e">
        <f>VLOOKUP($C21,Sheet1!$B:$AE,16,0)</f>
        <v>#N/A</v>
      </c>
      <c r="S21" s="61" t="e">
        <f>VLOOKUP($C21,Sheet1!$B:$AE,17,0)</f>
        <v>#N/A</v>
      </c>
      <c r="T21" s="61" t="e">
        <f>VLOOKUP($C21,Sheet1!$B:$AE,18,0)</f>
        <v>#N/A</v>
      </c>
      <c r="U21" s="61" t="e">
        <f>VLOOKUP($C21,Sheet1!$B:$AE,19,0)</f>
        <v>#N/A</v>
      </c>
      <c r="V21" s="61" t="e">
        <f>VLOOKUP($C21,Sheet1!$B:$AE,20,0)</f>
        <v>#N/A</v>
      </c>
      <c r="W21" s="61" t="e">
        <f>VLOOKUP($C21,Sheet1!$B:$AE,21,0)</f>
        <v>#N/A</v>
      </c>
      <c r="X21" s="61" t="e">
        <f>VLOOKUP($C21,Sheet1!$B:$AE,22,0)</f>
        <v>#N/A</v>
      </c>
      <c r="Y21" s="61" t="e">
        <f>VLOOKUP($C21,Sheet1!$B:$AE,23,0)</f>
        <v>#N/A</v>
      </c>
      <c r="Z21" s="61" t="e">
        <f>VLOOKUP($C21,Sheet1!$B:$AE,24,0)</f>
        <v>#N/A</v>
      </c>
      <c r="AA21" s="61" t="e">
        <f>VLOOKUP($C21,Sheet1!$B:$AE,25,0)</f>
        <v>#N/A</v>
      </c>
      <c r="AB21" s="61" t="e">
        <f>VLOOKUP($C21,Sheet1!$B:$AF,26,0)</f>
        <v>#N/A</v>
      </c>
      <c r="AC21" s="61" t="e">
        <f>VLOOKUP($C21,Sheet1!$B:$AG,27,0)</f>
        <v>#N/A</v>
      </c>
      <c r="AD21" s="61" t="e">
        <f>VLOOKUP($C21,Sheet1!$B:$AH,28,0)</f>
        <v>#N/A</v>
      </c>
      <c r="AE21" s="61" t="e">
        <f>VLOOKUP(C21,Sheet1!B:AI,29,0)</f>
        <v>#N/A</v>
      </c>
      <c r="AF21" s="109" t="e">
        <f t="shared" si="1"/>
        <v>#N/A</v>
      </c>
      <c r="AG21" s="115" t="e">
        <f t="shared" ref="AG21:AG26" si="3">AF21-AE21-AD21-AC21</f>
        <v>#N/A</v>
      </c>
    </row>
    <row r="22" s="21" customFormat="1" ht="32" customHeight="1" spans="1:33">
      <c r="A22" s="56"/>
      <c r="B22" s="62"/>
      <c r="C22" s="63" t="s">
        <v>125</v>
      </c>
      <c r="D22" s="64" t="s">
        <v>126</v>
      </c>
      <c r="E22" s="65">
        <v>120</v>
      </c>
      <c r="F22" s="61" t="str">
        <f>VLOOKUP(C22,Sheet1!B:J,4,0)</f>
        <v>正常供货</v>
      </c>
      <c r="G22" s="61">
        <f>VLOOKUP(C22,Sheet1!B:K,5,0)</f>
        <v>0</v>
      </c>
      <c r="H22" s="61">
        <f>VLOOKUP($C22,Sheet1!$B:$AE,6,0)</f>
        <v>60</v>
      </c>
      <c r="I22" s="61" t="str">
        <f>VLOOKUP($C22,Sheet1!$B:$AE,7,0)</f>
        <v>是</v>
      </c>
      <c r="J22" s="61">
        <f>VLOOKUP($C22,Sheet1!$B:$AE,8,0)</f>
        <v>60</v>
      </c>
      <c r="K22" s="61">
        <f>VLOOKUP($C22,Sheet1!$B:$AE,9,0)</f>
        <v>0</v>
      </c>
      <c r="L22" s="61">
        <f>VLOOKUP($C22,Sheet1!$B:$AE,10,0)</f>
        <v>0</v>
      </c>
      <c r="M22" s="61">
        <f>VLOOKUP($C22,Sheet1!$B:$AE,11,0)</f>
        <v>0</v>
      </c>
      <c r="N22" s="61">
        <f>VLOOKUP($C22,Sheet1!$B:$AE,12,0)</f>
        <v>0</v>
      </c>
      <c r="O22" s="61">
        <f>VLOOKUP($C22,Sheet1!$B:$AE,13,0)</f>
        <v>0</v>
      </c>
      <c r="P22" s="61">
        <f>VLOOKUP($C22,Sheet1!$B:$AE,14,0)</f>
        <v>0</v>
      </c>
      <c r="Q22" s="61">
        <f>VLOOKUP($C22,Sheet1!$B:$AE,15,0)</f>
        <v>0</v>
      </c>
      <c r="R22" s="61">
        <f>VLOOKUP($C22,Sheet1!$B:$AE,16,0)</f>
        <v>0</v>
      </c>
      <c r="S22" s="61">
        <f>VLOOKUP($C22,Sheet1!$B:$AE,17,0)</f>
        <v>0</v>
      </c>
      <c r="T22" s="61">
        <f>VLOOKUP($C22,Sheet1!$B:$AE,18,0)</f>
        <v>0</v>
      </c>
      <c r="U22" s="61">
        <f>VLOOKUP($C22,Sheet1!$B:$AE,19,0)</f>
        <v>0</v>
      </c>
      <c r="V22" s="61">
        <f>VLOOKUP($C22,Sheet1!$B:$AE,20,0)</f>
        <v>0</v>
      </c>
      <c r="W22" s="61">
        <f>VLOOKUP($C22,Sheet1!$B:$AE,21,0)</f>
        <v>0</v>
      </c>
      <c r="X22" s="61">
        <f>VLOOKUP($C22,Sheet1!$B:$AE,22,0)</f>
        <v>0</v>
      </c>
      <c r="Y22" s="61">
        <f>VLOOKUP($C22,Sheet1!$B:$AE,23,0)</f>
        <v>0</v>
      </c>
      <c r="Z22" s="61">
        <f>VLOOKUP($C22,Sheet1!$B:$AE,24,0)</f>
        <v>0</v>
      </c>
      <c r="AA22" s="61">
        <f>VLOOKUP($C22,Sheet1!$B:$AE,25,0)</f>
        <v>42403.21</v>
      </c>
      <c r="AB22" s="61">
        <f>VLOOKUP($C22,Sheet1!$B:$AF,26,0)</f>
        <v>0</v>
      </c>
      <c r="AC22" s="61">
        <f>VLOOKUP($C22,Sheet1!$B:$AG,27,0)</f>
        <v>0</v>
      </c>
      <c r="AD22" s="61">
        <f>VLOOKUP($C22,Sheet1!$B:$AH,28,0)</f>
        <v>0</v>
      </c>
      <c r="AE22" s="61">
        <f>VLOOKUP(C22,Sheet1!B:AI,29,0)</f>
        <v>0</v>
      </c>
      <c r="AF22" s="109">
        <f t="shared" si="1"/>
        <v>42523.21</v>
      </c>
      <c r="AG22" s="116">
        <f t="shared" ref="AG22:AG24" si="4">AF22-AE22-AD22-AC22-AB22</f>
        <v>42523.21</v>
      </c>
    </row>
    <row r="23" s="21" customFormat="1" ht="32" customHeight="1" spans="1:33">
      <c r="A23" s="56"/>
      <c r="B23" s="62"/>
      <c r="C23" s="63" t="s">
        <v>193</v>
      </c>
      <c r="D23" s="64" t="s">
        <v>194</v>
      </c>
      <c r="E23" s="65">
        <v>120</v>
      </c>
      <c r="F23" s="61" t="str">
        <f>VLOOKUP(C23,Sheet1!B:J,4,0)</f>
        <v>正常供货</v>
      </c>
      <c r="G23" s="61">
        <f>VLOOKUP(C23,Sheet1!B:K,5,0)</f>
        <v>0</v>
      </c>
      <c r="H23" s="61">
        <f>VLOOKUP($C23,Sheet1!$B:$AE,6,0)</f>
        <v>60</v>
      </c>
      <c r="I23" s="61" t="str">
        <f>VLOOKUP($C23,Sheet1!$B:$AE,7,0)</f>
        <v>否</v>
      </c>
      <c r="J23" s="61">
        <f>VLOOKUP($C23,Sheet1!$B:$AE,8,0)</f>
        <v>60</v>
      </c>
      <c r="K23" s="61">
        <f>VLOOKUP($C23,Sheet1!$B:$AE,9,0)</f>
        <v>0</v>
      </c>
      <c r="L23" s="61">
        <f>VLOOKUP($C23,Sheet1!$B:$AE,10,0)</f>
        <v>0</v>
      </c>
      <c r="M23" s="61">
        <f>VLOOKUP($C23,Sheet1!$B:$AE,11,0)</f>
        <v>0</v>
      </c>
      <c r="N23" s="61">
        <f>VLOOKUP($C23,Sheet1!$B:$AE,12,0)</f>
        <v>0</v>
      </c>
      <c r="O23" s="61">
        <f>VLOOKUP($C23,Sheet1!$B:$AE,13,0)</f>
        <v>0</v>
      </c>
      <c r="P23" s="61">
        <f>VLOOKUP($C23,Sheet1!$B:$AE,14,0)</f>
        <v>0</v>
      </c>
      <c r="Q23" s="61">
        <f>VLOOKUP($C23,Sheet1!$B:$AE,15,0)</f>
        <v>0</v>
      </c>
      <c r="R23" s="61">
        <f>VLOOKUP($C23,Sheet1!$B:$AE,16,0)</f>
        <v>0</v>
      </c>
      <c r="S23" s="61">
        <f>VLOOKUP($C23,Sheet1!$B:$AE,17,0)</f>
        <v>0</v>
      </c>
      <c r="T23" s="61">
        <f>VLOOKUP($C23,Sheet1!$B:$AE,18,0)</f>
        <v>0</v>
      </c>
      <c r="U23" s="61">
        <f>VLOOKUP($C23,Sheet1!$B:$AE,19,0)</f>
        <v>0</v>
      </c>
      <c r="V23" s="61">
        <f>VLOOKUP($C23,Sheet1!$B:$AE,20,0)</f>
        <v>0</v>
      </c>
      <c r="W23" s="61">
        <f>VLOOKUP($C23,Sheet1!$B:$AE,21,0)</f>
        <v>0</v>
      </c>
      <c r="X23" s="61">
        <f>VLOOKUP($C23,Sheet1!$B:$AE,22,0)</f>
        <v>0</v>
      </c>
      <c r="Y23" s="61">
        <f>VLOOKUP($C23,Sheet1!$B:$AE,23,0)</f>
        <v>0</v>
      </c>
      <c r="Z23" s="61">
        <f>VLOOKUP($C23,Sheet1!$B:$AE,24,0)</f>
        <v>0</v>
      </c>
      <c r="AA23" s="61">
        <f>VLOOKUP($C23,Sheet1!$B:$AE,25,0)</f>
        <v>0</v>
      </c>
      <c r="AB23" s="61">
        <f>VLOOKUP($C23,Sheet1!$B:$AF,26,0)</f>
        <v>0</v>
      </c>
      <c r="AC23" s="61">
        <f>VLOOKUP($C23,Sheet1!$B:$AG,27,0)</f>
        <v>0</v>
      </c>
      <c r="AD23" s="61">
        <f>VLOOKUP($C23,Sheet1!$B:$AH,28,0)</f>
        <v>0</v>
      </c>
      <c r="AE23" s="61">
        <f>VLOOKUP(C23,Sheet1!B:AI,29,0)</f>
        <v>0</v>
      </c>
      <c r="AF23" s="109">
        <f t="shared" si="1"/>
        <v>120</v>
      </c>
      <c r="AG23" s="116">
        <f t="shared" si="4"/>
        <v>120</v>
      </c>
    </row>
    <row r="24" s="21" customFormat="1" ht="32" customHeight="1" spans="1:33">
      <c r="A24" s="56"/>
      <c r="B24" s="62"/>
      <c r="C24" s="63" t="s">
        <v>351</v>
      </c>
      <c r="D24" s="64" t="s">
        <v>352</v>
      </c>
      <c r="E24" s="65">
        <v>120</v>
      </c>
      <c r="F24" s="61" t="e">
        <f>VLOOKUP(C24,Sheet1!B:J,4,0)</f>
        <v>#N/A</v>
      </c>
      <c r="G24" s="61" t="e">
        <f>VLOOKUP(C24,Sheet1!B:K,5,0)</f>
        <v>#N/A</v>
      </c>
      <c r="H24" s="61" t="e">
        <f>VLOOKUP($C24,Sheet1!$B:$AE,6,0)</f>
        <v>#N/A</v>
      </c>
      <c r="I24" s="61" t="e">
        <f>VLOOKUP($C24,Sheet1!$B:$AE,7,0)</f>
        <v>#N/A</v>
      </c>
      <c r="J24" s="61" t="e">
        <f>VLOOKUP($C24,Sheet1!$B:$AE,8,0)</f>
        <v>#N/A</v>
      </c>
      <c r="K24" s="61" t="e">
        <f>VLOOKUP($C24,Sheet1!$B:$AE,9,0)</f>
        <v>#N/A</v>
      </c>
      <c r="L24" s="61" t="e">
        <f>VLOOKUP($C24,Sheet1!$B:$AE,10,0)</f>
        <v>#N/A</v>
      </c>
      <c r="M24" s="61" t="e">
        <f>VLOOKUP($C24,Sheet1!$B:$AE,11,0)</f>
        <v>#N/A</v>
      </c>
      <c r="N24" s="61" t="e">
        <f>VLOOKUP($C24,Sheet1!$B:$AE,12,0)</f>
        <v>#N/A</v>
      </c>
      <c r="O24" s="61" t="e">
        <f>VLOOKUP($C24,Sheet1!$B:$AE,13,0)</f>
        <v>#N/A</v>
      </c>
      <c r="P24" s="61" t="e">
        <f>VLOOKUP($C24,Sheet1!$B:$AE,14,0)</f>
        <v>#N/A</v>
      </c>
      <c r="Q24" s="61" t="e">
        <f>VLOOKUP($C24,Sheet1!$B:$AE,15,0)</f>
        <v>#N/A</v>
      </c>
      <c r="R24" s="61" t="e">
        <f>VLOOKUP($C24,Sheet1!$B:$AE,16,0)</f>
        <v>#N/A</v>
      </c>
      <c r="S24" s="61" t="e">
        <f>VLOOKUP($C24,Sheet1!$B:$AE,17,0)</f>
        <v>#N/A</v>
      </c>
      <c r="T24" s="61" t="e">
        <f>VLOOKUP($C24,Sheet1!$B:$AE,18,0)</f>
        <v>#N/A</v>
      </c>
      <c r="U24" s="61" t="e">
        <f>VLOOKUP($C24,Sheet1!$B:$AE,19,0)</f>
        <v>#N/A</v>
      </c>
      <c r="V24" s="61" t="e">
        <f>VLOOKUP($C24,Sheet1!$B:$AE,20,0)</f>
        <v>#N/A</v>
      </c>
      <c r="W24" s="61" t="e">
        <f>VLOOKUP($C24,Sheet1!$B:$AE,21,0)</f>
        <v>#N/A</v>
      </c>
      <c r="X24" s="61" t="e">
        <f>VLOOKUP($C24,Sheet1!$B:$AE,22,0)</f>
        <v>#N/A</v>
      </c>
      <c r="Y24" s="61" t="e">
        <f>VLOOKUP($C24,Sheet1!$B:$AE,23,0)</f>
        <v>#N/A</v>
      </c>
      <c r="Z24" s="61" t="e">
        <f>VLOOKUP($C24,Sheet1!$B:$AE,24,0)</f>
        <v>#N/A</v>
      </c>
      <c r="AA24" s="61" t="e">
        <f>VLOOKUP($C24,Sheet1!$B:$AE,25,0)</f>
        <v>#N/A</v>
      </c>
      <c r="AB24" s="61" t="e">
        <f>VLOOKUP($C24,Sheet1!$B:$AF,26,0)</f>
        <v>#N/A</v>
      </c>
      <c r="AC24" s="61" t="e">
        <f>VLOOKUP($C24,Sheet1!$B:$AG,27,0)</f>
        <v>#N/A</v>
      </c>
      <c r="AD24" s="61" t="e">
        <f>VLOOKUP($C24,Sheet1!$B:$AH,28,0)</f>
        <v>#N/A</v>
      </c>
      <c r="AE24" s="61" t="e">
        <f>VLOOKUP(C24,Sheet1!B:AI,29,0)</f>
        <v>#N/A</v>
      </c>
      <c r="AF24" s="109" t="e">
        <f t="shared" si="1"/>
        <v>#N/A</v>
      </c>
      <c r="AG24" s="116" t="e">
        <f t="shared" si="4"/>
        <v>#N/A</v>
      </c>
    </row>
    <row r="25" s="21" customFormat="1" ht="32" customHeight="1" spans="1:33">
      <c r="A25" s="56"/>
      <c r="B25" s="62"/>
      <c r="C25" s="63" t="s">
        <v>353</v>
      </c>
      <c r="D25" s="64" t="s">
        <v>222</v>
      </c>
      <c r="E25" s="65">
        <v>90</v>
      </c>
      <c r="F25" s="61" t="e">
        <f>VLOOKUP(C25,Sheet1!B:J,4,0)</f>
        <v>#N/A</v>
      </c>
      <c r="G25" s="61" t="e">
        <f>VLOOKUP(C25,Sheet1!B:K,5,0)</f>
        <v>#N/A</v>
      </c>
      <c r="H25" s="61" t="e">
        <f>VLOOKUP($C25,Sheet1!$B:$AE,6,0)</f>
        <v>#N/A</v>
      </c>
      <c r="I25" s="61" t="e">
        <f>VLOOKUP($C25,Sheet1!$B:$AE,7,0)</f>
        <v>#N/A</v>
      </c>
      <c r="J25" s="61" t="e">
        <f>VLOOKUP($C25,Sheet1!$B:$AE,8,0)</f>
        <v>#N/A</v>
      </c>
      <c r="K25" s="61" t="e">
        <f>VLOOKUP($C25,Sheet1!$B:$AE,9,0)</f>
        <v>#N/A</v>
      </c>
      <c r="L25" s="61" t="e">
        <f>VLOOKUP($C25,Sheet1!$B:$AE,10,0)</f>
        <v>#N/A</v>
      </c>
      <c r="M25" s="61" t="e">
        <f>VLOOKUP($C25,Sheet1!$B:$AE,11,0)</f>
        <v>#N/A</v>
      </c>
      <c r="N25" s="61" t="e">
        <f>VLOOKUP($C25,Sheet1!$B:$AE,12,0)</f>
        <v>#N/A</v>
      </c>
      <c r="O25" s="61" t="e">
        <f>VLOOKUP($C25,Sheet1!$B:$AE,13,0)</f>
        <v>#N/A</v>
      </c>
      <c r="P25" s="61" t="e">
        <f>VLOOKUP($C25,Sheet1!$B:$AE,14,0)</f>
        <v>#N/A</v>
      </c>
      <c r="Q25" s="61" t="e">
        <f>VLOOKUP($C25,Sheet1!$B:$AE,15,0)</f>
        <v>#N/A</v>
      </c>
      <c r="R25" s="61" t="e">
        <f>VLOOKUP($C25,Sheet1!$B:$AE,16,0)</f>
        <v>#N/A</v>
      </c>
      <c r="S25" s="61" t="e">
        <f>VLOOKUP($C25,Sheet1!$B:$AE,17,0)</f>
        <v>#N/A</v>
      </c>
      <c r="T25" s="61" t="e">
        <f>VLOOKUP($C25,Sheet1!$B:$AE,18,0)</f>
        <v>#N/A</v>
      </c>
      <c r="U25" s="61" t="e">
        <f>VLOOKUP($C25,Sheet1!$B:$AE,19,0)</f>
        <v>#N/A</v>
      </c>
      <c r="V25" s="61" t="e">
        <f>VLOOKUP($C25,Sheet1!$B:$AE,20,0)</f>
        <v>#N/A</v>
      </c>
      <c r="W25" s="61" t="e">
        <f>VLOOKUP($C25,Sheet1!$B:$AE,21,0)</f>
        <v>#N/A</v>
      </c>
      <c r="X25" s="61" t="e">
        <f>VLOOKUP($C25,Sheet1!$B:$AE,22,0)</f>
        <v>#N/A</v>
      </c>
      <c r="Y25" s="61" t="e">
        <f>VLOOKUP($C25,Sheet1!$B:$AE,23,0)</f>
        <v>#N/A</v>
      </c>
      <c r="Z25" s="61" t="e">
        <f>VLOOKUP($C25,Sheet1!$B:$AE,24,0)</f>
        <v>#N/A</v>
      </c>
      <c r="AA25" s="61" t="e">
        <f>VLOOKUP($C25,Sheet1!$B:$AE,25,0)</f>
        <v>#N/A</v>
      </c>
      <c r="AB25" s="61" t="e">
        <f>VLOOKUP($C25,Sheet1!$B:$AF,26,0)</f>
        <v>#N/A</v>
      </c>
      <c r="AC25" s="61" t="e">
        <f>VLOOKUP($C25,Sheet1!$B:$AG,27,0)</f>
        <v>#N/A</v>
      </c>
      <c r="AD25" s="61" t="e">
        <f>VLOOKUP($C25,Sheet1!$B:$AH,28,0)</f>
        <v>#N/A</v>
      </c>
      <c r="AE25" s="61" t="e">
        <f>VLOOKUP(C25,Sheet1!B:AI,29,0)</f>
        <v>#N/A</v>
      </c>
      <c r="AF25" s="109" t="e">
        <f t="shared" si="1"/>
        <v>#N/A</v>
      </c>
      <c r="AG25" s="115" t="e">
        <f t="shared" si="3"/>
        <v>#N/A</v>
      </c>
    </row>
    <row r="26" s="21" customFormat="1" ht="32" customHeight="1" spans="1:33">
      <c r="A26" s="56"/>
      <c r="B26" s="62"/>
      <c r="C26" s="63" t="s">
        <v>242</v>
      </c>
      <c r="D26" s="64" t="s">
        <v>243</v>
      </c>
      <c r="E26" s="65">
        <v>90</v>
      </c>
      <c r="F26" s="61" t="str">
        <f>VLOOKUP(C26,Sheet1!B:J,4,0)</f>
        <v>老账</v>
      </c>
      <c r="G26" s="61">
        <f>VLOOKUP(C26,Sheet1!B:K,5,0)</f>
        <v>0</v>
      </c>
      <c r="H26" s="61">
        <f>VLOOKUP($C26,Sheet1!$B:$AE,6,0)</f>
        <v>90</v>
      </c>
      <c r="I26" s="61" t="str">
        <f>VLOOKUP($C26,Sheet1!$B:$AE,7,0)</f>
        <v>否</v>
      </c>
      <c r="J26" s="61">
        <f>VLOOKUP($C26,Sheet1!$B:$AE,8,0)</f>
        <v>0</v>
      </c>
      <c r="K26" s="61">
        <f>VLOOKUP($C26,Sheet1!$B:$AE,9,0)</f>
        <v>0</v>
      </c>
      <c r="L26" s="61">
        <f>VLOOKUP($C26,Sheet1!$B:$AE,10,0)</f>
        <v>0</v>
      </c>
      <c r="M26" s="61">
        <f>VLOOKUP($C26,Sheet1!$B:$AE,11,0)</f>
        <v>0</v>
      </c>
      <c r="N26" s="61">
        <f>VLOOKUP($C26,Sheet1!$B:$AE,12,0)</f>
        <v>0</v>
      </c>
      <c r="O26" s="61">
        <f>VLOOKUP($C26,Sheet1!$B:$AE,13,0)</f>
        <v>0</v>
      </c>
      <c r="P26" s="61">
        <f>VLOOKUP($C26,Sheet1!$B:$AE,14,0)</f>
        <v>0</v>
      </c>
      <c r="Q26" s="61">
        <f>VLOOKUP($C26,Sheet1!$B:$AE,15,0)</f>
        <v>0</v>
      </c>
      <c r="R26" s="61">
        <f>VLOOKUP($C26,Sheet1!$B:$AE,16,0)</f>
        <v>0</v>
      </c>
      <c r="S26" s="61">
        <f>VLOOKUP($C26,Sheet1!$B:$AE,17,0)</f>
        <v>0</v>
      </c>
      <c r="T26" s="61">
        <f>VLOOKUP($C26,Sheet1!$B:$AE,18,0)</f>
        <v>0</v>
      </c>
      <c r="U26" s="61">
        <f>VLOOKUP($C26,Sheet1!$B:$AE,19,0)</f>
        <v>0</v>
      </c>
      <c r="V26" s="61">
        <f>VLOOKUP($C26,Sheet1!$B:$AE,20,0)</f>
        <v>0</v>
      </c>
      <c r="W26" s="61">
        <f>VLOOKUP($C26,Sheet1!$B:$AE,21,0)</f>
        <v>0</v>
      </c>
      <c r="X26" s="61">
        <f>VLOOKUP($C26,Sheet1!$B:$AE,22,0)</f>
        <v>0</v>
      </c>
      <c r="Y26" s="61">
        <f>VLOOKUP($C26,Sheet1!$B:$AE,23,0)</f>
        <v>0</v>
      </c>
      <c r="Z26" s="61">
        <f>VLOOKUP($C26,Sheet1!$B:$AE,24,0)</f>
        <v>0</v>
      </c>
      <c r="AA26" s="61">
        <f>VLOOKUP($C26,Sheet1!$B:$AE,25,0)</f>
        <v>0</v>
      </c>
      <c r="AB26" s="61">
        <f>VLOOKUP($C26,Sheet1!$B:$AF,26,0)</f>
        <v>0</v>
      </c>
      <c r="AC26" s="61">
        <f>VLOOKUP($C26,Sheet1!$B:$AG,27,0)</f>
        <v>0</v>
      </c>
      <c r="AD26" s="61">
        <f>VLOOKUP($C26,Sheet1!$B:$AH,28,0)</f>
        <v>0</v>
      </c>
      <c r="AE26" s="61">
        <f>VLOOKUP(C26,Sheet1!B:AI,29,0)</f>
        <v>0</v>
      </c>
      <c r="AF26" s="109">
        <f t="shared" si="1"/>
        <v>90</v>
      </c>
      <c r="AG26" s="115">
        <f t="shared" si="3"/>
        <v>90</v>
      </c>
    </row>
    <row r="27" s="22" customFormat="1" ht="32" customHeight="1" spans="1:33">
      <c r="A27" s="56"/>
      <c r="B27" s="62"/>
      <c r="C27" s="72" t="s">
        <v>234</v>
      </c>
      <c r="D27" s="73" t="s">
        <v>354</v>
      </c>
      <c r="E27" s="74">
        <v>30</v>
      </c>
      <c r="F27" s="61" t="str">
        <f>VLOOKUP(C27,Sheet1!B:J,4,0)</f>
        <v>大宗物料</v>
      </c>
      <c r="G27" s="61">
        <f>VLOOKUP(C27,Sheet1!B:K,5,0)</f>
        <v>0</v>
      </c>
      <c r="H27" s="61">
        <f>VLOOKUP($C27,Sheet1!$B:$AE,6,0)</f>
        <v>30</v>
      </c>
      <c r="I27" s="61" t="str">
        <f>VLOOKUP($C27,Sheet1!$B:$AE,7,0)</f>
        <v>否</v>
      </c>
      <c r="J27" s="61">
        <f>VLOOKUP($C27,Sheet1!$B:$AE,8,0)</f>
        <v>30</v>
      </c>
      <c r="K27" s="61">
        <f>VLOOKUP($C27,Sheet1!$B:$AE,9,0)</f>
        <v>0</v>
      </c>
      <c r="L27" s="61">
        <f>VLOOKUP($C27,Sheet1!$B:$AE,10,0)</f>
        <v>0</v>
      </c>
      <c r="M27" s="61">
        <f>VLOOKUP($C27,Sheet1!$B:$AE,11,0)</f>
        <v>0</v>
      </c>
      <c r="N27" s="61">
        <f>VLOOKUP($C27,Sheet1!$B:$AE,12,0)</f>
        <v>0</v>
      </c>
      <c r="O27" s="61">
        <f>VLOOKUP($C27,Sheet1!$B:$AE,13,0)</f>
        <v>0</v>
      </c>
      <c r="P27" s="61">
        <f>VLOOKUP($C27,Sheet1!$B:$AE,14,0)</f>
        <v>0</v>
      </c>
      <c r="Q27" s="61">
        <f>VLOOKUP($C27,Sheet1!$B:$AE,15,0)</f>
        <v>0</v>
      </c>
      <c r="R27" s="61">
        <f>VLOOKUP($C27,Sheet1!$B:$AE,16,0)</f>
        <v>0</v>
      </c>
      <c r="S27" s="61">
        <f>VLOOKUP($C27,Sheet1!$B:$AE,17,0)</f>
        <v>0</v>
      </c>
      <c r="T27" s="61">
        <f>VLOOKUP($C27,Sheet1!$B:$AE,18,0)</f>
        <v>0</v>
      </c>
      <c r="U27" s="61">
        <f>VLOOKUP($C27,Sheet1!$B:$AE,19,0)</f>
        <v>0</v>
      </c>
      <c r="V27" s="61">
        <f>VLOOKUP($C27,Sheet1!$B:$AE,20,0)</f>
        <v>0</v>
      </c>
      <c r="W27" s="61">
        <f>VLOOKUP($C27,Sheet1!$B:$AE,21,0)</f>
        <v>0</v>
      </c>
      <c r="X27" s="61">
        <f>VLOOKUP($C27,Sheet1!$B:$AE,22,0)</f>
        <v>0</v>
      </c>
      <c r="Y27" s="61">
        <f>VLOOKUP($C27,Sheet1!$B:$AE,23,0)</f>
        <v>0</v>
      </c>
      <c r="Z27" s="61">
        <f>VLOOKUP($C27,Sheet1!$B:$AE,24,0)</f>
        <v>0</v>
      </c>
      <c r="AA27" s="61">
        <f>VLOOKUP($C27,Sheet1!$B:$AE,25,0)</f>
        <v>0</v>
      </c>
      <c r="AB27" s="61">
        <f>VLOOKUP($C27,Sheet1!$B:$AF,26,0)</f>
        <v>0</v>
      </c>
      <c r="AC27" s="61">
        <f>VLOOKUP($C27,Sheet1!$B:$AG,27,0)</f>
        <v>0</v>
      </c>
      <c r="AD27" s="61">
        <f>VLOOKUP($C27,Sheet1!$B:$AH,28,0)</f>
        <v>0</v>
      </c>
      <c r="AE27" s="61">
        <f>VLOOKUP(C27,Sheet1!B:AI,29,0)</f>
        <v>0</v>
      </c>
      <c r="AF27" s="109">
        <f t="shared" si="1"/>
        <v>60</v>
      </c>
      <c r="AG27" s="116">
        <f>AF27-AE27</f>
        <v>60</v>
      </c>
    </row>
    <row r="28" s="22" customFormat="1" ht="32" customHeight="1" spans="1:33">
      <c r="A28" s="56"/>
      <c r="B28" s="62"/>
      <c r="C28" s="63" t="s">
        <v>190</v>
      </c>
      <c r="D28" s="64" t="s">
        <v>191</v>
      </c>
      <c r="E28" s="65">
        <v>90</v>
      </c>
      <c r="F28" s="61" t="str">
        <f>VLOOKUP(C28,Sheet1!B:J,4,0)</f>
        <v>除漆药剂</v>
      </c>
      <c r="G28" s="61">
        <f>VLOOKUP(C28,Sheet1!B:K,5,0)</f>
        <v>0</v>
      </c>
      <c r="H28" s="61">
        <f>VLOOKUP($C28,Sheet1!$B:$AE,6,0)</f>
        <v>30</v>
      </c>
      <c r="I28" s="61" t="str">
        <f>VLOOKUP($C28,Sheet1!$B:$AE,7,0)</f>
        <v>否</v>
      </c>
      <c r="J28" s="61">
        <f>VLOOKUP($C28,Sheet1!$B:$AE,8,0)</f>
        <v>30</v>
      </c>
      <c r="K28" s="61">
        <f>VLOOKUP($C28,Sheet1!$B:$AE,9,0)</f>
        <v>0</v>
      </c>
      <c r="L28" s="61">
        <f>VLOOKUP($C28,Sheet1!$B:$AE,10,0)</f>
        <v>0</v>
      </c>
      <c r="M28" s="61">
        <f>VLOOKUP($C28,Sheet1!$B:$AE,11,0)</f>
        <v>0</v>
      </c>
      <c r="N28" s="61">
        <f>VLOOKUP($C28,Sheet1!$B:$AE,12,0)</f>
        <v>0</v>
      </c>
      <c r="O28" s="61">
        <f>VLOOKUP($C28,Sheet1!$B:$AE,13,0)</f>
        <v>0</v>
      </c>
      <c r="P28" s="61">
        <f>VLOOKUP($C28,Sheet1!$B:$AE,14,0)</f>
        <v>0</v>
      </c>
      <c r="Q28" s="61">
        <f>VLOOKUP($C28,Sheet1!$B:$AE,15,0)</f>
        <v>0</v>
      </c>
      <c r="R28" s="61">
        <f>VLOOKUP($C28,Sheet1!$B:$AE,16,0)</f>
        <v>0</v>
      </c>
      <c r="S28" s="61">
        <f>VLOOKUP($C28,Sheet1!$B:$AE,17,0)</f>
        <v>0</v>
      </c>
      <c r="T28" s="61">
        <f>VLOOKUP($C28,Sheet1!$B:$AE,18,0)</f>
        <v>0</v>
      </c>
      <c r="U28" s="61">
        <f>VLOOKUP($C28,Sheet1!$B:$AE,19,0)</f>
        <v>0</v>
      </c>
      <c r="V28" s="61">
        <f>VLOOKUP($C28,Sheet1!$B:$AE,20,0)</f>
        <v>0</v>
      </c>
      <c r="W28" s="61">
        <f>VLOOKUP($C28,Sheet1!$B:$AE,21,0)</f>
        <v>0</v>
      </c>
      <c r="X28" s="61">
        <f>VLOOKUP($C28,Sheet1!$B:$AE,22,0)</f>
        <v>0</v>
      </c>
      <c r="Y28" s="61">
        <f>VLOOKUP($C28,Sheet1!$B:$AE,23,0)</f>
        <v>0</v>
      </c>
      <c r="Z28" s="61">
        <f>VLOOKUP($C28,Sheet1!$B:$AE,24,0)</f>
        <v>0</v>
      </c>
      <c r="AA28" s="61">
        <f>VLOOKUP($C28,Sheet1!$B:$AE,25,0)</f>
        <v>0</v>
      </c>
      <c r="AB28" s="61">
        <f>VLOOKUP($C28,Sheet1!$B:$AF,26,0)</f>
        <v>0</v>
      </c>
      <c r="AC28" s="61">
        <f>VLOOKUP($C28,Sheet1!$B:$AG,27,0)</f>
        <v>0</v>
      </c>
      <c r="AD28" s="61">
        <f>VLOOKUP($C28,Sheet1!$B:$AH,28,0)</f>
        <v>0</v>
      </c>
      <c r="AE28" s="61">
        <f>VLOOKUP(C28,Sheet1!B:AI,29,0)</f>
        <v>0</v>
      </c>
      <c r="AF28" s="109">
        <f t="shared" si="1"/>
        <v>60</v>
      </c>
      <c r="AG28" s="115">
        <f t="shared" ref="AG28:AG38" si="5">AF28-AE28-AD28-AC28</f>
        <v>60</v>
      </c>
    </row>
    <row r="29" s="24" customFormat="1" ht="32" customHeight="1" spans="1:45">
      <c r="A29" s="75"/>
      <c r="B29" s="76"/>
      <c r="C29" s="77" t="s">
        <v>355</v>
      </c>
      <c r="D29" s="78"/>
      <c r="E29" s="79"/>
      <c r="F29" s="80" t="e">
        <f>SUM(F5:F28)</f>
        <v>#N/A</v>
      </c>
      <c r="G29" s="80" t="e">
        <f t="shared" ref="G29:AK29" si="6">SUM(G5:G28)</f>
        <v>#N/A</v>
      </c>
      <c r="H29" s="80" t="e">
        <f t="shared" si="6"/>
        <v>#N/A</v>
      </c>
      <c r="I29" s="80" t="e">
        <f t="shared" si="6"/>
        <v>#N/A</v>
      </c>
      <c r="J29" s="80" t="e">
        <f t="shared" si="6"/>
        <v>#N/A</v>
      </c>
      <c r="K29" s="80" t="e">
        <f t="shared" si="6"/>
        <v>#N/A</v>
      </c>
      <c r="L29" s="80" t="e">
        <f t="shared" si="6"/>
        <v>#N/A</v>
      </c>
      <c r="M29" s="80" t="e">
        <f t="shared" si="6"/>
        <v>#N/A</v>
      </c>
      <c r="N29" s="80" t="e">
        <f t="shared" si="6"/>
        <v>#N/A</v>
      </c>
      <c r="O29" s="80" t="e">
        <f t="shared" si="6"/>
        <v>#N/A</v>
      </c>
      <c r="P29" s="80" t="e">
        <f t="shared" si="6"/>
        <v>#N/A</v>
      </c>
      <c r="Q29" s="80" t="e">
        <f t="shared" si="6"/>
        <v>#N/A</v>
      </c>
      <c r="R29" s="80" t="e">
        <f t="shared" si="6"/>
        <v>#N/A</v>
      </c>
      <c r="S29" s="80" t="e">
        <f t="shared" si="6"/>
        <v>#N/A</v>
      </c>
      <c r="T29" s="80" t="e">
        <f t="shared" si="6"/>
        <v>#N/A</v>
      </c>
      <c r="U29" s="80" t="e">
        <f t="shared" si="6"/>
        <v>#N/A</v>
      </c>
      <c r="V29" s="80" t="e">
        <f t="shared" si="6"/>
        <v>#N/A</v>
      </c>
      <c r="W29" s="80" t="e">
        <f t="shared" si="6"/>
        <v>#N/A</v>
      </c>
      <c r="X29" s="80" t="e">
        <f t="shared" si="6"/>
        <v>#N/A</v>
      </c>
      <c r="Y29" s="80" t="e">
        <f t="shared" si="6"/>
        <v>#N/A</v>
      </c>
      <c r="Z29" s="80" t="e">
        <f t="shared" si="6"/>
        <v>#N/A</v>
      </c>
      <c r="AA29" s="80" t="e">
        <f t="shared" si="6"/>
        <v>#N/A</v>
      </c>
      <c r="AB29" s="80" t="e">
        <f t="shared" si="6"/>
        <v>#N/A</v>
      </c>
      <c r="AC29" s="80" t="e">
        <f t="shared" si="6"/>
        <v>#N/A</v>
      </c>
      <c r="AD29" s="80" t="e">
        <f t="shared" si="6"/>
        <v>#N/A</v>
      </c>
      <c r="AE29" s="80" t="e">
        <f t="shared" si="6"/>
        <v>#N/A</v>
      </c>
      <c r="AF29" s="80" t="e">
        <f t="shared" si="6"/>
        <v>#N/A</v>
      </c>
      <c r="AG29" s="117" t="e">
        <f t="shared" si="6"/>
        <v>#N/A</v>
      </c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="25" customFormat="1" ht="32" customHeight="1" spans="3:45">
      <c r="C30" s="81" t="s">
        <v>356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</row>
    <row r="31" s="21" customFormat="1" ht="27" customHeight="1" spans="1:33">
      <c r="A31" s="83"/>
      <c r="B31" s="84" t="s">
        <v>357</v>
      </c>
      <c r="C31" s="58" t="s">
        <v>358</v>
      </c>
      <c r="D31" s="59" t="s">
        <v>359</v>
      </c>
      <c r="E31" s="60">
        <v>90</v>
      </c>
      <c r="F31" s="61" t="e">
        <f>VLOOKUP(C31,Sheet1!B:J,4,0)</f>
        <v>#N/A</v>
      </c>
      <c r="G31" s="61" t="e">
        <f>VLOOKUP(C31,Sheet1!B:K,5,0)</f>
        <v>#N/A</v>
      </c>
      <c r="H31" s="61" t="e">
        <f>VLOOKUP($C31,Sheet1!$B:$AE,6,0)</f>
        <v>#N/A</v>
      </c>
      <c r="I31" s="61" t="e">
        <f>VLOOKUP($C31,Sheet1!$B:$AE,7,0)</f>
        <v>#N/A</v>
      </c>
      <c r="J31" s="61" t="e">
        <f>VLOOKUP($C31,Sheet1!$B:$AE,8,0)</f>
        <v>#N/A</v>
      </c>
      <c r="K31" s="61" t="e">
        <f>VLOOKUP($C31,Sheet1!$B:$AE,9,0)</f>
        <v>#N/A</v>
      </c>
      <c r="L31" s="61" t="e">
        <f>VLOOKUP($C31,Sheet1!$B:$AE,10,0)</f>
        <v>#N/A</v>
      </c>
      <c r="M31" s="61" t="e">
        <f>VLOOKUP($C31,Sheet1!$B:$AE,11,0)</f>
        <v>#N/A</v>
      </c>
      <c r="N31" s="61" t="e">
        <f>VLOOKUP($C31,Sheet1!$B:$AE,12,0)</f>
        <v>#N/A</v>
      </c>
      <c r="O31" s="61" t="e">
        <f>VLOOKUP($C31,Sheet1!$B:$AE,13,0)</f>
        <v>#N/A</v>
      </c>
      <c r="P31" s="61" t="e">
        <f>VLOOKUP($C31,Sheet1!$B:$AE,14,0)</f>
        <v>#N/A</v>
      </c>
      <c r="Q31" s="61" t="e">
        <f>VLOOKUP($C31,Sheet1!$B:$AE,15,0)</f>
        <v>#N/A</v>
      </c>
      <c r="R31" s="61" t="e">
        <f>VLOOKUP($C31,Sheet1!$B:$AE,16,0)</f>
        <v>#N/A</v>
      </c>
      <c r="S31" s="61" t="e">
        <f>VLOOKUP($C31,Sheet1!$B:$AE,17,0)</f>
        <v>#N/A</v>
      </c>
      <c r="T31" s="61" t="e">
        <f>VLOOKUP($C31,Sheet1!$B:$AE,18,0)</f>
        <v>#N/A</v>
      </c>
      <c r="U31" s="61" t="e">
        <f>VLOOKUP($C31,Sheet1!$B:$AE,19,0)</f>
        <v>#N/A</v>
      </c>
      <c r="V31" s="61" t="e">
        <f>VLOOKUP($C31,Sheet1!$B:$AE,20,0)</f>
        <v>#N/A</v>
      </c>
      <c r="W31" s="61" t="e">
        <f>VLOOKUP($C31,Sheet1!$B:$AE,21,0)</f>
        <v>#N/A</v>
      </c>
      <c r="X31" s="61" t="e">
        <f>VLOOKUP($C31,Sheet1!$B:$AE,22,0)</f>
        <v>#N/A</v>
      </c>
      <c r="Y31" s="61" t="e">
        <f>VLOOKUP($C31,Sheet1!$B:$AE,23,0)</f>
        <v>#N/A</v>
      </c>
      <c r="Z31" s="61" t="e">
        <f>VLOOKUP($C31,Sheet1!$B:$AE,24,0)</f>
        <v>#N/A</v>
      </c>
      <c r="AA31" s="61" t="e">
        <f>VLOOKUP($C31,Sheet1!$B:$AE,25,0)</f>
        <v>#N/A</v>
      </c>
      <c r="AB31" s="61" t="e">
        <f>VLOOKUP($C31,Sheet1!$B:$AF,26,0)</f>
        <v>#N/A</v>
      </c>
      <c r="AC31" s="61" t="e">
        <f>VLOOKUP($C31,Sheet1!$B:$AG,27,0)</f>
        <v>#N/A</v>
      </c>
      <c r="AD31" s="61" t="e">
        <f>VLOOKUP($C31,Sheet1!$B:$AH,28,0)</f>
        <v>#N/A</v>
      </c>
      <c r="AE31" s="61" t="e">
        <f>VLOOKUP(C31,Sheet1!B:AI,29,0)</f>
        <v>#N/A</v>
      </c>
      <c r="AF31" s="109" t="e">
        <f t="shared" ref="AF31:AF53" si="7">SUM(F31:AE31)</f>
        <v>#N/A</v>
      </c>
      <c r="AG31" s="115" t="e">
        <f t="shared" si="5"/>
        <v>#N/A</v>
      </c>
    </row>
    <row r="32" s="21" customFormat="1" ht="40" customHeight="1" spans="1:33">
      <c r="A32" s="85"/>
      <c r="B32" s="86"/>
      <c r="C32" s="63" t="s">
        <v>360</v>
      </c>
      <c r="D32" s="64" t="s">
        <v>361</v>
      </c>
      <c r="E32" s="65">
        <v>90</v>
      </c>
      <c r="F32" s="61" t="e">
        <f>VLOOKUP(C32,Sheet1!B:J,4,0)</f>
        <v>#N/A</v>
      </c>
      <c r="G32" s="61" t="e">
        <f>VLOOKUP(C32,Sheet1!B:K,5,0)</f>
        <v>#N/A</v>
      </c>
      <c r="H32" s="61" t="e">
        <f>VLOOKUP($C32,Sheet1!$B:$AE,6,0)</f>
        <v>#N/A</v>
      </c>
      <c r="I32" s="61" t="e">
        <f>VLOOKUP($C32,Sheet1!$B:$AE,7,0)</f>
        <v>#N/A</v>
      </c>
      <c r="J32" s="61" t="e">
        <f>VLOOKUP($C32,Sheet1!$B:$AE,8,0)</f>
        <v>#N/A</v>
      </c>
      <c r="K32" s="61" t="e">
        <f>VLOOKUP($C32,Sheet1!$B:$AE,9,0)</f>
        <v>#N/A</v>
      </c>
      <c r="L32" s="61" t="e">
        <f>VLOOKUP($C32,Sheet1!$B:$AE,10,0)</f>
        <v>#N/A</v>
      </c>
      <c r="M32" s="61" t="e">
        <f>VLOOKUP($C32,Sheet1!$B:$AE,11,0)</f>
        <v>#N/A</v>
      </c>
      <c r="N32" s="61" t="e">
        <f>VLOOKUP($C32,Sheet1!$B:$AE,12,0)</f>
        <v>#N/A</v>
      </c>
      <c r="O32" s="61" t="e">
        <f>VLOOKUP($C32,Sheet1!$B:$AE,13,0)</f>
        <v>#N/A</v>
      </c>
      <c r="P32" s="61" t="e">
        <f>VLOOKUP($C32,Sheet1!$B:$AE,14,0)</f>
        <v>#N/A</v>
      </c>
      <c r="Q32" s="61" t="e">
        <f>VLOOKUP($C32,Sheet1!$B:$AE,15,0)</f>
        <v>#N/A</v>
      </c>
      <c r="R32" s="61" t="e">
        <f>VLOOKUP($C32,Sheet1!$B:$AE,16,0)</f>
        <v>#N/A</v>
      </c>
      <c r="S32" s="61" t="e">
        <f>VLOOKUP($C32,Sheet1!$B:$AE,17,0)</f>
        <v>#N/A</v>
      </c>
      <c r="T32" s="61" t="e">
        <f>VLOOKUP($C32,Sheet1!$B:$AE,18,0)</f>
        <v>#N/A</v>
      </c>
      <c r="U32" s="61" t="e">
        <f>VLOOKUP($C32,Sheet1!$B:$AE,19,0)</f>
        <v>#N/A</v>
      </c>
      <c r="V32" s="61" t="e">
        <f>VLOOKUP($C32,Sheet1!$B:$AE,20,0)</f>
        <v>#N/A</v>
      </c>
      <c r="W32" s="61" t="e">
        <f>VLOOKUP($C32,Sheet1!$B:$AE,21,0)</f>
        <v>#N/A</v>
      </c>
      <c r="X32" s="61" t="e">
        <f>VLOOKUP($C32,Sheet1!$B:$AE,22,0)</f>
        <v>#N/A</v>
      </c>
      <c r="Y32" s="61" t="e">
        <f>VLOOKUP($C32,Sheet1!$B:$AE,23,0)</f>
        <v>#N/A</v>
      </c>
      <c r="Z32" s="61" t="e">
        <f>VLOOKUP($C32,Sheet1!$B:$AE,24,0)</f>
        <v>#N/A</v>
      </c>
      <c r="AA32" s="61" t="e">
        <f>VLOOKUP($C32,Sheet1!$B:$AE,25,0)</f>
        <v>#N/A</v>
      </c>
      <c r="AB32" s="61" t="e">
        <f>VLOOKUP($C32,Sheet1!$B:$AF,26,0)</f>
        <v>#N/A</v>
      </c>
      <c r="AC32" s="61" t="e">
        <f>VLOOKUP($C32,Sheet1!$B:$AG,27,0)</f>
        <v>#N/A</v>
      </c>
      <c r="AD32" s="61" t="e">
        <f>VLOOKUP($C32,Sheet1!$B:$AH,28,0)</f>
        <v>#N/A</v>
      </c>
      <c r="AE32" s="61" t="e">
        <f>VLOOKUP(C32,Sheet1!B:AI,29,0)</f>
        <v>#N/A</v>
      </c>
      <c r="AF32" s="109" t="e">
        <f t="shared" si="7"/>
        <v>#N/A</v>
      </c>
      <c r="AG32" s="115" t="e">
        <f t="shared" si="5"/>
        <v>#N/A</v>
      </c>
    </row>
    <row r="33" s="21" customFormat="1" ht="40" customHeight="1" spans="1:33">
      <c r="A33" s="85"/>
      <c r="B33" s="86"/>
      <c r="C33" s="63" t="s">
        <v>362</v>
      </c>
      <c r="D33" s="64" t="s">
        <v>363</v>
      </c>
      <c r="E33" s="65">
        <v>90</v>
      </c>
      <c r="F33" s="61" t="e">
        <f>VLOOKUP(C33,Sheet1!B:J,4,0)</f>
        <v>#N/A</v>
      </c>
      <c r="G33" s="61" t="e">
        <f>VLOOKUP(C33,Sheet1!B:K,5,0)</f>
        <v>#N/A</v>
      </c>
      <c r="H33" s="61" t="e">
        <f>VLOOKUP($C33,Sheet1!$B:$AE,6,0)</f>
        <v>#N/A</v>
      </c>
      <c r="I33" s="61" t="e">
        <f>VLOOKUP($C33,Sheet1!$B:$AE,7,0)</f>
        <v>#N/A</v>
      </c>
      <c r="J33" s="61" t="e">
        <f>VLOOKUP($C33,Sheet1!$B:$AE,8,0)</f>
        <v>#N/A</v>
      </c>
      <c r="K33" s="61" t="e">
        <f>VLOOKUP($C33,Sheet1!$B:$AE,9,0)</f>
        <v>#N/A</v>
      </c>
      <c r="L33" s="61" t="e">
        <f>VLOOKUP($C33,Sheet1!$B:$AE,10,0)</f>
        <v>#N/A</v>
      </c>
      <c r="M33" s="61" t="e">
        <f>VLOOKUP($C33,Sheet1!$B:$AE,11,0)</f>
        <v>#N/A</v>
      </c>
      <c r="N33" s="61" t="e">
        <f>VLOOKUP($C33,Sheet1!$B:$AE,12,0)</f>
        <v>#N/A</v>
      </c>
      <c r="O33" s="61" t="e">
        <f>VLOOKUP($C33,Sheet1!$B:$AE,13,0)</f>
        <v>#N/A</v>
      </c>
      <c r="P33" s="61" t="e">
        <f>VLOOKUP($C33,Sheet1!$B:$AE,14,0)</f>
        <v>#N/A</v>
      </c>
      <c r="Q33" s="61" t="e">
        <f>VLOOKUP($C33,Sheet1!$B:$AE,15,0)</f>
        <v>#N/A</v>
      </c>
      <c r="R33" s="61" t="e">
        <f>VLOOKUP($C33,Sheet1!$B:$AE,16,0)</f>
        <v>#N/A</v>
      </c>
      <c r="S33" s="61" t="e">
        <f>VLOOKUP($C33,Sheet1!$B:$AE,17,0)</f>
        <v>#N/A</v>
      </c>
      <c r="T33" s="61" t="e">
        <f>VLOOKUP($C33,Sheet1!$B:$AE,18,0)</f>
        <v>#N/A</v>
      </c>
      <c r="U33" s="61" t="e">
        <f>VLOOKUP($C33,Sheet1!$B:$AE,19,0)</f>
        <v>#N/A</v>
      </c>
      <c r="V33" s="61" t="e">
        <f>VLOOKUP($C33,Sheet1!$B:$AE,20,0)</f>
        <v>#N/A</v>
      </c>
      <c r="W33" s="61" t="e">
        <f>VLOOKUP($C33,Sheet1!$B:$AE,21,0)</f>
        <v>#N/A</v>
      </c>
      <c r="X33" s="61" t="e">
        <f>VLOOKUP($C33,Sheet1!$B:$AE,22,0)</f>
        <v>#N/A</v>
      </c>
      <c r="Y33" s="61" t="e">
        <f>VLOOKUP($C33,Sheet1!$B:$AE,23,0)</f>
        <v>#N/A</v>
      </c>
      <c r="Z33" s="61" t="e">
        <f>VLOOKUP($C33,Sheet1!$B:$AE,24,0)</f>
        <v>#N/A</v>
      </c>
      <c r="AA33" s="61" t="e">
        <f>VLOOKUP($C33,Sheet1!$B:$AE,25,0)</f>
        <v>#N/A</v>
      </c>
      <c r="AB33" s="61" t="e">
        <f>VLOOKUP($C33,Sheet1!$B:$AF,26,0)</f>
        <v>#N/A</v>
      </c>
      <c r="AC33" s="61" t="e">
        <f>VLOOKUP($C33,Sheet1!$B:$AG,27,0)</f>
        <v>#N/A</v>
      </c>
      <c r="AD33" s="61" t="e">
        <f>VLOOKUP($C33,Sheet1!$B:$AH,28,0)</f>
        <v>#N/A</v>
      </c>
      <c r="AE33" s="61" t="e">
        <f>VLOOKUP(C33,Sheet1!B:AI,29,0)</f>
        <v>#N/A</v>
      </c>
      <c r="AF33" s="109" t="e">
        <f t="shared" si="7"/>
        <v>#N/A</v>
      </c>
      <c r="AG33" s="115" t="e">
        <f t="shared" si="5"/>
        <v>#N/A</v>
      </c>
    </row>
    <row r="34" s="21" customFormat="1" ht="40" customHeight="1" spans="1:33">
      <c r="A34" s="85"/>
      <c r="B34" s="86"/>
      <c r="C34" s="63" t="s">
        <v>364</v>
      </c>
      <c r="D34" s="64" t="s">
        <v>365</v>
      </c>
      <c r="E34" s="65">
        <v>90</v>
      </c>
      <c r="F34" s="61" t="e">
        <f>VLOOKUP(C34,Sheet1!B:J,4,0)</f>
        <v>#N/A</v>
      </c>
      <c r="G34" s="61" t="e">
        <f>VLOOKUP(C34,Sheet1!B:K,5,0)</f>
        <v>#N/A</v>
      </c>
      <c r="H34" s="61" t="e">
        <f>VLOOKUP($C34,Sheet1!$B:$AE,6,0)</f>
        <v>#N/A</v>
      </c>
      <c r="I34" s="61" t="e">
        <f>VLOOKUP($C34,Sheet1!$B:$AE,7,0)</f>
        <v>#N/A</v>
      </c>
      <c r="J34" s="61" t="e">
        <f>VLOOKUP($C34,Sheet1!$B:$AE,8,0)</f>
        <v>#N/A</v>
      </c>
      <c r="K34" s="61" t="e">
        <f>VLOOKUP($C34,Sheet1!$B:$AE,9,0)</f>
        <v>#N/A</v>
      </c>
      <c r="L34" s="61" t="e">
        <f>VLOOKUP($C34,Sheet1!$B:$AE,10,0)</f>
        <v>#N/A</v>
      </c>
      <c r="M34" s="61" t="e">
        <f>VLOOKUP($C34,Sheet1!$B:$AE,11,0)</f>
        <v>#N/A</v>
      </c>
      <c r="N34" s="61" t="e">
        <f>VLOOKUP($C34,Sheet1!$B:$AE,12,0)</f>
        <v>#N/A</v>
      </c>
      <c r="O34" s="61" t="e">
        <f>VLOOKUP($C34,Sheet1!$B:$AE,13,0)</f>
        <v>#N/A</v>
      </c>
      <c r="P34" s="61" t="e">
        <f>VLOOKUP($C34,Sheet1!$B:$AE,14,0)</f>
        <v>#N/A</v>
      </c>
      <c r="Q34" s="61" t="e">
        <f>VLOOKUP($C34,Sheet1!$B:$AE,15,0)</f>
        <v>#N/A</v>
      </c>
      <c r="R34" s="61" t="e">
        <f>VLOOKUP($C34,Sheet1!$B:$AE,16,0)</f>
        <v>#N/A</v>
      </c>
      <c r="S34" s="61" t="e">
        <f>VLOOKUP($C34,Sheet1!$B:$AE,17,0)</f>
        <v>#N/A</v>
      </c>
      <c r="T34" s="61" t="e">
        <f>VLOOKUP($C34,Sheet1!$B:$AE,18,0)</f>
        <v>#N/A</v>
      </c>
      <c r="U34" s="61" t="e">
        <f>VLOOKUP($C34,Sheet1!$B:$AE,19,0)</f>
        <v>#N/A</v>
      </c>
      <c r="V34" s="61" t="e">
        <f>VLOOKUP($C34,Sheet1!$B:$AE,20,0)</f>
        <v>#N/A</v>
      </c>
      <c r="W34" s="61" t="e">
        <f>VLOOKUP($C34,Sheet1!$B:$AE,21,0)</f>
        <v>#N/A</v>
      </c>
      <c r="X34" s="61" t="e">
        <f>VLOOKUP($C34,Sheet1!$B:$AE,22,0)</f>
        <v>#N/A</v>
      </c>
      <c r="Y34" s="61" t="e">
        <f>VLOOKUP($C34,Sheet1!$B:$AE,23,0)</f>
        <v>#N/A</v>
      </c>
      <c r="Z34" s="61" t="e">
        <f>VLOOKUP($C34,Sheet1!$B:$AE,24,0)</f>
        <v>#N/A</v>
      </c>
      <c r="AA34" s="61" t="e">
        <f>VLOOKUP($C34,Sheet1!$B:$AE,25,0)</f>
        <v>#N/A</v>
      </c>
      <c r="AB34" s="61" t="e">
        <f>VLOOKUP($C34,Sheet1!$B:$AF,26,0)</f>
        <v>#N/A</v>
      </c>
      <c r="AC34" s="61" t="e">
        <f>VLOOKUP($C34,Sheet1!$B:$AG,27,0)</f>
        <v>#N/A</v>
      </c>
      <c r="AD34" s="61" t="e">
        <f>VLOOKUP($C34,Sheet1!$B:$AH,28,0)</f>
        <v>#N/A</v>
      </c>
      <c r="AE34" s="61" t="e">
        <f>VLOOKUP(C34,Sheet1!B:AI,29,0)</f>
        <v>#N/A</v>
      </c>
      <c r="AF34" s="109" t="e">
        <f t="shared" si="7"/>
        <v>#N/A</v>
      </c>
      <c r="AG34" s="115" t="e">
        <f t="shared" si="5"/>
        <v>#N/A</v>
      </c>
    </row>
    <row r="35" s="21" customFormat="1" ht="40" customHeight="1" spans="1:33">
      <c r="A35" s="85"/>
      <c r="B35" s="86"/>
      <c r="C35" s="63" t="s">
        <v>366</v>
      </c>
      <c r="D35" s="64" t="s">
        <v>367</v>
      </c>
      <c r="E35" s="65">
        <v>90</v>
      </c>
      <c r="F35" s="61" t="e">
        <f>VLOOKUP(C35,Sheet1!B:J,4,0)</f>
        <v>#N/A</v>
      </c>
      <c r="G35" s="61" t="e">
        <f>VLOOKUP(C35,Sheet1!B:K,5,0)</f>
        <v>#N/A</v>
      </c>
      <c r="H35" s="61" t="e">
        <f>VLOOKUP($C35,Sheet1!$B:$AE,6,0)</f>
        <v>#N/A</v>
      </c>
      <c r="I35" s="61" t="e">
        <f>VLOOKUP($C35,Sheet1!$B:$AE,7,0)</f>
        <v>#N/A</v>
      </c>
      <c r="J35" s="61" t="e">
        <f>VLOOKUP($C35,Sheet1!$B:$AE,8,0)</f>
        <v>#N/A</v>
      </c>
      <c r="K35" s="61" t="e">
        <f>VLOOKUP($C35,Sheet1!$B:$AE,9,0)</f>
        <v>#N/A</v>
      </c>
      <c r="L35" s="61" t="e">
        <f>VLOOKUP($C35,Sheet1!$B:$AE,10,0)</f>
        <v>#N/A</v>
      </c>
      <c r="M35" s="61" t="e">
        <f>VLOOKUP($C35,Sheet1!$B:$AE,11,0)</f>
        <v>#N/A</v>
      </c>
      <c r="N35" s="61" t="e">
        <f>VLOOKUP($C35,Sheet1!$B:$AE,12,0)</f>
        <v>#N/A</v>
      </c>
      <c r="O35" s="61" t="e">
        <f>VLOOKUP($C35,Sheet1!$B:$AE,13,0)</f>
        <v>#N/A</v>
      </c>
      <c r="P35" s="61" t="e">
        <f>VLOOKUP($C35,Sheet1!$B:$AE,14,0)</f>
        <v>#N/A</v>
      </c>
      <c r="Q35" s="61" t="e">
        <f>VLOOKUP($C35,Sheet1!$B:$AE,15,0)</f>
        <v>#N/A</v>
      </c>
      <c r="R35" s="61" t="e">
        <f>VLOOKUP($C35,Sheet1!$B:$AE,16,0)</f>
        <v>#N/A</v>
      </c>
      <c r="S35" s="61" t="e">
        <f>VLOOKUP($C35,Sheet1!$B:$AE,17,0)</f>
        <v>#N/A</v>
      </c>
      <c r="T35" s="61" t="e">
        <f>VLOOKUP($C35,Sheet1!$B:$AE,18,0)</f>
        <v>#N/A</v>
      </c>
      <c r="U35" s="61" t="e">
        <f>VLOOKUP($C35,Sheet1!$B:$AE,19,0)</f>
        <v>#N/A</v>
      </c>
      <c r="V35" s="61" t="e">
        <f>VLOOKUP($C35,Sheet1!$B:$AE,20,0)</f>
        <v>#N/A</v>
      </c>
      <c r="W35" s="61" t="e">
        <f>VLOOKUP($C35,Sheet1!$B:$AE,21,0)</f>
        <v>#N/A</v>
      </c>
      <c r="X35" s="61" t="e">
        <f>VLOOKUP($C35,Sheet1!$B:$AE,22,0)</f>
        <v>#N/A</v>
      </c>
      <c r="Y35" s="61" t="e">
        <f>VLOOKUP($C35,Sheet1!$B:$AE,23,0)</f>
        <v>#N/A</v>
      </c>
      <c r="Z35" s="61" t="e">
        <f>VLOOKUP($C35,Sheet1!$B:$AE,24,0)</f>
        <v>#N/A</v>
      </c>
      <c r="AA35" s="61" t="e">
        <f>VLOOKUP($C35,Sheet1!$B:$AE,25,0)</f>
        <v>#N/A</v>
      </c>
      <c r="AB35" s="61" t="e">
        <f>VLOOKUP($C35,Sheet1!$B:$AF,26,0)</f>
        <v>#N/A</v>
      </c>
      <c r="AC35" s="61" t="e">
        <f>VLOOKUP($C35,Sheet1!$B:$AG,27,0)</f>
        <v>#N/A</v>
      </c>
      <c r="AD35" s="61" t="e">
        <f>VLOOKUP($C35,Sheet1!$B:$AH,28,0)</f>
        <v>#N/A</v>
      </c>
      <c r="AE35" s="61" t="e">
        <f>VLOOKUP(C35,Sheet1!B:AI,29,0)</f>
        <v>#N/A</v>
      </c>
      <c r="AF35" s="109" t="e">
        <f t="shared" si="7"/>
        <v>#N/A</v>
      </c>
      <c r="AG35" s="115" t="e">
        <f t="shared" si="5"/>
        <v>#N/A</v>
      </c>
    </row>
    <row r="36" s="21" customFormat="1" ht="40" customHeight="1" spans="1:33">
      <c r="A36" s="85"/>
      <c r="B36" s="86"/>
      <c r="C36" s="63" t="s">
        <v>368</v>
      </c>
      <c r="D36" s="64" t="s">
        <v>369</v>
      </c>
      <c r="E36" s="65">
        <v>90</v>
      </c>
      <c r="F36" s="61" t="e">
        <f>VLOOKUP(C36,Sheet1!B:J,4,0)</f>
        <v>#N/A</v>
      </c>
      <c r="G36" s="61" t="e">
        <f>VLOOKUP(C36,Sheet1!B:K,5,0)</f>
        <v>#N/A</v>
      </c>
      <c r="H36" s="61" t="e">
        <f>VLOOKUP($C36,Sheet1!$B:$AE,6,0)</f>
        <v>#N/A</v>
      </c>
      <c r="I36" s="61" t="e">
        <f>VLOOKUP($C36,Sheet1!$B:$AE,7,0)</f>
        <v>#N/A</v>
      </c>
      <c r="J36" s="61" t="e">
        <f>VLOOKUP($C36,Sheet1!$B:$AE,8,0)</f>
        <v>#N/A</v>
      </c>
      <c r="K36" s="61" t="e">
        <f>VLOOKUP($C36,Sheet1!$B:$AE,9,0)</f>
        <v>#N/A</v>
      </c>
      <c r="L36" s="61" t="e">
        <f>VLOOKUP($C36,Sheet1!$B:$AE,10,0)</f>
        <v>#N/A</v>
      </c>
      <c r="M36" s="61" t="e">
        <f>VLOOKUP($C36,Sheet1!$B:$AE,11,0)</f>
        <v>#N/A</v>
      </c>
      <c r="N36" s="61" t="e">
        <f>VLOOKUP($C36,Sheet1!$B:$AE,12,0)</f>
        <v>#N/A</v>
      </c>
      <c r="O36" s="61" t="e">
        <f>VLOOKUP($C36,Sheet1!$B:$AE,13,0)</f>
        <v>#N/A</v>
      </c>
      <c r="P36" s="61" t="e">
        <f>VLOOKUP($C36,Sheet1!$B:$AE,14,0)</f>
        <v>#N/A</v>
      </c>
      <c r="Q36" s="61" t="e">
        <f>VLOOKUP($C36,Sheet1!$B:$AE,15,0)</f>
        <v>#N/A</v>
      </c>
      <c r="R36" s="61" t="e">
        <f>VLOOKUP($C36,Sheet1!$B:$AE,16,0)</f>
        <v>#N/A</v>
      </c>
      <c r="S36" s="61" t="e">
        <f>VLOOKUP($C36,Sheet1!$B:$AE,17,0)</f>
        <v>#N/A</v>
      </c>
      <c r="T36" s="61" t="e">
        <f>VLOOKUP($C36,Sheet1!$B:$AE,18,0)</f>
        <v>#N/A</v>
      </c>
      <c r="U36" s="61" t="e">
        <f>VLOOKUP($C36,Sheet1!$B:$AE,19,0)</f>
        <v>#N/A</v>
      </c>
      <c r="V36" s="61" t="e">
        <f>VLOOKUP($C36,Sheet1!$B:$AE,20,0)</f>
        <v>#N/A</v>
      </c>
      <c r="W36" s="61" t="e">
        <f>VLOOKUP($C36,Sheet1!$B:$AE,21,0)</f>
        <v>#N/A</v>
      </c>
      <c r="X36" s="61" t="e">
        <f>VLOOKUP($C36,Sheet1!$B:$AE,22,0)</f>
        <v>#N/A</v>
      </c>
      <c r="Y36" s="61" t="e">
        <f>VLOOKUP($C36,Sheet1!$B:$AE,23,0)</f>
        <v>#N/A</v>
      </c>
      <c r="Z36" s="61" t="e">
        <f>VLOOKUP($C36,Sheet1!$B:$AE,24,0)</f>
        <v>#N/A</v>
      </c>
      <c r="AA36" s="61" t="e">
        <f>VLOOKUP($C36,Sheet1!$B:$AE,25,0)</f>
        <v>#N/A</v>
      </c>
      <c r="AB36" s="61" t="e">
        <f>VLOOKUP($C36,Sheet1!$B:$AF,26,0)</f>
        <v>#N/A</v>
      </c>
      <c r="AC36" s="61" t="e">
        <f>VLOOKUP($C36,Sheet1!$B:$AG,27,0)</f>
        <v>#N/A</v>
      </c>
      <c r="AD36" s="61" t="e">
        <f>VLOOKUP($C36,Sheet1!$B:$AH,28,0)</f>
        <v>#N/A</v>
      </c>
      <c r="AE36" s="61" t="e">
        <f>VLOOKUP(C36,Sheet1!B:AI,29,0)</f>
        <v>#N/A</v>
      </c>
      <c r="AF36" s="109" t="e">
        <f t="shared" si="7"/>
        <v>#N/A</v>
      </c>
      <c r="AG36" s="115" t="e">
        <f t="shared" si="5"/>
        <v>#N/A</v>
      </c>
    </row>
    <row r="37" s="21" customFormat="1" ht="40" customHeight="1" spans="1:33">
      <c r="A37" s="85"/>
      <c r="B37" s="86"/>
      <c r="C37" s="63" t="s">
        <v>370</v>
      </c>
      <c r="D37" s="64" t="s">
        <v>371</v>
      </c>
      <c r="E37" s="65">
        <v>0</v>
      </c>
      <c r="F37" s="61" t="e">
        <f>VLOOKUP(C37,Sheet1!B:J,4,0)</f>
        <v>#N/A</v>
      </c>
      <c r="G37" s="61" t="e">
        <f>VLOOKUP(C37,Sheet1!B:K,5,0)</f>
        <v>#N/A</v>
      </c>
      <c r="H37" s="61" t="e">
        <f>VLOOKUP($C37,Sheet1!$B:$AE,6,0)</f>
        <v>#N/A</v>
      </c>
      <c r="I37" s="61" t="e">
        <f>VLOOKUP($C37,Sheet1!$B:$AE,7,0)</f>
        <v>#N/A</v>
      </c>
      <c r="J37" s="61" t="e">
        <f>VLOOKUP($C37,Sheet1!$B:$AE,8,0)</f>
        <v>#N/A</v>
      </c>
      <c r="K37" s="61" t="e">
        <f>VLOOKUP($C37,Sheet1!$B:$AE,9,0)</f>
        <v>#N/A</v>
      </c>
      <c r="L37" s="61" t="e">
        <f>VLOOKUP($C37,Sheet1!$B:$AE,10,0)</f>
        <v>#N/A</v>
      </c>
      <c r="M37" s="61" t="e">
        <f>VLOOKUP($C37,Sheet1!$B:$AE,11,0)</f>
        <v>#N/A</v>
      </c>
      <c r="N37" s="61" t="e">
        <f>VLOOKUP($C37,Sheet1!$B:$AE,12,0)</f>
        <v>#N/A</v>
      </c>
      <c r="O37" s="61" t="e">
        <f>VLOOKUP($C37,Sheet1!$B:$AE,13,0)</f>
        <v>#N/A</v>
      </c>
      <c r="P37" s="61" t="e">
        <f>VLOOKUP($C37,Sheet1!$B:$AE,14,0)</f>
        <v>#N/A</v>
      </c>
      <c r="Q37" s="61" t="e">
        <f>VLOOKUP($C37,Sheet1!$B:$AE,15,0)</f>
        <v>#N/A</v>
      </c>
      <c r="R37" s="61" t="e">
        <f>VLOOKUP($C37,Sheet1!$B:$AE,16,0)</f>
        <v>#N/A</v>
      </c>
      <c r="S37" s="61" t="e">
        <f>VLOOKUP($C37,Sheet1!$B:$AE,17,0)</f>
        <v>#N/A</v>
      </c>
      <c r="T37" s="61" t="e">
        <f>VLOOKUP($C37,Sheet1!$B:$AE,18,0)</f>
        <v>#N/A</v>
      </c>
      <c r="U37" s="61" t="e">
        <f>VLOOKUP($C37,Sheet1!$B:$AE,19,0)</f>
        <v>#N/A</v>
      </c>
      <c r="V37" s="61" t="e">
        <f>VLOOKUP($C37,Sheet1!$B:$AE,20,0)</f>
        <v>#N/A</v>
      </c>
      <c r="W37" s="61" t="e">
        <f>VLOOKUP($C37,Sheet1!$B:$AE,21,0)</f>
        <v>#N/A</v>
      </c>
      <c r="X37" s="61" t="e">
        <f>VLOOKUP($C37,Sheet1!$B:$AE,22,0)</f>
        <v>#N/A</v>
      </c>
      <c r="Y37" s="61" t="e">
        <f>VLOOKUP($C37,Sheet1!$B:$AE,23,0)</f>
        <v>#N/A</v>
      </c>
      <c r="Z37" s="61" t="e">
        <f>VLOOKUP($C37,Sheet1!$B:$AE,24,0)</f>
        <v>#N/A</v>
      </c>
      <c r="AA37" s="61" t="e">
        <f>VLOOKUP($C37,Sheet1!$B:$AE,25,0)</f>
        <v>#N/A</v>
      </c>
      <c r="AB37" s="61" t="e">
        <f>VLOOKUP($C37,Sheet1!$B:$AF,26,0)</f>
        <v>#N/A</v>
      </c>
      <c r="AC37" s="61" t="e">
        <f>VLOOKUP($C37,Sheet1!$B:$AG,27,0)</f>
        <v>#N/A</v>
      </c>
      <c r="AD37" s="61" t="e">
        <f>VLOOKUP($C37,Sheet1!$B:$AH,28,0)</f>
        <v>#N/A</v>
      </c>
      <c r="AE37" s="61" t="e">
        <f>VLOOKUP(C37,Sheet1!B:AI,29,0)</f>
        <v>#N/A</v>
      </c>
      <c r="AF37" s="109" t="e">
        <f t="shared" si="7"/>
        <v>#N/A</v>
      </c>
      <c r="AG37" s="115" t="e">
        <f t="shared" si="5"/>
        <v>#N/A</v>
      </c>
    </row>
    <row r="38" s="21" customFormat="1" ht="40" customHeight="1" spans="1:33">
      <c r="A38" s="85"/>
      <c r="B38" s="86"/>
      <c r="C38" s="63" t="s">
        <v>372</v>
      </c>
      <c r="D38" s="64" t="s">
        <v>373</v>
      </c>
      <c r="E38" s="65">
        <v>90</v>
      </c>
      <c r="F38" s="61" t="e">
        <f>VLOOKUP(C38,Sheet1!B:J,4,0)</f>
        <v>#N/A</v>
      </c>
      <c r="G38" s="61" t="e">
        <f>VLOOKUP(C38,Sheet1!B:K,5,0)</f>
        <v>#N/A</v>
      </c>
      <c r="H38" s="61" t="e">
        <f>VLOOKUP($C38,Sheet1!$B:$AE,6,0)</f>
        <v>#N/A</v>
      </c>
      <c r="I38" s="61" t="e">
        <f>VLOOKUP($C38,Sheet1!$B:$AE,7,0)</f>
        <v>#N/A</v>
      </c>
      <c r="J38" s="61" t="e">
        <f>VLOOKUP($C38,Sheet1!$B:$AE,8,0)</f>
        <v>#N/A</v>
      </c>
      <c r="K38" s="61" t="e">
        <f>VLOOKUP($C38,Sheet1!$B:$AE,9,0)</f>
        <v>#N/A</v>
      </c>
      <c r="L38" s="61" t="e">
        <f>VLOOKUP($C38,Sheet1!$B:$AE,10,0)</f>
        <v>#N/A</v>
      </c>
      <c r="M38" s="61" t="e">
        <f>VLOOKUP($C38,Sheet1!$B:$AE,11,0)</f>
        <v>#N/A</v>
      </c>
      <c r="N38" s="61" t="e">
        <f>VLOOKUP($C38,Sheet1!$B:$AE,12,0)</f>
        <v>#N/A</v>
      </c>
      <c r="O38" s="61" t="e">
        <f>VLOOKUP($C38,Sheet1!$B:$AE,13,0)</f>
        <v>#N/A</v>
      </c>
      <c r="P38" s="61" t="e">
        <f>VLOOKUP($C38,Sheet1!$B:$AE,14,0)</f>
        <v>#N/A</v>
      </c>
      <c r="Q38" s="61" t="e">
        <f>VLOOKUP($C38,Sheet1!$B:$AE,15,0)</f>
        <v>#N/A</v>
      </c>
      <c r="R38" s="61" t="e">
        <f>VLOOKUP($C38,Sheet1!$B:$AE,16,0)</f>
        <v>#N/A</v>
      </c>
      <c r="S38" s="61" t="e">
        <f>VLOOKUP($C38,Sheet1!$B:$AE,17,0)</f>
        <v>#N/A</v>
      </c>
      <c r="T38" s="61" t="e">
        <f>VLOOKUP($C38,Sheet1!$B:$AE,18,0)</f>
        <v>#N/A</v>
      </c>
      <c r="U38" s="61" t="e">
        <f>VLOOKUP($C38,Sheet1!$B:$AE,19,0)</f>
        <v>#N/A</v>
      </c>
      <c r="V38" s="61" t="e">
        <f>VLOOKUP($C38,Sheet1!$B:$AE,20,0)</f>
        <v>#N/A</v>
      </c>
      <c r="W38" s="61" t="e">
        <f>VLOOKUP($C38,Sheet1!$B:$AE,21,0)</f>
        <v>#N/A</v>
      </c>
      <c r="X38" s="61" t="e">
        <f>VLOOKUP($C38,Sheet1!$B:$AE,22,0)</f>
        <v>#N/A</v>
      </c>
      <c r="Y38" s="61" t="e">
        <f>VLOOKUP($C38,Sheet1!$B:$AE,23,0)</f>
        <v>#N/A</v>
      </c>
      <c r="Z38" s="61" t="e">
        <f>VLOOKUP($C38,Sheet1!$B:$AE,24,0)</f>
        <v>#N/A</v>
      </c>
      <c r="AA38" s="61" t="e">
        <f>VLOOKUP($C38,Sheet1!$B:$AE,25,0)</f>
        <v>#N/A</v>
      </c>
      <c r="AB38" s="61" t="e">
        <f>VLOOKUP($C38,Sheet1!$B:$AF,26,0)</f>
        <v>#N/A</v>
      </c>
      <c r="AC38" s="61" t="e">
        <f>VLOOKUP($C38,Sheet1!$B:$AG,27,0)</f>
        <v>#N/A</v>
      </c>
      <c r="AD38" s="61" t="e">
        <f>VLOOKUP($C38,Sheet1!$B:$AH,28,0)</f>
        <v>#N/A</v>
      </c>
      <c r="AE38" s="61" t="e">
        <f>VLOOKUP(C38,Sheet1!B:AI,29,0)</f>
        <v>#N/A</v>
      </c>
      <c r="AF38" s="109" t="e">
        <f t="shared" si="7"/>
        <v>#N/A</v>
      </c>
      <c r="AG38" s="115" t="e">
        <f t="shared" si="5"/>
        <v>#N/A</v>
      </c>
    </row>
    <row r="39" s="21" customFormat="1" ht="40" customHeight="1" spans="1:33">
      <c r="A39" s="85"/>
      <c r="B39" s="86"/>
      <c r="C39" s="63" t="s">
        <v>374</v>
      </c>
      <c r="D39" s="87" t="s">
        <v>375</v>
      </c>
      <c r="E39" s="65">
        <v>60</v>
      </c>
      <c r="F39" s="61" t="e">
        <f>VLOOKUP(C39,Sheet1!B:J,4,0)</f>
        <v>#N/A</v>
      </c>
      <c r="G39" s="61" t="e">
        <f>VLOOKUP(C39,Sheet1!B:K,5,0)</f>
        <v>#N/A</v>
      </c>
      <c r="H39" s="61" t="e">
        <f>VLOOKUP($C39,Sheet1!$B:$AE,6,0)</f>
        <v>#N/A</v>
      </c>
      <c r="I39" s="61" t="e">
        <f>VLOOKUP($C39,Sheet1!$B:$AE,7,0)</f>
        <v>#N/A</v>
      </c>
      <c r="J39" s="61" t="e">
        <f>VLOOKUP($C39,Sheet1!$B:$AE,8,0)</f>
        <v>#N/A</v>
      </c>
      <c r="K39" s="61" t="e">
        <f>VLOOKUP($C39,Sheet1!$B:$AE,9,0)</f>
        <v>#N/A</v>
      </c>
      <c r="L39" s="61" t="e">
        <f>VLOOKUP($C39,Sheet1!$B:$AE,10,0)</f>
        <v>#N/A</v>
      </c>
      <c r="M39" s="61" t="e">
        <f>VLOOKUP($C39,Sheet1!$B:$AE,11,0)</f>
        <v>#N/A</v>
      </c>
      <c r="N39" s="61" t="e">
        <f>VLOOKUP($C39,Sheet1!$B:$AE,12,0)</f>
        <v>#N/A</v>
      </c>
      <c r="O39" s="61" t="e">
        <f>VLOOKUP($C39,Sheet1!$B:$AE,13,0)</f>
        <v>#N/A</v>
      </c>
      <c r="P39" s="61" t="e">
        <f>VLOOKUP($C39,Sheet1!$B:$AE,14,0)</f>
        <v>#N/A</v>
      </c>
      <c r="Q39" s="61" t="e">
        <f>VLOOKUP($C39,Sheet1!$B:$AE,15,0)</f>
        <v>#N/A</v>
      </c>
      <c r="R39" s="61" t="e">
        <f>VLOOKUP($C39,Sheet1!$B:$AE,16,0)</f>
        <v>#N/A</v>
      </c>
      <c r="S39" s="61" t="e">
        <f>VLOOKUP($C39,Sheet1!$B:$AE,17,0)</f>
        <v>#N/A</v>
      </c>
      <c r="T39" s="61" t="e">
        <f>VLOOKUP($C39,Sheet1!$B:$AE,18,0)</f>
        <v>#N/A</v>
      </c>
      <c r="U39" s="61" t="e">
        <f>VLOOKUP($C39,Sheet1!$B:$AE,19,0)</f>
        <v>#N/A</v>
      </c>
      <c r="V39" s="61" t="e">
        <f>VLOOKUP($C39,Sheet1!$B:$AE,20,0)</f>
        <v>#N/A</v>
      </c>
      <c r="W39" s="61" t="e">
        <f>VLOOKUP($C39,Sheet1!$B:$AE,21,0)</f>
        <v>#N/A</v>
      </c>
      <c r="X39" s="61" t="e">
        <f>VLOOKUP($C39,Sheet1!$B:$AE,22,0)</f>
        <v>#N/A</v>
      </c>
      <c r="Y39" s="61" t="e">
        <f>VLOOKUP($C39,Sheet1!$B:$AE,23,0)</f>
        <v>#N/A</v>
      </c>
      <c r="Z39" s="61" t="e">
        <f>VLOOKUP($C39,Sheet1!$B:$AE,24,0)</f>
        <v>#N/A</v>
      </c>
      <c r="AA39" s="61" t="e">
        <f>VLOOKUP($C39,Sheet1!$B:$AE,25,0)</f>
        <v>#N/A</v>
      </c>
      <c r="AB39" s="61" t="e">
        <f>VLOOKUP($C39,Sheet1!$B:$AF,26,0)</f>
        <v>#N/A</v>
      </c>
      <c r="AC39" s="61" t="e">
        <f>VLOOKUP($C39,Sheet1!$B:$AG,27,0)</f>
        <v>#N/A</v>
      </c>
      <c r="AD39" s="61" t="e">
        <f>VLOOKUP($C39,Sheet1!$B:$AH,28,0)</f>
        <v>#N/A</v>
      </c>
      <c r="AE39" s="61" t="e">
        <f>VLOOKUP(C39,Sheet1!B:AI,29,0)</f>
        <v>#N/A</v>
      </c>
      <c r="AF39" s="109" t="e">
        <f t="shared" si="7"/>
        <v>#N/A</v>
      </c>
      <c r="AG39" s="115" t="e">
        <f>AF39-AE39-AD39</f>
        <v>#N/A</v>
      </c>
    </row>
    <row r="40" s="21" customFormat="1" ht="40" customHeight="1" spans="1:33">
      <c r="A40" s="85"/>
      <c r="B40" s="86"/>
      <c r="C40" s="63" t="s">
        <v>376</v>
      </c>
      <c r="D40" s="64" t="s">
        <v>377</v>
      </c>
      <c r="E40" s="65">
        <v>90</v>
      </c>
      <c r="F40" s="61" t="e">
        <f>VLOOKUP(C40,Sheet1!B:J,4,0)</f>
        <v>#N/A</v>
      </c>
      <c r="G40" s="61" t="e">
        <f>VLOOKUP(C40,Sheet1!B:K,5,0)</f>
        <v>#N/A</v>
      </c>
      <c r="H40" s="61" t="e">
        <f>VLOOKUP($C40,Sheet1!$B:$AE,6,0)</f>
        <v>#N/A</v>
      </c>
      <c r="I40" s="61" t="e">
        <f>VLOOKUP($C40,Sheet1!$B:$AE,7,0)</f>
        <v>#N/A</v>
      </c>
      <c r="J40" s="61" t="e">
        <f>VLOOKUP($C40,Sheet1!$B:$AE,8,0)</f>
        <v>#N/A</v>
      </c>
      <c r="K40" s="61" t="e">
        <f>VLOOKUP($C40,Sheet1!$B:$AE,9,0)</f>
        <v>#N/A</v>
      </c>
      <c r="L40" s="61" t="e">
        <f>VLOOKUP($C40,Sheet1!$B:$AE,10,0)</f>
        <v>#N/A</v>
      </c>
      <c r="M40" s="61" t="e">
        <f>VLOOKUP($C40,Sheet1!$B:$AE,11,0)</f>
        <v>#N/A</v>
      </c>
      <c r="N40" s="61" t="e">
        <f>VLOOKUP($C40,Sheet1!$B:$AE,12,0)</f>
        <v>#N/A</v>
      </c>
      <c r="O40" s="61" t="e">
        <f>VLOOKUP($C40,Sheet1!$B:$AE,13,0)</f>
        <v>#N/A</v>
      </c>
      <c r="P40" s="61" t="e">
        <f>VLOOKUP($C40,Sheet1!$B:$AE,14,0)</f>
        <v>#N/A</v>
      </c>
      <c r="Q40" s="61" t="e">
        <f>VLOOKUP($C40,Sheet1!$B:$AE,15,0)</f>
        <v>#N/A</v>
      </c>
      <c r="R40" s="61" t="e">
        <f>VLOOKUP($C40,Sheet1!$B:$AE,16,0)</f>
        <v>#N/A</v>
      </c>
      <c r="S40" s="61" t="e">
        <f>VLOOKUP($C40,Sheet1!$B:$AE,17,0)</f>
        <v>#N/A</v>
      </c>
      <c r="T40" s="61" t="e">
        <f>VLOOKUP($C40,Sheet1!$B:$AE,18,0)</f>
        <v>#N/A</v>
      </c>
      <c r="U40" s="61" t="e">
        <f>VLOOKUP($C40,Sheet1!$B:$AE,19,0)</f>
        <v>#N/A</v>
      </c>
      <c r="V40" s="61" t="e">
        <f>VLOOKUP($C40,Sheet1!$B:$AE,20,0)</f>
        <v>#N/A</v>
      </c>
      <c r="W40" s="61" t="e">
        <f>VLOOKUP($C40,Sheet1!$B:$AE,21,0)</f>
        <v>#N/A</v>
      </c>
      <c r="X40" s="61" t="e">
        <f>VLOOKUP($C40,Sheet1!$B:$AE,22,0)</f>
        <v>#N/A</v>
      </c>
      <c r="Y40" s="61" t="e">
        <f>VLOOKUP($C40,Sheet1!$B:$AE,23,0)</f>
        <v>#N/A</v>
      </c>
      <c r="Z40" s="61" t="e">
        <f>VLOOKUP($C40,Sheet1!$B:$AE,24,0)</f>
        <v>#N/A</v>
      </c>
      <c r="AA40" s="61" t="e">
        <f>VLOOKUP($C40,Sheet1!$B:$AE,25,0)</f>
        <v>#N/A</v>
      </c>
      <c r="AB40" s="61" t="e">
        <f>VLOOKUP($C40,Sheet1!$B:$AF,26,0)</f>
        <v>#N/A</v>
      </c>
      <c r="AC40" s="61" t="e">
        <f>VLOOKUP($C40,Sheet1!$B:$AG,27,0)</f>
        <v>#N/A</v>
      </c>
      <c r="AD40" s="61" t="e">
        <f>VLOOKUP($C40,Sheet1!$B:$AH,28,0)</f>
        <v>#N/A</v>
      </c>
      <c r="AE40" s="61" t="e">
        <f>VLOOKUP(C40,Sheet1!B:AI,29,0)</f>
        <v>#N/A</v>
      </c>
      <c r="AF40" s="109" t="e">
        <f t="shared" si="7"/>
        <v>#N/A</v>
      </c>
      <c r="AG40" s="115" t="e">
        <f t="shared" ref="AG40:AG53" si="8">AF40-AE40-AD40-AC40</f>
        <v>#N/A</v>
      </c>
    </row>
    <row r="41" s="21" customFormat="1" ht="40" customHeight="1" spans="1:33">
      <c r="A41" s="85"/>
      <c r="B41" s="86"/>
      <c r="C41" s="63" t="s">
        <v>378</v>
      </c>
      <c r="D41" s="64" t="s">
        <v>379</v>
      </c>
      <c r="E41" s="65">
        <v>90</v>
      </c>
      <c r="F41" s="61" t="e">
        <f>VLOOKUP(C41,Sheet1!B:J,4,0)</f>
        <v>#N/A</v>
      </c>
      <c r="G41" s="61" t="e">
        <f>VLOOKUP(C41,Sheet1!B:K,5,0)</f>
        <v>#N/A</v>
      </c>
      <c r="H41" s="61" t="e">
        <f>VLOOKUP($C41,Sheet1!$B:$AE,6,0)</f>
        <v>#N/A</v>
      </c>
      <c r="I41" s="61" t="e">
        <f>VLOOKUP($C41,Sheet1!$B:$AE,7,0)</f>
        <v>#N/A</v>
      </c>
      <c r="J41" s="61" t="e">
        <f>VLOOKUP($C41,Sheet1!$B:$AE,8,0)</f>
        <v>#N/A</v>
      </c>
      <c r="K41" s="61" t="e">
        <f>VLOOKUP($C41,Sheet1!$B:$AE,9,0)</f>
        <v>#N/A</v>
      </c>
      <c r="L41" s="61" t="e">
        <f>VLOOKUP($C41,Sheet1!$B:$AE,10,0)</f>
        <v>#N/A</v>
      </c>
      <c r="M41" s="61" t="e">
        <f>VLOOKUP($C41,Sheet1!$B:$AE,11,0)</f>
        <v>#N/A</v>
      </c>
      <c r="N41" s="61" t="e">
        <f>VLOOKUP($C41,Sheet1!$B:$AE,12,0)</f>
        <v>#N/A</v>
      </c>
      <c r="O41" s="61" t="e">
        <f>VLOOKUP($C41,Sheet1!$B:$AE,13,0)</f>
        <v>#N/A</v>
      </c>
      <c r="P41" s="61" t="e">
        <f>VLOOKUP($C41,Sheet1!$B:$AE,14,0)</f>
        <v>#N/A</v>
      </c>
      <c r="Q41" s="61" t="e">
        <f>VLOOKUP($C41,Sheet1!$B:$AE,15,0)</f>
        <v>#N/A</v>
      </c>
      <c r="R41" s="61" t="e">
        <f>VLOOKUP($C41,Sheet1!$B:$AE,16,0)</f>
        <v>#N/A</v>
      </c>
      <c r="S41" s="61" t="e">
        <f>VLOOKUP($C41,Sheet1!$B:$AE,17,0)</f>
        <v>#N/A</v>
      </c>
      <c r="T41" s="61" t="e">
        <f>VLOOKUP($C41,Sheet1!$B:$AE,18,0)</f>
        <v>#N/A</v>
      </c>
      <c r="U41" s="61" t="e">
        <f>VLOOKUP($C41,Sheet1!$B:$AE,19,0)</f>
        <v>#N/A</v>
      </c>
      <c r="V41" s="61" t="e">
        <f>VLOOKUP($C41,Sheet1!$B:$AE,20,0)</f>
        <v>#N/A</v>
      </c>
      <c r="W41" s="61" t="e">
        <f>VLOOKUP($C41,Sheet1!$B:$AE,21,0)</f>
        <v>#N/A</v>
      </c>
      <c r="X41" s="61" t="e">
        <f>VLOOKUP($C41,Sheet1!$B:$AE,22,0)</f>
        <v>#N/A</v>
      </c>
      <c r="Y41" s="61" t="e">
        <f>VLOOKUP($C41,Sheet1!$B:$AE,23,0)</f>
        <v>#N/A</v>
      </c>
      <c r="Z41" s="61" t="e">
        <f>VLOOKUP($C41,Sheet1!$B:$AE,24,0)</f>
        <v>#N/A</v>
      </c>
      <c r="AA41" s="61" t="e">
        <f>VLOOKUP($C41,Sheet1!$B:$AE,25,0)</f>
        <v>#N/A</v>
      </c>
      <c r="AB41" s="61" t="e">
        <f>VLOOKUP($C41,Sheet1!$B:$AF,26,0)</f>
        <v>#N/A</v>
      </c>
      <c r="AC41" s="61" t="e">
        <f>VLOOKUP($C41,Sheet1!$B:$AG,27,0)</f>
        <v>#N/A</v>
      </c>
      <c r="AD41" s="61" t="e">
        <f>VLOOKUP($C41,Sheet1!$B:$AH,28,0)</f>
        <v>#N/A</v>
      </c>
      <c r="AE41" s="61" t="e">
        <f>VLOOKUP(C41,Sheet1!B:AI,29,0)</f>
        <v>#N/A</v>
      </c>
      <c r="AF41" s="109" t="e">
        <f t="shared" si="7"/>
        <v>#N/A</v>
      </c>
      <c r="AG41" s="115" t="e">
        <f t="shared" si="8"/>
        <v>#N/A</v>
      </c>
    </row>
    <row r="42" s="21" customFormat="1" ht="40" customHeight="1" spans="1:33">
      <c r="A42" s="85"/>
      <c r="B42" s="86"/>
      <c r="C42" s="63" t="s">
        <v>380</v>
      </c>
      <c r="D42" s="64" t="s">
        <v>381</v>
      </c>
      <c r="E42" s="65">
        <v>90</v>
      </c>
      <c r="F42" s="61" t="e">
        <f>VLOOKUP(C42,Sheet1!B:J,4,0)</f>
        <v>#N/A</v>
      </c>
      <c r="G42" s="61" t="e">
        <f>VLOOKUP(C42,Sheet1!B:K,5,0)</f>
        <v>#N/A</v>
      </c>
      <c r="H42" s="61" t="e">
        <f>VLOOKUP($C42,Sheet1!$B:$AE,6,0)</f>
        <v>#N/A</v>
      </c>
      <c r="I42" s="61" t="e">
        <f>VLOOKUP($C42,Sheet1!$B:$AE,7,0)</f>
        <v>#N/A</v>
      </c>
      <c r="J42" s="61" t="e">
        <f>VLOOKUP($C42,Sheet1!$B:$AE,8,0)</f>
        <v>#N/A</v>
      </c>
      <c r="K42" s="61" t="e">
        <f>VLOOKUP($C42,Sheet1!$B:$AE,9,0)</f>
        <v>#N/A</v>
      </c>
      <c r="L42" s="61" t="e">
        <f>VLOOKUP($C42,Sheet1!$B:$AE,10,0)</f>
        <v>#N/A</v>
      </c>
      <c r="M42" s="61" t="e">
        <f>VLOOKUP($C42,Sheet1!$B:$AE,11,0)</f>
        <v>#N/A</v>
      </c>
      <c r="N42" s="61" t="e">
        <f>VLOOKUP($C42,Sheet1!$B:$AE,12,0)</f>
        <v>#N/A</v>
      </c>
      <c r="O42" s="61" t="e">
        <f>VLOOKUP($C42,Sheet1!$B:$AE,13,0)</f>
        <v>#N/A</v>
      </c>
      <c r="P42" s="61" t="e">
        <f>VLOOKUP($C42,Sheet1!$B:$AE,14,0)</f>
        <v>#N/A</v>
      </c>
      <c r="Q42" s="61" t="e">
        <f>VLOOKUP($C42,Sheet1!$B:$AE,15,0)</f>
        <v>#N/A</v>
      </c>
      <c r="R42" s="61" t="e">
        <f>VLOOKUP($C42,Sheet1!$B:$AE,16,0)</f>
        <v>#N/A</v>
      </c>
      <c r="S42" s="61" t="e">
        <f>VLOOKUP($C42,Sheet1!$B:$AE,17,0)</f>
        <v>#N/A</v>
      </c>
      <c r="T42" s="61" t="e">
        <f>VLOOKUP($C42,Sheet1!$B:$AE,18,0)</f>
        <v>#N/A</v>
      </c>
      <c r="U42" s="61" t="e">
        <f>VLOOKUP($C42,Sheet1!$B:$AE,19,0)</f>
        <v>#N/A</v>
      </c>
      <c r="V42" s="61" t="e">
        <f>VLOOKUP($C42,Sheet1!$B:$AE,20,0)</f>
        <v>#N/A</v>
      </c>
      <c r="W42" s="61" t="e">
        <f>VLOOKUP($C42,Sheet1!$B:$AE,21,0)</f>
        <v>#N/A</v>
      </c>
      <c r="X42" s="61" t="e">
        <f>VLOOKUP($C42,Sheet1!$B:$AE,22,0)</f>
        <v>#N/A</v>
      </c>
      <c r="Y42" s="61" t="e">
        <f>VLOOKUP($C42,Sheet1!$B:$AE,23,0)</f>
        <v>#N/A</v>
      </c>
      <c r="Z42" s="61" t="e">
        <f>VLOOKUP($C42,Sheet1!$B:$AE,24,0)</f>
        <v>#N/A</v>
      </c>
      <c r="AA42" s="61" t="e">
        <f>VLOOKUP($C42,Sheet1!$B:$AE,25,0)</f>
        <v>#N/A</v>
      </c>
      <c r="AB42" s="61" t="e">
        <f>VLOOKUP($C42,Sheet1!$B:$AF,26,0)</f>
        <v>#N/A</v>
      </c>
      <c r="AC42" s="61" t="e">
        <f>VLOOKUP($C42,Sheet1!$B:$AG,27,0)</f>
        <v>#N/A</v>
      </c>
      <c r="AD42" s="61" t="e">
        <f>VLOOKUP($C42,Sheet1!$B:$AH,28,0)</f>
        <v>#N/A</v>
      </c>
      <c r="AE42" s="61" t="e">
        <f>VLOOKUP(C42,Sheet1!B:AI,29,0)</f>
        <v>#N/A</v>
      </c>
      <c r="AF42" s="109" t="e">
        <f t="shared" si="7"/>
        <v>#N/A</v>
      </c>
      <c r="AG42" s="115" t="e">
        <f t="shared" si="8"/>
        <v>#N/A</v>
      </c>
    </row>
    <row r="43" s="21" customFormat="1" ht="40" customHeight="1" spans="1:33">
      <c r="A43" s="85"/>
      <c r="B43" s="86"/>
      <c r="C43" s="63" t="s">
        <v>308</v>
      </c>
      <c r="D43" s="64" t="s">
        <v>309</v>
      </c>
      <c r="E43" s="65">
        <v>90</v>
      </c>
      <c r="F43" s="61" t="str">
        <f>VLOOKUP(C43,Sheet1!B:J,4,0)</f>
        <v>正常供货</v>
      </c>
      <c r="G43" s="61">
        <f>VLOOKUP(C43,Sheet1!B:K,5,0)</f>
        <v>0</v>
      </c>
      <c r="H43" s="61">
        <f>VLOOKUP($C43,Sheet1!$B:$AE,6,0)</f>
        <v>30</v>
      </c>
      <c r="I43" s="61" t="str">
        <f>VLOOKUP($C43,Sheet1!$B:$AE,7,0)</f>
        <v>是</v>
      </c>
      <c r="J43" s="61">
        <f>VLOOKUP($C43,Sheet1!$B:$AE,8,0)</f>
        <v>30</v>
      </c>
      <c r="K43" s="61">
        <f>VLOOKUP($C43,Sheet1!$B:$AE,9,0)</f>
        <v>0</v>
      </c>
      <c r="L43" s="61">
        <f>VLOOKUP($C43,Sheet1!$B:$AE,10,0)</f>
        <v>0</v>
      </c>
      <c r="M43" s="61">
        <f>VLOOKUP($C43,Sheet1!$B:$AE,11,0)</f>
        <v>0</v>
      </c>
      <c r="N43" s="61">
        <f>VLOOKUP($C43,Sheet1!$B:$AE,12,0)</f>
        <v>0</v>
      </c>
      <c r="O43" s="61">
        <f>VLOOKUP($C43,Sheet1!$B:$AE,13,0)</f>
        <v>0</v>
      </c>
      <c r="P43" s="61">
        <f>VLOOKUP($C43,Sheet1!$B:$AE,14,0)</f>
        <v>0</v>
      </c>
      <c r="Q43" s="61">
        <f>VLOOKUP($C43,Sheet1!$B:$AE,15,0)</f>
        <v>0</v>
      </c>
      <c r="R43" s="61">
        <f>VLOOKUP($C43,Sheet1!$B:$AE,16,0)</f>
        <v>0</v>
      </c>
      <c r="S43" s="61">
        <f>VLOOKUP($C43,Sheet1!$B:$AE,17,0)</f>
        <v>0</v>
      </c>
      <c r="T43" s="61">
        <f>VLOOKUP($C43,Sheet1!$B:$AE,18,0)</f>
        <v>0</v>
      </c>
      <c r="U43" s="61">
        <f>VLOOKUP($C43,Sheet1!$B:$AE,19,0)</f>
        <v>0</v>
      </c>
      <c r="V43" s="61">
        <f>VLOOKUP($C43,Sheet1!$B:$AE,20,0)</f>
        <v>0</v>
      </c>
      <c r="W43" s="61">
        <f>VLOOKUP($C43,Sheet1!$B:$AE,21,0)</f>
        <v>0</v>
      </c>
      <c r="X43" s="61">
        <f>VLOOKUP($C43,Sheet1!$B:$AE,22,0)</f>
        <v>0</v>
      </c>
      <c r="Y43" s="61">
        <f>VLOOKUP($C43,Sheet1!$B:$AE,23,0)</f>
        <v>0</v>
      </c>
      <c r="Z43" s="61">
        <f>VLOOKUP($C43,Sheet1!$B:$AE,24,0)</f>
        <v>0</v>
      </c>
      <c r="AA43" s="61">
        <f>VLOOKUP($C43,Sheet1!$B:$AE,25,0)</f>
        <v>0</v>
      </c>
      <c r="AB43" s="61">
        <f>VLOOKUP($C43,Sheet1!$B:$AF,26,0)</f>
        <v>0</v>
      </c>
      <c r="AC43" s="61">
        <f>VLOOKUP($C43,Sheet1!$B:$AG,27,0)</f>
        <v>0</v>
      </c>
      <c r="AD43" s="61">
        <f>VLOOKUP($C43,Sheet1!$B:$AH,28,0)</f>
        <v>0</v>
      </c>
      <c r="AE43" s="61">
        <f>VLOOKUP(C43,Sheet1!B:AI,29,0)</f>
        <v>0</v>
      </c>
      <c r="AF43" s="109">
        <f t="shared" si="7"/>
        <v>60</v>
      </c>
      <c r="AG43" s="115">
        <f t="shared" si="8"/>
        <v>60</v>
      </c>
    </row>
    <row r="44" s="21" customFormat="1" ht="40" customHeight="1" spans="1:33">
      <c r="A44" s="85"/>
      <c r="B44" s="86"/>
      <c r="C44" s="63" t="s">
        <v>382</v>
      </c>
      <c r="D44" s="64" t="s">
        <v>383</v>
      </c>
      <c r="E44" s="65">
        <v>90</v>
      </c>
      <c r="F44" s="61" t="e">
        <f>VLOOKUP(C44,Sheet1!B:J,4,0)</f>
        <v>#N/A</v>
      </c>
      <c r="G44" s="61" t="e">
        <f>VLOOKUP(C44,Sheet1!B:K,5,0)</f>
        <v>#N/A</v>
      </c>
      <c r="H44" s="61" t="e">
        <f>VLOOKUP($C44,Sheet1!$B:$AE,6,0)</f>
        <v>#N/A</v>
      </c>
      <c r="I44" s="61" t="e">
        <f>VLOOKUP($C44,Sheet1!$B:$AE,7,0)</f>
        <v>#N/A</v>
      </c>
      <c r="J44" s="61" t="e">
        <f>VLOOKUP($C44,Sheet1!$B:$AE,8,0)</f>
        <v>#N/A</v>
      </c>
      <c r="K44" s="61" t="e">
        <f>VLOOKUP($C44,Sheet1!$B:$AE,9,0)</f>
        <v>#N/A</v>
      </c>
      <c r="L44" s="61" t="e">
        <f>VLOOKUP($C44,Sheet1!$B:$AE,10,0)</f>
        <v>#N/A</v>
      </c>
      <c r="M44" s="61" t="e">
        <f>VLOOKUP($C44,Sheet1!$B:$AE,11,0)</f>
        <v>#N/A</v>
      </c>
      <c r="N44" s="61" t="e">
        <f>VLOOKUP($C44,Sheet1!$B:$AE,12,0)</f>
        <v>#N/A</v>
      </c>
      <c r="O44" s="61" t="e">
        <f>VLOOKUP($C44,Sheet1!$B:$AE,13,0)</f>
        <v>#N/A</v>
      </c>
      <c r="P44" s="61" t="e">
        <f>VLOOKUP($C44,Sheet1!$B:$AE,14,0)</f>
        <v>#N/A</v>
      </c>
      <c r="Q44" s="61" t="e">
        <f>VLOOKUP($C44,Sheet1!$B:$AE,15,0)</f>
        <v>#N/A</v>
      </c>
      <c r="R44" s="61" t="e">
        <f>VLOOKUP($C44,Sheet1!$B:$AE,16,0)</f>
        <v>#N/A</v>
      </c>
      <c r="S44" s="61" t="e">
        <f>VLOOKUP($C44,Sheet1!$B:$AE,17,0)</f>
        <v>#N/A</v>
      </c>
      <c r="T44" s="61" t="e">
        <f>VLOOKUP($C44,Sheet1!$B:$AE,18,0)</f>
        <v>#N/A</v>
      </c>
      <c r="U44" s="61" t="e">
        <f>VLOOKUP($C44,Sheet1!$B:$AE,19,0)</f>
        <v>#N/A</v>
      </c>
      <c r="V44" s="61" t="e">
        <f>VLOOKUP($C44,Sheet1!$B:$AE,20,0)</f>
        <v>#N/A</v>
      </c>
      <c r="W44" s="61" t="e">
        <f>VLOOKUP($C44,Sheet1!$B:$AE,21,0)</f>
        <v>#N/A</v>
      </c>
      <c r="X44" s="61" t="e">
        <f>VLOOKUP($C44,Sheet1!$B:$AE,22,0)</f>
        <v>#N/A</v>
      </c>
      <c r="Y44" s="61" t="e">
        <f>VLOOKUP($C44,Sheet1!$B:$AE,23,0)</f>
        <v>#N/A</v>
      </c>
      <c r="Z44" s="61" t="e">
        <f>VLOOKUP($C44,Sheet1!$B:$AE,24,0)</f>
        <v>#N/A</v>
      </c>
      <c r="AA44" s="61" t="e">
        <f>VLOOKUP($C44,Sheet1!$B:$AE,25,0)</f>
        <v>#N/A</v>
      </c>
      <c r="AB44" s="61" t="e">
        <f>VLOOKUP($C44,Sheet1!$B:$AF,26,0)</f>
        <v>#N/A</v>
      </c>
      <c r="AC44" s="61" t="e">
        <f>VLOOKUP($C44,Sheet1!$B:$AG,27,0)</f>
        <v>#N/A</v>
      </c>
      <c r="AD44" s="61" t="e">
        <f>VLOOKUP($C44,Sheet1!$B:$AH,28,0)</f>
        <v>#N/A</v>
      </c>
      <c r="AE44" s="61" t="e">
        <f>VLOOKUP(C44,Sheet1!B:AI,29,0)</f>
        <v>#N/A</v>
      </c>
      <c r="AF44" s="109" t="e">
        <f t="shared" si="7"/>
        <v>#N/A</v>
      </c>
      <c r="AG44" s="115" t="e">
        <f t="shared" si="8"/>
        <v>#N/A</v>
      </c>
    </row>
    <row r="45" s="21" customFormat="1" ht="40" customHeight="1" spans="1:33">
      <c r="A45" s="85"/>
      <c r="B45" s="86"/>
      <c r="C45" s="63" t="s">
        <v>145</v>
      </c>
      <c r="D45" s="64" t="s">
        <v>146</v>
      </c>
      <c r="E45" s="65">
        <v>90</v>
      </c>
      <c r="F45" s="61" t="str">
        <f>VLOOKUP(C45,Sheet1!B:J,4,0)</f>
        <v>正常供货</v>
      </c>
      <c r="G45" s="61">
        <f>VLOOKUP(C45,Sheet1!B:K,5,0)</f>
        <v>0</v>
      </c>
      <c r="H45" s="61">
        <f>VLOOKUP($C45,Sheet1!$B:$AE,6,0)</f>
        <v>60</v>
      </c>
      <c r="I45" s="61" t="str">
        <f>VLOOKUP($C45,Sheet1!$B:$AE,7,0)</f>
        <v>是</v>
      </c>
      <c r="J45" s="61">
        <f>VLOOKUP($C45,Sheet1!$B:$AE,8,0)</f>
        <v>60</v>
      </c>
      <c r="K45" s="61">
        <f>VLOOKUP($C45,Sheet1!$B:$AE,9,0)</f>
        <v>0</v>
      </c>
      <c r="L45" s="61">
        <f>VLOOKUP($C45,Sheet1!$B:$AE,10,0)</f>
        <v>0</v>
      </c>
      <c r="M45" s="61">
        <f>VLOOKUP($C45,Sheet1!$B:$AE,11,0)</f>
        <v>0</v>
      </c>
      <c r="N45" s="61">
        <f>VLOOKUP($C45,Sheet1!$B:$AE,12,0)</f>
        <v>0</v>
      </c>
      <c r="O45" s="61">
        <f>VLOOKUP($C45,Sheet1!$B:$AE,13,0)</f>
        <v>0</v>
      </c>
      <c r="P45" s="61">
        <f>VLOOKUP($C45,Sheet1!$B:$AE,14,0)</f>
        <v>0</v>
      </c>
      <c r="Q45" s="61">
        <f>VLOOKUP($C45,Sheet1!$B:$AE,15,0)</f>
        <v>0</v>
      </c>
      <c r="R45" s="61">
        <f>VLOOKUP($C45,Sheet1!$B:$AE,16,0)</f>
        <v>0</v>
      </c>
      <c r="S45" s="61">
        <f>VLOOKUP($C45,Sheet1!$B:$AE,17,0)</f>
        <v>0</v>
      </c>
      <c r="T45" s="61">
        <f>VLOOKUP($C45,Sheet1!$B:$AE,18,0)</f>
        <v>0</v>
      </c>
      <c r="U45" s="61">
        <f>VLOOKUP($C45,Sheet1!$B:$AE,19,0)</f>
        <v>0</v>
      </c>
      <c r="V45" s="61">
        <f>VLOOKUP($C45,Sheet1!$B:$AE,20,0)</f>
        <v>0</v>
      </c>
      <c r="W45" s="61">
        <f>VLOOKUP($C45,Sheet1!$B:$AE,21,0)</f>
        <v>0</v>
      </c>
      <c r="X45" s="61">
        <f>VLOOKUP($C45,Sheet1!$B:$AE,22,0)</f>
        <v>0</v>
      </c>
      <c r="Y45" s="61">
        <f>VLOOKUP($C45,Sheet1!$B:$AE,23,0)</f>
        <v>0</v>
      </c>
      <c r="Z45" s="61">
        <f>VLOOKUP($C45,Sheet1!$B:$AE,24,0)</f>
        <v>0</v>
      </c>
      <c r="AA45" s="61">
        <f>VLOOKUP($C45,Sheet1!$B:$AE,25,0)</f>
        <v>0</v>
      </c>
      <c r="AB45" s="61">
        <f>VLOOKUP($C45,Sheet1!$B:$AF,26,0)</f>
        <v>0</v>
      </c>
      <c r="AC45" s="61">
        <f>VLOOKUP($C45,Sheet1!$B:$AG,27,0)</f>
        <v>0</v>
      </c>
      <c r="AD45" s="61">
        <f>VLOOKUP($C45,Sheet1!$B:$AH,28,0)</f>
        <v>0</v>
      </c>
      <c r="AE45" s="61">
        <f>VLOOKUP(C45,Sheet1!B:AI,29,0)</f>
        <v>0</v>
      </c>
      <c r="AF45" s="109">
        <f t="shared" si="7"/>
        <v>120</v>
      </c>
      <c r="AG45" s="115">
        <f t="shared" si="8"/>
        <v>120</v>
      </c>
    </row>
    <row r="46" s="21" customFormat="1" ht="40" customHeight="1" spans="1:33">
      <c r="A46" s="85"/>
      <c r="B46" s="86"/>
      <c r="C46" s="63" t="s">
        <v>384</v>
      </c>
      <c r="D46" s="64" t="s">
        <v>385</v>
      </c>
      <c r="E46" s="65">
        <v>90</v>
      </c>
      <c r="F46" s="61" t="e">
        <f>VLOOKUP(C46,Sheet1!B:J,4,0)</f>
        <v>#N/A</v>
      </c>
      <c r="G46" s="61" t="e">
        <f>VLOOKUP(C46,Sheet1!B:K,5,0)</f>
        <v>#N/A</v>
      </c>
      <c r="H46" s="61" t="e">
        <f>VLOOKUP($C46,Sheet1!$B:$AE,6,0)</f>
        <v>#N/A</v>
      </c>
      <c r="I46" s="61" t="e">
        <f>VLOOKUP($C46,Sheet1!$B:$AE,7,0)</f>
        <v>#N/A</v>
      </c>
      <c r="J46" s="61" t="e">
        <f>VLOOKUP($C46,Sheet1!$B:$AE,8,0)</f>
        <v>#N/A</v>
      </c>
      <c r="K46" s="61" t="e">
        <f>VLOOKUP($C46,Sheet1!$B:$AE,9,0)</f>
        <v>#N/A</v>
      </c>
      <c r="L46" s="61" t="e">
        <f>VLOOKUP($C46,Sheet1!$B:$AE,10,0)</f>
        <v>#N/A</v>
      </c>
      <c r="M46" s="61" t="e">
        <f>VLOOKUP($C46,Sheet1!$B:$AE,11,0)</f>
        <v>#N/A</v>
      </c>
      <c r="N46" s="61" t="e">
        <f>VLOOKUP($C46,Sheet1!$B:$AE,12,0)</f>
        <v>#N/A</v>
      </c>
      <c r="O46" s="61" t="e">
        <f>VLOOKUP($C46,Sheet1!$B:$AE,13,0)</f>
        <v>#N/A</v>
      </c>
      <c r="P46" s="61" t="e">
        <f>VLOOKUP($C46,Sheet1!$B:$AE,14,0)</f>
        <v>#N/A</v>
      </c>
      <c r="Q46" s="61" t="e">
        <f>VLOOKUP($C46,Sheet1!$B:$AE,15,0)</f>
        <v>#N/A</v>
      </c>
      <c r="R46" s="61" t="e">
        <f>VLOOKUP($C46,Sheet1!$B:$AE,16,0)</f>
        <v>#N/A</v>
      </c>
      <c r="S46" s="61" t="e">
        <f>VLOOKUP($C46,Sheet1!$B:$AE,17,0)</f>
        <v>#N/A</v>
      </c>
      <c r="T46" s="61" t="e">
        <f>VLOOKUP($C46,Sheet1!$B:$AE,18,0)</f>
        <v>#N/A</v>
      </c>
      <c r="U46" s="61" t="e">
        <f>VLOOKUP($C46,Sheet1!$B:$AE,19,0)</f>
        <v>#N/A</v>
      </c>
      <c r="V46" s="61" t="e">
        <f>VLOOKUP($C46,Sheet1!$B:$AE,20,0)</f>
        <v>#N/A</v>
      </c>
      <c r="W46" s="61" t="e">
        <f>VLOOKUP($C46,Sheet1!$B:$AE,21,0)</f>
        <v>#N/A</v>
      </c>
      <c r="X46" s="61" t="e">
        <f>VLOOKUP($C46,Sheet1!$B:$AE,22,0)</f>
        <v>#N/A</v>
      </c>
      <c r="Y46" s="61" t="e">
        <f>VLOOKUP($C46,Sheet1!$B:$AE,23,0)</f>
        <v>#N/A</v>
      </c>
      <c r="Z46" s="61" t="e">
        <f>VLOOKUP($C46,Sheet1!$B:$AE,24,0)</f>
        <v>#N/A</v>
      </c>
      <c r="AA46" s="61" t="e">
        <f>VLOOKUP($C46,Sheet1!$B:$AE,25,0)</f>
        <v>#N/A</v>
      </c>
      <c r="AB46" s="61" t="e">
        <f>VLOOKUP($C46,Sheet1!$B:$AF,26,0)</f>
        <v>#N/A</v>
      </c>
      <c r="AC46" s="61" t="e">
        <f>VLOOKUP($C46,Sheet1!$B:$AG,27,0)</f>
        <v>#N/A</v>
      </c>
      <c r="AD46" s="61" t="e">
        <f>VLOOKUP($C46,Sheet1!$B:$AH,28,0)</f>
        <v>#N/A</v>
      </c>
      <c r="AE46" s="61" t="e">
        <f>VLOOKUP(C46,Sheet1!B:AI,29,0)</f>
        <v>#N/A</v>
      </c>
      <c r="AF46" s="109" t="e">
        <f t="shared" si="7"/>
        <v>#N/A</v>
      </c>
      <c r="AG46" s="115" t="e">
        <f t="shared" si="8"/>
        <v>#N/A</v>
      </c>
    </row>
    <row r="47" s="21" customFormat="1" ht="40" customHeight="1" spans="1:33">
      <c r="A47" s="85"/>
      <c r="B47" s="86"/>
      <c r="C47" s="63" t="s">
        <v>262</v>
      </c>
      <c r="D47" s="64" t="s">
        <v>263</v>
      </c>
      <c r="E47" s="65">
        <v>90</v>
      </c>
      <c r="F47" s="61">
        <f>VLOOKUP(C47,Sheet1!B:J,4,0)</f>
        <v>0</v>
      </c>
      <c r="G47" s="61">
        <f>VLOOKUP(C47,Sheet1!B:K,5,0)</f>
        <v>0</v>
      </c>
      <c r="H47" s="61">
        <f>VLOOKUP($C47,Sheet1!$B:$AE,6,0)</f>
        <v>90</v>
      </c>
      <c r="I47" s="61" t="str">
        <f>VLOOKUP($C47,Sheet1!$B:$AE,7,0)</f>
        <v>否</v>
      </c>
      <c r="J47" s="61">
        <f>VLOOKUP($C47,Sheet1!$B:$AE,8,0)</f>
        <v>0</v>
      </c>
      <c r="K47" s="61">
        <f>VLOOKUP($C47,Sheet1!$B:$AE,9,0)</f>
        <v>0</v>
      </c>
      <c r="L47" s="61">
        <f>VLOOKUP($C47,Sheet1!$B:$AE,10,0)</f>
        <v>0</v>
      </c>
      <c r="M47" s="61">
        <f>VLOOKUP($C47,Sheet1!$B:$AE,11,0)</f>
        <v>0</v>
      </c>
      <c r="N47" s="61">
        <f>VLOOKUP($C47,Sheet1!$B:$AE,12,0)</f>
        <v>0</v>
      </c>
      <c r="O47" s="61">
        <f>VLOOKUP($C47,Sheet1!$B:$AE,13,0)</f>
        <v>0</v>
      </c>
      <c r="P47" s="61">
        <f>VLOOKUP($C47,Sheet1!$B:$AE,14,0)</f>
        <v>0</v>
      </c>
      <c r="Q47" s="61">
        <f>VLOOKUP($C47,Sheet1!$B:$AE,15,0)</f>
        <v>0</v>
      </c>
      <c r="R47" s="61">
        <f>VLOOKUP($C47,Sheet1!$B:$AE,16,0)</f>
        <v>0</v>
      </c>
      <c r="S47" s="61">
        <f>VLOOKUP($C47,Sheet1!$B:$AE,17,0)</f>
        <v>0</v>
      </c>
      <c r="T47" s="61">
        <f>VLOOKUP($C47,Sheet1!$B:$AE,18,0)</f>
        <v>0</v>
      </c>
      <c r="U47" s="61">
        <f>VLOOKUP($C47,Sheet1!$B:$AE,19,0)</f>
        <v>0</v>
      </c>
      <c r="V47" s="61">
        <f>VLOOKUP($C47,Sheet1!$B:$AE,20,0)</f>
        <v>0</v>
      </c>
      <c r="W47" s="61">
        <f>VLOOKUP($C47,Sheet1!$B:$AE,21,0)</f>
        <v>0</v>
      </c>
      <c r="X47" s="61">
        <f>VLOOKUP($C47,Sheet1!$B:$AE,22,0)</f>
        <v>0</v>
      </c>
      <c r="Y47" s="61">
        <f>VLOOKUP($C47,Sheet1!$B:$AE,23,0)</f>
        <v>0</v>
      </c>
      <c r="Z47" s="61">
        <f>VLOOKUP($C47,Sheet1!$B:$AE,24,0)</f>
        <v>0</v>
      </c>
      <c r="AA47" s="61">
        <f>VLOOKUP($C47,Sheet1!$B:$AE,25,0)</f>
        <v>0</v>
      </c>
      <c r="AB47" s="61">
        <f>VLOOKUP($C47,Sheet1!$B:$AF,26,0)</f>
        <v>0</v>
      </c>
      <c r="AC47" s="61">
        <f>VLOOKUP($C47,Sheet1!$B:$AG,27,0)</f>
        <v>0</v>
      </c>
      <c r="AD47" s="61">
        <f>VLOOKUP($C47,Sheet1!$B:$AH,28,0)</f>
        <v>0</v>
      </c>
      <c r="AE47" s="61">
        <f>VLOOKUP(C47,Sheet1!B:AI,29,0)</f>
        <v>0</v>
      </c>
      <c r="AF47" s="109">
        <f t="shared" si="7"/>
        <v>90</v>
      </c>
      <c r="AG47" s="115">
        <f t="shared" si="8"/>
        <v>90</v>
      </c>
    </row>
    <row r="48" s="21" customFormat="1" ht="40" customHeight="1" spans="1:33">
      <c r="A48" s="85"/>
      <c r="B48" s="86"/>
      <c r="C48" s="63" t="s">
        <v>186</v>
      </c>
      <c r="D48" s="64" t="s">
        <v>187</v>
      </c>
      <c r="E48" s="65">
        <v>90</v>
      </c>
      <c r="F48" s="61" t="str">
        <f>VLOOKUP(C48,Sheet1!B:J,4,0)</f>
        <v>正常供货</v>
      </c>
      <c r="G48" s="61">
        <f>VLOOKUP(C48,Sheet1!B:K,5,0)</f>
        <v>0</v>
      </c>
      <c r="H48" s="61">
        <f>VLOOKUP($C48,Sheet1!$B:$AE,6,0)</f>
        <v>30</v>
      </c>
      <c r="I48" s="61" t="str">
        <f>VLOOKUP($C48,Sheet1!$B:$AE,7,0)</f>
        <v>否</v>
      </c>
      <c r="J48" s="61">
        <f>VLOOKUP($C48,Sheet1!$B:$AE,8,0)</f>
        <v>30</v>
      </c>
      <c r="K48" s="61">
        <f>VLOOKUP($C48,Sheet1!$B:$AE,9,0)</f>
        <v>0</v>
      </c>
      <c r="L48" s="61">
        <f>VLOOKUP($C48,Sheet1!$B:$AE,10,0)</f>
        <v>0</v>
      </c>
      <c r="M48" s="61">
        <f>VLOOKUP($C48,Sheet1!$B:$AE,11,0)</f>
        <v>0</v>
      </c>
      <c r="N48" s="61">
        <f>VLOOKUP($C48,Sheet1!$B:$AE,12,0)</f>
        <v>0</v>
      </c>
      <c r="O48" s="61">
        <f>VLOOKUP($C48,Sheet1!$B:$AE,13,0)</f>
        <v>0</v>
      </c>
      <c r="P48" s="61">
        <f>VLOOKUP($C48,Sheet1!$B:$AE,14,0)</f>
        <v>0</v>
      </c>
      <c r="Q48" s="61">
        <f>VLOOKUP($C48,Sheet1!$B:$AE,15,0)</f>
        <v>0</v>
      </c>
      <c r="R48" s="61">
        <f>VLOOKUP($C48,Sheet1!$B:$AE,16,0)</f>
        <v>0</v>
      </c>
      <c r="S48" s="61">
        <f>VLOOKUP($C48,Sheet1!$B:$AE,17,0)</f>
        <v>0</v>
      </c>
      <c r="T48" s="61">
        <f>VLOOKUP($C48,Sheet1!$B:$AE,18,0)</f>
        <v>0</v>
      </c>
      <c r="U48" s="61">
        <f>VLOOKUP($C48,Sheet1!$B:$AE,19,0)</f>
        <v>0</v>
      </c>
      <c r="V48" s="61">
        <f>VLOOKUP($C48,Sheet1!$B:$AE,20,0)</f>
        <v>0</v>
      </c>
      <c r="W48" s="61">
        <f>VLOOKUP($C48,Sheet1!$B:$AE,21,0)</f>
        <v>0</v>
      </c>
      <c r="X48" s="61">
        <f>VLOOKUP($C48,Sheet1!$B:$AE,22,0)</f>
        <v>0</v>
      </c>
      <c r="Y48" s="61">
        <f>VLOOKUP($C48,Sheet1!$B:$AE,23,0)</f>
        <v>0</v>
      </c>
      <c r="Z48" s="61">
        <f>VLOOKUP($C48,Sheet1!$B:$AE,24,0)</f>
        <v>0</v>
      </c>
      <c r="AA48" s="61">
        <f>VLOOKUP($C48,Sheet1!$B:$AE,25,0)</f>
        <v>0</v>
      </c>
      <c r="AB48" s="61">
        <f>VLOOKUP($C48,Sheet1!$B:$AF,26,0)</f>
        <v>0</v>
      </c>
      <c r="AC48" s="61">
        <f>VLOOKUP($C48,Sheet1!$B:$AG,27,0)</f>
        <v>0</v>
      </c>
      <c r="AD48" s="61">
        <f>VLOOKUP($C48,Sheet1!$B:$AH,28,0)</f>
        <v>0</v>
      </c>
      <c r="AE48" s="61">
        <f>VLOOKUP(C48,Sheet1!B:AI,29,0)</f>
        <v>0</v>
      </c>
      <c r="AF48" s="109">
        <f t="shared" si="7"/>
        <v>60</v>
      </c>
      <c r="AG48" s="115">
        <f t="shared" si="8"/>
        <v>60</v>
      </c>
    </row>
    <row r="49" s="21" customFormat="1" ht="40" customHeight="1" spans="1:33">
      <c r="A49" s="85"/>
      <c r="B49" s="86"/>
      <c r="C49" s="63" t="s">
        <v>386</v>
      </c>
      <c r="D49" s="64" t="s">
        <v>387</v>
      </c>
      <c r="E49" s="65">
        <v>90</v>
      </c>
      <c r="F49" s="61" t="e">
        <f>VLOOKUP(C49,Sheet1!B:J,4,0)</f>
        <v>#N/A</v>
      </c>
      <c r="G49" s="61" t="e">
        <f>VLOOKUP(C49,Sheet1!B:K,5,0)</f>
        <v>#N/A</v>
      </c>
      <c r="H49" s="61" t="e">
        <f>VLOOKUP($C49,Sheet1!$B:$AE,6,0)</f>
        <v>#N/A</v>
      </c>
      <c r="I49" s="61" t="e">
        <f>VLOOKUP($C49,Sheet1!$B:$AE,7,0)</f>
        <v>#N/A</v>
      </c>
      <c r="J49" s="61" t="e">
        <f>VLOOKUP($C49,Sheet1!$B:$AE,8,0)</f>
        <v>#N/A</v>
      </c>
      <c r="K49" s="61" t="e">
        <f>VLOOKUP($C49,Sheet1!$B:$AE,9,0)</f>
        <v>#N/A</v>
      </c>
      <c r="L49" s="61" t="e">
        <f>VLOOKUP($C49,Sheet1!$B:$AE,10,0)</f>
        <v>#N/A</v>
      </c>
      <c r="M49" s="61" t="e">
        <f>VLOOKUP($C49,Sheet1!$B:$AE,11,0)</f>
        <v>#N/A</v>
      </c>
      <c r="N49" s="61" t="e">
        <f>VLOOKUP($C49,Sheet1!$B:$AE,12,0)</f>
        <v>#N/A</v>
      </c>
      <c r="O49" s="61" t="e">
        <f>VLOOKUP($C49,Sheet1!$B:$AE,13,0)</f>
        <v>#N/A</v>
      </c>
      <c r="P49" s="61" t="e">
        <f>VLOOKUP($C49,Sheet1!$B:$AE,14,0)</f>
        <v>#N/A</v>
      </c>
      <c r="Q49" s="61" t="e">
        <f>VLOOKUP($C49,Sheet1!$B:$AE,15,0)</f>
        <v>#N/A</v>
      </c>
      <c r="R49" s="61" t="e">
        <f>VLOOKUP($C49,Sheet1!$B:$AE,16,0)</f>
        <v>#N/A</v>
      </c>
      <c r="S49" s="61" t="e">
        <f>VLOOKUP($C49,Sheet1!$B:$AE,17,0)</f>
        <v>#N/A</v>
      </c>
      <c r="T49" s="61" t="e">
        <f>VLOOKUP($C49,Sheet1!$B:$AE,18,0)</f>
        <v>#N/A</v>
      </c>
      <c r="U49" s="61" t="e">
        <f>VLOOKUP($C49,Sheet1!$B:$AE,19,0)</f>
        <v>#N/A</v>
      </c>
      <c r="V49" s="61" t="e">
        <f>VLOOKUP($C49,Sheet1!$B:$AE,20,0)</f>
        <v>#N/A</v>
      </c>
      <c r="W49" s="61" t="e">
        <f>VLOOKUP($C49,Sheet1!$B:$AE,21,0)</f>
        <v>#N/A</v>
      </c>
      <c r="X49" s="61" t="e">
        <f>VLOOKUP($C49,Sheet1!$B:$AE,22,0)</f>
        <v>#N/A</v>
      </c>
      <c r="Y49" s="61" t="e">
        <f>VLOOKUP($C49,Sheet1!$B:$AE,23,0)</f>
        <v>#N/A</v>
      </c>
      <c r="Z49" s="61" t="e">
        <f>VLOOKUP($C49,Sheet1!$B:$AE,24,0)</f>
        <v>#N/A</v>
      </c>
      <c r="AA49" s="61" t="e">
        <f>VLOOKUP($C49,Sheet1!$B:$AE,25,0)</f>
        <v>#N/A</v>
      </c>
      <c r="AB49" s="61" t="e">
        <f>VLOOKUP($C49,Sheet1!$B:$AF,26,0)</f>
        <v>#N/A</v>
      </c>
      <c r="AC49" s="61" t="e">
        <f>VLOOKUP($C49,Sheet1!$B:$AG,27,0)</f>
        <v>#N/A</v>
      </c>
      <c r="AD49" s="61" t="e">
        <f>VLOOKUP($C49,Sheet1!$B:$AH,28,0)</f>
        <v>#N/A</v>
      </c>
      <c r="AE49" s="61" t="e">
        <f>VLOOKUP(C49,Sheet1!B:AI,29,0)</f>
        <v>#N/A</v>
      </c>
      <c r="AF49" s="109" t="e">
        <f t="shared" si="7"/>
        <v>#N/A</v>
      </c>
      <c r="AG49" s="115" t="e">
        <f t="shared" si="8"/>
        <v>#N/A</v>
      </c>
    </row>
    <row r="50" s="21" customFormat="1" ht="40" customHeight="1" spans="1:33">
      <c r="A50" s="85"/>
      <c r="B50" s="86"/>
      <c r="C50" s="63" t="s">
        <v>388</v>
      </c>
      <c r="D50" s="87" t="s">
        <v>389</v>
      </c>
      <c r="E50" s="65">
        <v>90</v>
      </c>
      <c r="F50" s="61" t="e">
        <f>VLOOKUP(C50,Sheet1!B:J,4,0)</f>
        <v>#N/A</v>
      </c>
      <c r="G50" s="61" t="e">
        <f>VLOOKUP(C50,Sheet1!B:K,5,0)</f>
        <v>#N/A</v>
      </c>
      <c r="H50" s="61" t="e">
        <f>VLOOKUP($C50,Sheet1!$B:$AE,6,0)</f>
        <v>#N/A</v>
      </c>
      <c r="I50" s="61" t="e">
        <f>VLOOKUP($C50,Sheet1!$B:$AE,7,0)</f>
        <v>#N/A</v>
      </c>
      <c r="J50" s="61" t="e">
        <f>VLOOKUP($C50,Sheet1!$B:$AE,8,0)</f>
        <v>#N/A</v>
      </c>
      <c r="K50" s="61" t="e">
        <f>VLOOKUP($C50,Sheet1!$B:$AE,9,0)</f>
        <v>#N/A</v>
      </c>
      <c r="L50" s="61" t="e">
        <f>VLOOKUP($C50,Sheet1!$B:$AE,10,0)</f>
        <v>#N/A</v>
      </c>
      <c r="M50" s="61" t="e">
        <f>VLOOKUP($C50,Sheet1!$B:$AE,11,0)</f>
        <v>#N/A</v>
      </c>
      <c r="N50" s="61" t="e">
        <f>VLOOKUP($C50,Sheet1!$B:$AE,12,0)</f>
        <v>#N/A</v>
      </c>
      <c r="O50" s="61" t="e">
        <f>VLOOKUP($C50,Sheet1!$B:$AE,13,0)</f>
        <v>#N/A</v>
      </c>
      <c r="P50" s="61" t="e">
        <f>VLOOKUP($C50,Sheet1!$B:$AE,14,0)</f>
        <v>#N/A</v>
      </c>
      <c r="Q50" s="61" t="e">
        <f>VLOOKUP($C50,Sheet1!$B:$AE,15,0)</f>
        <v>#N/A</v>
      </c>
      <c r="R50" s="61" t="e">
        <f>VLOOKUP($C50,Sheet1!$B:$AE,16,0)</f>
        <v>#N/A</v>
      </c>
      <c r="S50" s="61" t="e">
        <f>VLOOKUP($C50,Sheet1!$B:$AE,17,0)</f>
        <v>#N/A</v>
      </c>
      <c r="T50" s="61" t="e">
        <f>VLOOKUP($C50,Sheet1!$B:$AE,18,0)</f>
        <v>#N/A</v>
      </c>
      <c r="U50" s="61" t="e">
        <f>VLOOKUP($C50,Sheet1!$B:$AE,19,0)</f>
        <v>#N/A</v>
      </c>
      <c r="V50" s="61" t="e">
        <f>VLOOKUP($C50,Sheet1!$B:$AE,20,0)</f>
        <v>#N/A</v>
      </c>
      <c r="W50" s="61" t="e">
        <f>VLOOKUP($C50,Sheet1!$B:$AE,21,0)</f>
        <v>#N/A</v>
      </c>
      <c r="X50" s="61" t="e">
        <f>VLOOKUP($C50,Sheet1!$B:$AE,22,0)</f>
        <v>#N/A</v>
      </c>
      <c r="Y50" s="61" t="e">
        <f>VLOOKUP($C50,Sheet1!$B:$AE,23,0)</f>
        <v>#N/A</v>
      </c>
      <c r="Z50" s="61" t="e">
        <f>VLOOKUP($C50,Sheet1!$B:$AE,24,0)</f>
        <v>#N/A</v>
      </c>
      <c r="AA50" s="61" t="e">
        <f>VLOOKUP($C50,Sheet1!$B:$AE,25,0)</f>
        <v>#N/A</v>
      </c>
      <c r="AB50" s="61" t="e">
        <f>VLOOKUP($C50,Sheet1!$B:$AF,26,0)</f>
        <v>#N/A</v>
      </c>
      <c r="AC50" s="61" t="e">
        <f>VLOOKUP($C50,Sheet1!$B:$AG,27,0)</f>
        <v>#N/A</v>
      </c>
      <c r="AD50" s="61" t="e">
        <f>VLOOKUP($C50,Sheet1!$B:$AH,28,0)</f>
        <v>#N/A</v>
      </c>
      <c r="AE50" s="61" t="e">
        <f>VLOOKUP(C50,Sheet1!B:AI,29,0)</f>
        <v>#N/A</v>
      </c>
      <c r="AF50" s="109" t="e">
        <f t="shared" si="7"/>
        <v>#N/A</v>
      </c>
      <c r="AG50" s="115" t="e">
        <f t="shared" si="8"/>
        <v>#N/A</v>
      </c>
    </row>
    <row r="51" s="21" customFormat="1" ht="40" customHeight="1" spans="1:33">
      <c r="A51" s="85"/>
      <c r="B51" s="86"/>
      <c r="C51" s="63" t="s">
        <v>390</v>
      </c>
      <c r="D51" s="64" t="s">
        <v>391</v>
      </c>
      <c r="E51" s="65">
        <v>90</v>
      </c>
      <c r="F51" s="61" t="e">
        <f>VLOOKUP(C51,Sheet1!B:J,4,0)</f>
        <v>#N/A</v>
      </c>
      <c r="G51" s="61" t="e">
        <f>VLOOKUP(C51,Sheet1!B:K,5,0)</f>
        <v>#N/A</v>
      </c>
      <c r="H51" s="61" t="e">
        <f>VLOOKUP($C51,Sheet1!$B:$AE,6,0)</f>
        <v>#N/A</v>
      </c>
      <c r="I51" s="61" t="e">
        <f>VLOOKUP($C51,Sheet1!$B:$AE,7,0)</f>
        <v>#N/A</v>
      </c>
      <c r="J51" s="61" t="e">
        <f>VLOOKUP($C51,Sheet1!$B:$AE,8,0)</f>
        <v>#N/A</v>
      </c>
      <c r="K51" s="61" t="e">
        <f>VLOOKUP($C51,Sheet1!$B:$AE,9,0)</f>
        <v>#N/A</v>
      </c>
      <c r="L51" s="61" t="e">
        <f>VLOOKUP($C51,Sheet1!$B:$AE,10,0)</f>
        <v>#N/A</v>
      </c>
      <c r="M51" s="61" t="e">
        <f>VLOOKUP($C51,Sheet1!$B:$AE,11,0)</f>
        <v>#N/A</v>
      </c>
      <c r="N51" s="61" t="e">
        <f>VLOOKUP($C51,Sheet1!$B:$AE,12,0)</f>
        <v>#N/A</v>
      </c>
      <c r="O51" s="61" t="e">
        <f>VLOOKUP($C51,Sheet1!$B:$AE,13,0)</f>
        <v>#N/A</v>
      </c>
      <c r="P51" s="61" t="e">
        <f>VLOOKUP($C51,Sheet1!$B:$AE,14,0)</f>
        <v>#N/A</v>
      </c>
      <c r="Q51" s="61" t="e">
        <f>VLOOKUP($C51,Sheet1!$B:$AE,15,0)</f>
        <v>#N/A</v>
      </c>
      <c r="R51" s="61" t="e">
        <f>VLOOKUP($C51,Sheet1!$B:$AE,16,0)</f>
        <v>#N/A</v>
      </c>
      <c r="S51" s="61" t="e">
        <f>VLOOKUP($C51,Sheet1!$B:$AE,17,0)</f>
        <v>#N/A</v>
      </c>
      <c r="T51" s="61" t="e">
        <f>VLOOKUP($C51,Sheet1!$B:$AE,18,0)</f>
        <v>#N/A</v>
      </c>
      <c r="U51" s="61" t="e">
        <f>VLOOKUP($C51,Sheet1!$B:$AE,19,0)</f>
        <v>#N/A</v>
      </c>
      <c r="V51" s="61" t="e">
        <f>VLOOKUP($C51,Sheet1!$B:$AE,20,0)</f>
        <v>#N/A</v>
      </c>
      <c r="W51" s="61" t="e">
        <f>VLOOKUP($C51,Sheet1!$B:$AE,21,0)</f>
        <v>#N/A</v>
      </c>
      <c r="X51" s="61" t="e">
        <f>VLOOKUP($C51,Sheet1!$B:$AE,22,0)</f>
        <v>#N/A</v>
      </c>
      <c r="Y51" s="61" t="e">
        <f>VLOOKUP($C51,Sheet1!$B:$AE,23,0)</f>
        <v>#N/A</v>
      </c>
      <c r="Z51" s="61" t="e">
        <f>VLOOKUP($C51,Sheet1!$B:$AE,24,0)</f>
        <v>#N/A</v>
      </c>
      <c r="AA51" s="61" t="e">
        <f>VLOOKUP($C51,Sheet1!$B:$AE,25,0)</f>
        <v>#N/A</v>
      </c>
      <c r="AB51" s="61" t="e">
        <f>VLOOKUP($C51,Sheet1!$B:$AF,26,0)</f>
        <v>#N/A</v>
      </c>
      <c r="AC51" s="61" t="e">
        <f>VLOOKUP($C51,Sheet1!$B:$AG,27,0)</f>
        <v>#N/A</v>
      </c>
      <c r="AD51" s="61" t="e">
        <f>VLOOKUP($C51,Sheet1!$B:$AH,28,0)</f>
        <v>#N/A</v>
      </c>
      <c r="AE51" s="61" t="e">
        <f>VLOOKUP(C51,Sheet1!B:AI,29,0)</f>
        <v>#N/A</v>
      </c>
      <c r="AF51" s="109" t="e">
        <f t="shared" si="7"/>
        <v>#N/A</v>
      </c>
      <c r="AG51" s="115" t="e">
        <f t="shared" si="8"/>
        <v>#N/A</v>
      </c>
    </row>
    <row r="52" s="21" customFormat="1" ht="40" customHeight="1" spans="1:33">
      <c r="A52" s="85"/>
      <c r="B52" s="86"/>
      <c r="C52" s="63" t="s">
        <v>392</v>
      </c>
      <c r="D52" s="64" t="s">
        <v>393</v>
      </c>
      <c r="E52" s="65">
        <v>90</v>
      </c>
      <c r="F52" s="61" t="e">
        <f>VLOOKUP(C52,Sheet1!B:J,4,0)</f>
        <v>#N/A</v>
      </c>
      <c r="G52" s="61" t="e">
        <f>VLOOKUP(C52,Sheet1!B:K,5,0)</f>
        <v>#N/A</v>
      </c>
      <c r="H52" s="61" t="e">
        <f>VLOOKUP($C52,Sheet1!$B:$AE,6,0)</f>
        <v>#N/A</v>
      </c>
      <c r="I52" s="61" t="e">
        <f>VLOOKUP($C52,Sheet1!$B:$AE,7,0)</f>
        <v>#N/A</v>
      </c>
      <c r="J52" s="61" t="e">
        <f>VLOOKUP($C52,Sheet1!$B:$AE,8,0)</f>
        <v>#N/A</v>
      </c>
      <c r="K52" s="61" t="e">
        <f>VLOOKUP($C52,Sheet1!$B:$AE,9,0)</f>
        <v>#N/A</v>
      </c>
      <c r="L52" s="61" t="e">
        <f>VLOOKUP($C52,Sheet1!$B:$AE,10,0)</f>
        <v>#N/A</v>
      </c>
      <c r="M52" s="61" t="e">
        <f>VLOOKUP($C52,Sheet1!$B:$AE,11,0)</f>
        <v>#N/A</v>
      </c>
      <c r="N52" s="61" t="e">
        <f>VLOOKUP($C52,Sheet1!$B:$AE,12,0)</f>
        <v>#N/A</v>
      </c>
      <c r="O52" s="61" t="e">
        <f>VLOOKUP($C52,Sheet1!$B:$AE,13,0)</f>
        <v>#N/A</v>
      </c>
      <c r="P52" s="61" t="e">
        <f>VLOOKUP($C52,Sheet1!$B:$AE,14,0)</f>
        <v>#N/A</v>
      </c>
      <c r="Q52" s="61" t="e">
        <f>VLOOKUP($C52,Sheet1!$B:$AE,15,0)</f>
        <v>#N/A</v>
      </c>
      <c r="R52" s="61" t="e">
        <f>VLOOKUP($C52,Sheet1!$B:$AE,16,0)</f>
        <v>#N/A</v>
      </c>
      <c r="S52" s="61" t="e">
        <f>VLOOKUP($C52,Sheet1!$B:$AE,17,0)</f>
        <v>#N/A</v>
      </c>
      <c r="T52" s="61" t="e">
        <f>VLOOKUP($C52,Sheet1!$B:$AE,18,0)</f>
        <v>#N/A</v>
      </c>
      <c r="U52" s="61" t="e">
        <f>VLOOKUP($C52,Sheet1!$B:$AE,19,0)</f>
        <v>#N/A</v>
      </c>
      <c r="V52" s="61" t="e">
        <f>VLOOKUP($C52,Sheet1!$B:$AE,20,0)</f>
        <v>#N/A</v>
      </c>
      <c r="W52" s="61" t="e">
        <f>VLOOKUP($C52,Sheet1!$B:$AE,21,0)</f>
        <v>#N/A</v>
      </c>
      <c r="X52" s="61" t="e">
        <f>VLOOKUP($C52,Sheet1!$B:$AE,22,0)</f>
        <v>#N/A</v>
      </c>
      <c r="Y52" s="61" t="e">
        <f>VLOOKUP($C52,Sheet1!$B:$AE,23,0)</f>
        <v>#N/A</v>
      </c>
      <c r="Z52" s="61" t="e">
        <f>VLOOKUP($C52,Sheet1!$B:$AE,24,0)</f>
        <v>#N/A</v>
      </c>
      <c r="AA52" s="61" t="e">
        <f>VLOOKUP($C52,Sheet1!$B:$AE,25,0)</f>
        <v>#N/A</v>
      </c>
      <c r="AB52" s="61" t="e">
        <f>VLOOKUP($C52,Sheet1!$B:$AF,26,0)</f>
        <v>#N/A</v>
      </c>
      <c r="AC52" s="61" t="e">
        <f>VLOOKUP($C52,Sheet1!$B:$AG,27,0)</f>
        <v>#N/A</v>
      </c>
      <c r="AD52" s="61" t="e">
        <f>VLOOKUP($C52,Sheet1!$B:$AH,28,0)</f>
        <v>#N/A</v>
      </c>
      <c r="AE52" s="61" t="e">
        <f>VLOOKUP(C52,Sheet1!B:AI,29,0)</f>
        <v>#N/A</v>
      </c>
      <c r="AF52" s="109" t="e">
        <f t="shared" si="7"/>
        <v>#N/A</v>
      </c>
      <c r="AG52" s="115" t="e">
        <f t="shared" si="8"/>
        <v>#N/A</v>
      </c>
    </row>
    <row r="53" s="21" customFormat="1" ht="40" customHeight="1" spans="1:33">
      <c r="A53" s="88"/>
      <c r="B53" s="89"/>
      <c r="C53" s="90" t="s">
        <v>394</v>
      </c>
      <c r="D53" s="91" t="s">
        <v>395</v>
      </c>
      <c r="E53" s="92">
        <v>90</v>
      </c>
      <c r="F53" s="61" t="e">
        <f>VLOOKUP(C53,Sheet1!B:J,4,0)</f>
        <v>#N/A</v>
      </c>
      <c r="G53" s="61" t="e">
        <f>VLOOKUP(C53,Sheet1!B:K,5,0)</f>
        <v>#N/A</v>
      </c>
      <c r="H53" s="61" t="e">
        <f>VLOOKUP($C53,Sheet1!$B:$AE,6,0)</f>
        <v>#N/A</v>
      </c>
      <c r="I53" s="61" t="e">
        <f>VLOOKUP($C53,Sheet1!$B:$AE,7,0)</f>
        <v>#N/A</v>
      </c>
      <c r="J53" s="61" t="e">
        <f>VLOOKUP($C53,Sheet1!$B:$AE,8,0)</f>
        <v>#N/A</v>
      </c>
      <c r="K53" s="61" t="e">
        <f>VLOOKUP($C53,Sheet1!$B:$AE,9,0)</f>
        <v>#N/A</v>
      </c>
      <c r="L53" s="61" t="e">
        <f>VLOOKUP($C53,Sheet1!$B:$AE,10,0)</f>
        <v>#N/A</v>
      </c>
      <c r="M53" s="61" t="e">
        <f>VLOOKUP($C53,Sheet1!$B:$AE,11,0)</f>
        <v>#N/A</v>
      </c>
      <c r="N53" s="61" t="e">
        <f>VLOOKUP($C53,Sheet1!$B:$AE,12,0)</f>
        <v>#N/A</v>
      </c>
      <c r="O53" s="61" t="e">
        <f>VLOOKUP($C53,Sheet1!$B:$AE,13,0)</f>
        <v>#N/A</v>
      </c>
      <c r="P53" s="61" t="e">
        <f>VLOOKUP($C53,Sheet1!$B:$AE,14,0)</f>
        <v>#N/A</v>
      </c>
      <c r="Q53" s="61" t="e">
        <f>VLOOKUP($C53,Sheet1!$B:$AE,15,0)</f>
        <v>#N/A</v>
      </c>
      <c r="R53" s="61" t="e">
        <f>VLOOKUP($C53,Sheet1!$B:$AE,16,0)</f>
        <v>#N/A</v>
      </c>
      <c r="S53" s="61" t="e">
        <f>VLOOKUP($C53,Sheet1!$B:$AE,17,0)</f>
        <v>#N/A</v>
      </c>
      <c r="T53" s="61" t="e">
        <f>VLOOKUP($C53,Sheet1!$B:$AE,18,0)</f>
        <v>#N/A</v>
      </c>
      <c r="U53" s="61" t="e">
        <f>VLOOKUP($C53,Sheet1!$B:$AE,19,0)</f>
        <v>#N/A</v>
      </c>
      <c r="V53" s="61" t="e">
        <f>VLOOKUP($C53,Sheet1!$B:$AE,20,0)</f>
        <v>#N/A</v>
      </c>
      <c r="W53" s="61" t="e">
        <f>VLOOKUP($C53,Sheet1!$B:$AE,21,0)</f>
        <v>#N/A</v>
      </c>
      <c r="X53" s="61" t="e">
        <f>VLOOKUP($C53,Sheet1!$B:$AE,22,0)</f>
        <v>#N/A</v>
      </c>
      <c r="Y53" s="61" t="e">
        <f>VLOOKUP($C53,Sheet1!$B:$AE,23,0)</f>
        <v>#N/A</v>
      </c>
      <c r="Z53" s="61" t="e">
        <f>VLOOKUP($C53,Sheet1!$B:$AE,24,0)</f>
        <v>#N/A</v>
      </c>
      <c r="AA53" s="61" t="e">
        <f>VLOOKUP($C53,Sheet1!$B:$AE,25,0)</f>
        <v>#N/A</v>
      </c>
      <c r="AB53" s="61" t="e">
        <f>VLOOKUP($C53,Sheet1!$B:$AF,26,0)</f>
        <v>#N/A</v>
      </c>
      <c r="AC53" s="61" t="e">
        <f>VLOOKUP($C53,Sheet1!$B:$AG,27,0)</f>
        <v>#N/A</v>
      </c>
      <c r="AD53" s="61" t="e">
        <f>VLOOKUP($C53,Sheet1!$B:$AH,28,0)</f>
        <v>#N/A</v>
      </c>
      <c r="AE53" s="61" t="e">
        <f>VLOOKUP(C53,Sheet1!B:AI,29,0)</f>
        <v>#N/A</v>
      </c>
      <c r="AF53" s="109" t="e">
        <f t="shared" si="7"/>
        <v>#N/A</v>
      </c>
      <c r="AG53" s="115" t="e">
        <f t="shared" si="8"/>
        <v>#N/A</v>
      </c>
    </row>
    <row r="54" s="25" customFormat="1" ht="32" customHeight="1" spans="3:45">
      <c r="C54" s="81" t="s">
        <v>356</v>
      </c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</row>
    <row r="55" s="21" customFormat="1" ht="40" customHeight="1" spans="1:33">
      <c r="A55" s="56"/>
      <c r="B55" s="93" t="s">
        <v>357</v>
      </c>
      <c r="C55" s="58" t="s">
        <v>180</v>
      </c>
      <c r="D55" s="59" t="s">
        <v>181</v>
      </c>
      <c r="E55" s="60">
        <v>90</v>
      </c>
      <c r="F55" s="61" t="str">
        <f>VLOOKUP(C55,Sheet1!B:J,4,0)</f>
        <v>老账</v>
      </c>
      <c r="G55" s="61">
        <f>VLOOKUP(C55,Sheet1!B:K,5,0)</f>
        <v>0</v>
      </c>
      <c r="H55" s="61">
        <f>VLOOKUP($C55,Sheet1!$B:$AE,6,0)</f>
        <v>90</v>
      </c>
      <c r="I55" s="61" t="str">
        <f>VLOOKUP($C55,Sheet1!$B:$AE,7,0)</f>
        <v>否</v>
      </c>
      <c r="J55" s="61">
        <f>VLOOKUP($C55,Sheet1!$B:$AE,8,0)</f>
        <v>30</v>
      </c>
      <c r="K55" s="61">
        <f>VLOOKUP($C55,Sheet1!$B:$AE,9,0)</f>
        <v>0</v>
      </c>
      <c r="L55" s="61">
        <f>VLOOKUP($C55,Sheet1!$B:$AE,10,0)</f>
        <v>0</v>
      </c>
      <c r="M55" s="61">
        <f>VLOOKUP($C55,Sheet1!$B:$AE,11,0)</f>
        <v>0</v>
      </c>
      <c r="N55" s="61">
        <f>VLOOKUP($C55,Sheet1!$B:$AE,12,0)</f>
        <v>0</v>
      </c>
      <c r="O55" s="61">
        <f>VLOOKUP($C55,Sheet1!$B:$AE,13,0)</f>
        <v>0</v>
      </c>
      <c r="P55" s="61">
        <f>VLOOKUP($C55,Sheet1!$B:$AE,14,0)</f>
        <v>0</v>
      </c>
      <c r="Q55" s="61">
        <f>VLOOKUP($C55,Sheet1!$B:$AE,15,0)</f>
        <v>0</v>
      </c>
      <c r="R55" s="61">
        <f>VLOOKUP($C55,Sheet1!$B:$AE,16,0)</f>
        <v>0</v>
      </c>
      <c r="S55" s="61">
        <f>VLOOKUP($C55,Sheet1!$B:$AE,17,0)</f>
        <v>0</v>
      </c>
      <c r="T55" s="61">
        <f>VLOOKUP($C55,Sheet1!$B:$AE,18,0)</f>
        <v>0</v>
      </c>
      <c r="U55" s="61">
        <f>VLOOKUP($C55,Sheet1!$B:$AE,19,0)</f>
        <v>0</v>
      </c>
      <c r="V55" s="61">
        <f>VLOOKUP($C55,Sheet1!$B:$AE,20,0)</f>
        <v>0</v>
      </c>
      <c r="W55" s="61">
        <f>VLOOKUP($C55,Sheet1!$B:$AE,21,0)</f>
        <v>0</v>
      </c>
      <c r="X55" s="61">
        <f>VLOOKUP($C55,Sheet1!$B:$AE,22,0)</f>
        <v>0</v>
      </c>
      <c r="Y55" s="61">
        <f>VLOOKUP($C55,Sheet1!$B:$AE,23,0)</f>
        <v>0</v>
      </c>
      <c r="Z55" s="61">
        <f>VLOOKUP($C55,Sheet1!$B:$AE,24,0)</f>
        <v>0</v>
      </c>
      <c r="AA55" s="61">
        <f>VLOOKUP($C55,Sheet1!$B:$AE,25,0)</f>
        <v>0</v>
      </c>
      <c r="AB55" s="61">
        <f>VLOOKUP($C55,Sheet1!$B:$AF,26,0)</f>
        <v>0</v>
      </c>
      <c r="AC55" s="61">
        <f>VLOOKUP($C55,Sheet1!$B:$AG,27,0)</f>
        <v>0</v>
      </c>
      <c r="AD55" s="61">
        <f>VLOOKUP($C55,Sheet1!$B:$AH,28,0)</f>
        <v>0</v>
      </c>
      <c r="AE55" s="61">
        <f>VLOOKUP(C55,Sheet1!B:AI,29,0)</f>
        <v>0</v>
      </c>
      <c r="AF55" s="109">
        <f t="shared" ref="AF55:AF72" si="9">SUM(F55:AE55)</f>
        <v>120</v>
      </c>
      <c r="AG55" s="115">
        <f t="shared" ref="AG55:AG72" si="10">AF55-AE55-AD55-AC55</f>
        <v>120</v>
      </c>
    </row>
    <row r="56" s="21" customFormat="1" ht="40" customHeight="1" spans="1:33">
      <c r="A56" s="56"/>
      <c r="B56" s="94"/>
      <c r="C56" s="63" t="s">
        <v>205</v>
      </c>
      <c r="D56" s="64" t="s">
        <v>206</v>
      </c>
      <c r="E56" s="65">
        <v>90</v>
      </c>
      <c r="F56" s="61" t="str">
        <f>VLOOKUP(C56,Sheet1!B:J,4,0)</f>
        <v>老账</v>
      </c>
      <c r="G56" s="61">
        <f>VLOOKUP(C56,Sheet1!B:K,5,0)</f>
        <v>0</v>
      </c>
      <c r="H56" s="61">
        <f>VLOOKUP($C56,Sheet1!$B:$AE,6,0)</f>
        <v>90</v>
      </c>
      <c r="I56" s="61" t="str">
        <f>VLOOKUP($C56,Sheet1!$B:$AE,7,0)</f>
        <v>是</v>
      </c>
      <c r="J56" s="61">
        <f>VLOOKUP($C56,Sheet1!$B:$AE,8,0)</f>
        <v>0</v>
      </c>
      <c r="K56" s="61">
        <f>VLOOKUP($C56,Sheet1!$B:$AE,9,0)</f>
        <v>0</v>
      </c>
      <c r="L56" s="61">
        <f>VLOOKUP($C56,Sheet1!$B:$AE,10,0)</f>
        <v>0</v>
      </c>
      <c r="M56" s="61">
        <f>VLOOKUP($C56,Sheet1!$B:$AE,11,0)</f>
        <v>0</v>
      </c>
      <c r="N56" s="61">
        <f>VLOOKUP($C56,Sheet1!$B:$AE,12,0)</f>
        <v>0</v>
      </c>
      <c r="O56" s="61">
        <f>VLOOKUP($C56,Sheet1!$B:$AE,13,0)</f>
        <v>0</v>
      </c>
      <c r="P56" s="61">
        <f>VLOOKUP($C56,Sheet1!$B:$AE,14,0)</f>
        <v>0</v>
      </c>
      <c r="Q56" s="61">
        <f>VLOOKUP($C56,Sheet1!$B:$AE,15,0)</f>
        <v>0</v>
      </c>
      <c r="R56" s="61">
        <f>VLOOKUP($C56,Sheet1!$B:$AE,16,0)</f>
        <v>0</v>
      </c>
      <c r="S56" s="61">
        <f>VLOOKUP($C56,Sheet1!$B:$AE,17,0)</f>
        <v>0</v>
      </c>
      <c r="T56" s="61">
        <f>VLOOKUP($C56,Sheet1!$B:$AE,18,0)</f>
        <v>0</v>
      </c>
      <c r="U56" s="61">
        <f>VLOOKUP($C56,Sheet1!$B:$AE,19,0)</f>
        <v>0</v>
      </c>
      <c r="V56" s="61">
        <f>VLOOKUP($C56,Sheet1!$B:$AE,20,0)</f>
        <v>0</v>
      </c>
      <c r="W56" s="61">
        <f>VLOOKUP($C56,Sheet1!$B:$AE,21,0)</f>
        <v>0</v>
      </c>
      <c r="X56" s="61">
        <f>VLOOKUP($C56,Sheet1!$B:$AE,22,0)</f>
        <v>0</v>
      </c>
      <c r="Y56" s="61">
        <f>VLOOKUP($C56,Sheet1!$B:$AE,23,0)</f>
        <v>0</v>
      </c>
      <c r="Z56" s="61">
        <f>VLOOKUP($C56,Sheet1!$B:$AE,24,0)</f>
        <v>0</v>
      </c>
      <c r="AA56" s="61">
        <f>VLOOKUP($C56,Sheet1!$B:$AE,25,0)</f>
        <v>0</v>
      </c>
      <c r="AB56" s="61">
        <f>VLOOKUP($C56,Sheet1!$B:$AF,26,0)</f>
        <v>0</v>
      </c>
      <c r="AC56" s="61">
        <f>VLOOKUP($C56,Sheet1!$B:$AG,27,0)</f>
        <v>0</v>
      </c>
      <c r="AD56" s="61">
        <f>VLOOKUP($C56,Sheet1!$B:$AH,28,0)</f>
        <v>0</v>
      </c>
      <c r="AE56" s="61">
        <f>VLOOKUP(C56,Sheet1!B:AI,29,0)</f>
        <v>0</v>
      </c>
      <c r="AF56" s="109">
        <f t="shared" si="9"/>
        <v>90</v>
      </c>
      <c r="AG56" s="115">
        <f t="shared" si="10"/>
        <v>90</v>
      </c>
    </row>
    <row r="57" s="21" customFormat="1" ht="40" customHeight="1" spans="1:33">
      <c r="A57" s="56"/>
      <c r="B57" s="94"/>
      <c r="C57" s="63" t="s">
        <v>396</v>
      </c>
      <c r="D57" s="64" t="s">
        <v>397</v>
      </c>
      <c r="E57" s="65">
        <v>90</v>
      </c>
      <c r="F57" s="61" t="e">
        <f>VLOOKUP(C57,Sheet1!B:J,4,0)</f>
        <v>#N/A</v>
      </c>
      <c r="G57" s="61" t="e">
        <f>VLOOKUP(C57,Sheet1!B:K,5,0)</f>
        <v>#N/A</v>
      </c>
      <c r="H57" s="61" t="e">
        <f>VLOOKUP($C57,Sheet1!$B:$AE,6,0)</f>
        <v>#N/A</v>
      </c>
      <c r="I57" s="61" t="e">
        <f>VLOOKUP($C57,Sheet1!$B:$AE,7,0)</f>
        <v>#N/A</v>
      </c>
      <c r="J57" s="61" t="e">
        <f>VLOOKUP($C57,Sheet1!$B:$AE,8,0)</f>
        <v>#N/A</v>
      </c>
      <c r="K57" s="61" t="e">
        <f>VLOOKUP($C57,Sheet1!$B:$AE,9,0)</f>
        <v>#N/A</v>
      </c>
      <c r="L57" s="61" t="e">
        <f>VLOOKUP($C57,Sheet1!$B:$AE,10,0)</f>
        <v>#N/A</v>
      </c>
      <c r="M57" s="61" t="e">
        <f>VLOOKUP($C57,Sheet1!$B:$AE,11,0)</f>
        <v>#N/A</v>
      </c>
      <c r="N57" s="61" t="e">
        <f>VLOOKUP($C57,Sheet1!$B:$AE,12,0)</f>
        <v>#N/A</v>
      </c>
      <c r="O57" s="61" t="e">
        <f>VLOOKUP($C57,Sheet1!$B:$AE,13,0)</f>
        <v>#N/A</v>
      </c>
      <c r="P57" s="61" t="e">
        <f>VLOOKUP($C57,Sheet1!$B:$AE,14,0)</f>
        <v>#N/A</v>
      </c>
      <c r="Q57" s="61" t="e">
        <f>VLOOKUP($C57,Sheet1!$B:$AE,15,0)</f>
        <v>#N/A</v>
      </c>
      <c r="R57" s="61" t="e">
        <f>VLOOKUP($C57,Sheet1!$B:$AE,16,0)</f>
        <v>#N/A</v>
      </c>
      <c r="S57" s="61" t="e">
        <f>VLOOKUP($C57,Sheet1!$B:$AE,17,0)</f>
        <v>#N/A</v>
      </c>
      <c r="T57" s="61" t="e">
        <f>VLOOKUP($C57,Sheet1!$B:$AE,18,0)</f>
        <v>#N/A</v>
      </c>
      <c r="U57" s="61" t="e">
        <f>VLOOKUP($C57,Sheet1!$B:$AE,19,0)</f>
        <v>#N/A</v>
      </c>
      <c r="V57" s="61" t="e">
        <f>VLOOKUP($C57,Sheet1!$B:$AE,20,0)</f>
        <v>#N/A</v>
      </c>
      <c r="W57" s="61" t="e">
        <f>VLOOKUP($C57,Sheet1!$B:$AE,21,0)</f>
        <v>#N/A</v>
      </c>
      <c r="X57" s="61" t="e">
        <f>VLOOKUP($C57,Sheet1!$B:$AE,22,0)</f>
        <v>#N/A</v>
      </c>
      <c r="Y57" s="61" t="e">
        <f>VLOOKUP($C57,Sheet1!$B:$AE,23,0)</f>
        <v>#N/A</v>
      </c>
      <c r="Z57" s="61" t="e">
        <f>VLOOKUP($C57,Sheet1!$B:$AE,24,0)</f>
        <v>#N/A</v>
      </c>
      <c r="AA57" s="61" t="e">
        <f>VLOOKUP($C57,Sheet1!$B:$AE,25,0)</f>
        <v>#N/A</v>
      </c>
      <c r="AB57" s="61" t="e">
        <f>VLOOKUP($C57,Sheet1!$B:$AF,26,0)</f>
        <v>#N/A</v>
      </c>
      <c r="AC57" s="61" t="e">
        <f>VLOOKUP($C57,Sheet1!$B:$AG,27,0)</f>
        <v>#N/A</v>
      </c>
      <c r="AD57" s="61" t="e">
        <f>VLOOKUP($C57,Sheet1!$B:$AH,28,0)</f>
        <v>#N/A</v>
      </c>
      <c r="AE57" s="61" t="e">
        <f>VLOOKUP(C57,Sheet1!B:AI,29,0)</f>
        <v>#N/A</v>
      </c>
      <c r="AF57" s="109" t="e">
        <f t="shared" si="9"/>
        <v>#N/A</v>
      </c>
      <c r="AG57" s="115" t="e">
        <f t="shared" si="10"/>
        <v>#N/A</v>
      </c>
    </row>
    <row r="58" s="21" customFormat="1" ht="40" customHeight="1" spans="1:33">
      <c r="A58" s="56"/>
      <c r="B58" s="94"/>
      <c r="C58" s="63" t="s">
        <v>182</v>
      </c>
      <c r="D58" s="64" t="s">
        <v>183</v>
      </c>
      <c r="E58" s="65">
        <v>90</v>
      </c>
      <c r="F58" s="61" t="str">
        <f>VLOOKUP(C58,Sheet1!B:J,4,0)</f>
        <v>正常供货</v>
      </c>
      <c r="G58" s="61">
        <f>VLOOKUP(C58,Sheet1!B:K,5,0)</f>
        <v>0</v>
      </c>
      <c r="H58" s="61">
        <f>VLOOKUP($C58,Sheet1!$B:$AE,6,0)</f>
        <v>90</v>
      </c>
      <c r="I58" s="61" t="str">
        <f>VLOOKUP($C58,Sheet1!$B:$AE,7,0)</f>
        <v>否</v>
      </c>
      <c r="J58" s="61">
        <f>VLOOKUP($C58,Sheet1!$B:$AE,8,0)</f>
        <v>90</v>
      </c>
      <c r="K58" s="61">
        <f>VLOOKUP($C58,Sheet1!$B:$AE,9,0)</f>
        <v>0</v>
      </c>
      <c r="L58" s="61">
        <f>VLOOKUP($C58,Sheet1!$B:$AE,10,0)</f>
        <v>0</v>
      </c>
      <c r="M58" s="61">
        <f>VLOOKUP($C58,Sheet1!$B:$AE,11,0)</f>
        <v>0</v>
      </c>
      <c r="N58" s="61">
        <f>VLOOKUP($C58,Sheet1!$B:$AE,12,0)</f>
        <v>0</v>
      </c>
      <c r="O58" s="61">
        <f>VLOOKUP($C58,Sheet1!$B:$AE,13,0)</f>
        <v>0</v>
      </c>
      <c r="P58" s="61">
        <f>VLOOKUP($C58,Sheet1!$B:$AE,14,0)</f>
        <v>0</v>
      </c>
      <c r="Q58" s="61">
        <f>VLOOKUP($C58,Sheet1!$B:$AE,15,0)</f>
        <v>0</v>
      </c>
      <c r="R58" s="61">
        <f>VLOOKUP($C58,Sheet1!$B:$AE,16,0)</f>
        <v>0</v>
      </c>
      <c r="S58" s="61">
        <f>VLOOKUP($C58,Sheet1!$B:$AE,17,0)</f>
        <v>0</v>
      </c>
      <c r="T58" s="61">
        <f>VLOOKUP($C58,Sheet1!$B:$AE,18,0)</f>
        <v>0</v>
      </c>
      <c r="U58" s="61">
        <f>VLOOKUP($C58,Sheet1!$B:$AE,19,0)</f>
        <v>0</v>
      </c>
      <c r="V58" s="61">
        <f>VLOOKUP($C58,Sheet1!$B:$AE,20,0)</f>
        <v>0</v>
      </c>
      <c r="W58" s="61">
        <f>VLOOKUP($C58,Sheet1!$B:$AE,21,0)</f>
        <v>0</v>
      </c>
      <c r="X58" s="61">
        <f>VLOOKUP($C58,Sheet1!$B:$AE,22,0)</f>
        <v>0</v>
      </c>
      <c r="Y58" s="61">
        <f>VLOOKUP($C58,Sheet1!$B:$AE,23,0)</f>
        <v>0</v>
      </c>
      <c r="Z58" s="61">
        <f>VLOOKUP($C58,Sheet1!$B:$AE,24,0)</f>
        <v>0</v>
      </c>
      <c r="AA58" s="61">
        <f>VLOOKUP($C58,Sheet1!$B:$AE,25,0)</f>
        <v>0</v>
      </c>
      <c r="AB58" s="61">
        <f>VLOOKUP($C58,Sheet1!$B:$AF,26,0)</f>
        <v>0</v>
      </c>
      <c r="AC58" s="61">
        <f>VLOOKUP($C58,Sheet1!$B:$AG,27,0)</f>
        <v>0</v>
      </c>
      <c r="AD58" s="61">
        <f>VLOOKUP($C58,Sheet1!$B:$AH,28,0)</f>
        <v>0</v>
      </c>
      <c r="AE58" s="61">
        <f>VLOOKUP(C58,Sheet1!B:AI,29,0)</f>
        <v>0</v>
      </c>
      <c r="AF58" s="109">
        <f t="shared" si="9"/>
        <v>180</v>
      </c>
      <c r="AG58" s="115">
        <f t="shared" si="10"/>
        <v>180</v>
      </c>
    </row>
    <row r="59" s="21" customFormat="1" ht="40" customHeight="1" spans="1:33">
      <c r="A59" s="56"/>
      <c r="B59" s="94"/>
      <c r="C59" s="63" t="s">
        <v>398</v>
      </c>
      <c r="D59" s="64" t="s">
        <v>399</v>
      </c>
      <c r="E59" s="65">
        <v>90</v>
      </c>
      <c r="F59" s="61" t="e">
        <f>VLOOKUP(C59,Sheet1!B:J,4,0)</f>
        <v>#N/A</v>
      </c>
      <c r="G59" s="61" t="e">
        <f>VLOOKUP(C59,Sheet1!B:K,5,0)</f>
        <v>#N/A</v>
      </c>
      <c r="H59" s="61" t="e">
        <f>VLOOKUP($C59,Sheet1!$B:$AE,6,0)</f>
        <v>#N/A</v>
      </c>
      <c r="I59" s="61" t="e">
        <f>VLOOKUP($C59,Sheet1!$B:$AE,7,0)</f>
        <v>#N/A</v>
      </c>
      <c r="J59" s="61" t="e">
        <f>VLOOKUP($C59,Sheet1!$B:$AE,8,0)</f>
        <v>#N/A</v>
      </c>
      <c r="K59" s="61" t="e">
        <f>VLOOKUP($C59,Sheet1!$B:$AE,9,0)</f>
        <v>#N/A</v>
      </c>
      <c r="L59" s="61" t="e">
        <f>VLOOKUP($C59,Sheet1!$B:$AE,10,0)</f>
        <v>#N/A</v>
      </c>
      <c r="M59" s="61" t="e">
        <f>VLOOKUP($C59,Sheet1!$B:$AE,11,0)</f>
        <v>#N/A</v>
      </c>
      <c r="N59" s="61" t="e">
        <f>VLOOKUP($C59,Sheet1!$B:$AE,12,0)</f>
        <v>#N/A</v>
      </c>
      <c r="O59" s="61" t="e">
        <f>VLOOKUP($C59,Sheet1!$B:$AE,13,0)</f>
        <v>#N/A</v>
      </c>
      <c r="P59" s="61" t="e">
        <f>VLOOKUP($C59,Sheet1!$B:$AE,14,0)</f>
        <v>#N/A</v>
      </c>
      <c r="Q59" s="61" t="e">
        <f>VLOOKUP($C59,Sheet1!$B:$AE,15,0)</f>
        <v>#N/A</v>
      </c>
      <c r="R59" s="61" t="e">
        <f>VLOOKUP($C59,Sheet1!$B:$AE,16,0)</f>
        <v>#N/A</v>
      </c>
      <c r="S59" s="61" t="e">
        <f>VLOOKUP($C59,Sheet1!$B:$AE,17,0)</f>
        <v>#N/A</v>
      </c>
      <c r="T59" s="61" t="e">
        <f>VLOOKUP($C59,Sheet1!$B:$AE,18,0)</f>
        <v>#N/A</v>
      </c>
      <c r="U59" s="61" t="e">
        <f>VLOOKUP($C59,Sheet1!$B:$AE,19,0)</f>
        <v>#N/A</v>
      </c>
      <c r="V59" s="61" t="e">
        <f>VLOOKUP($C59,Sheet1!$B:$AE,20,0)</f>
        <v>#N/A</v>
      </c>
      <c r="W59" s="61" t="e">
        <f>VLOOKUP($C59,Sheet1!$B:$AE,21,0)</f>
        <v>#N/A</v>
      </c>
      <c r="X59" s="61" t="e">
        <f>VLOOKUP($C59,Sheet1!$B:$AE,22,0)</f>
        <v>#N/A</v>
      </c>
      <c r="Y59" s="61" t="e">
        <f>VLOOKUP($C59,Sheet1!$B:$AE,23,0)</f>
        <v>#N/A</v>
      </c>
      <c r="Z59" s="61" t="e">
        <f>VLOOKUP($C59,Sheet1!$B:$AE,24,0)</f>
        <v>#N/A</v>
      </c>
      <c r="AA59" s="61" t="e">
        <f>VLOOKUP($C59,Sheet1!$B:$AE,25,0)</f>
        <v>#N/A</v>
      </c>
      <c r="AB59" s="61" t="e">
        <f>VLOOKUP($C59,Sheet1!$B:$AF,26,0)</f>
        <v>#N/A</v>
      </c>
      <c r="AC59" s="61" t="e">
        <f>VLOOKUP($C59,Sheet1!$B:$AG,27,0)</f>
        <v>#N/A</v>
      </c>
      <c r="AD59" s="61" t="e">
        <f>VLOOKUP($C59,Sheet1!$B:$AH,28,0)</f>
        <v>#N/A</v>
      </c>
      <c r="AE59" s="61" t="e">
        <f>VLOOKUP(C59,Sheet1!B:AI,29,0)</f>
        <v>#N/A</v>
      </c>
      <c r="AF59" s="109" t="e">
        <f t="shared" si="9"/>
        <v>#N/A</v>
      </c>
      <c r="AG59" s="115" t="e">
        <f t="shared" si="10"/>
        <v>#N/A</v>
      </c>
    </row>
    <row r="60" s="21" customFormat="1" ht="40" customHeight="1" spans="1:33">
      <c r="A60" s="56"/>
      <c r="B60" s="94"/>
      <c r="C60" s="63" t="s">
        <v>400</v>
      </c>
      <c r="D60" s="64" t="s">
        <v>401</v>
      </c>
      <c r="E60" s="65">
        <v>90</v>
      </c>
      <c r="F60" s="61" t="e">
        <f>VLOOKUP(C60,Sheet1!B:J,4,0)</f>
        <v>#N/A</v>
      </c>
      <c r="G60" s="61" t="e">
        <f>VLOOKUP(C60,Sheet1!B:K,5,0)</f>
        <v>#N/A</v>
      </c>
      <c r="H60" s="61" t="e">
        <f>VLOOKUP($C60,Sheet1!$B:$AE,6,0)</f>
        <v>#N/A</v>
      </c>
      <c r="I60" s="61" t="e">
        <f>VLOOKUP($C60,Sheet1!$B:$AE,7,0)</f>
        <v>#N/A</v>
      </c>
      <c r="J60" s="61" t="e">
        <f>VLOOKUP($C60,Sheet1!$B:$AE,8,0)</f>
        <v>#N/A</v>
      </c>
      <c r="K60" s="61" t="e">
        <f>VLOOKUP($C60,Sheet1!$B:$AE,9,0)</f>
        <v>#N/A</v>
      </c>
      <c r="L60" s="61" t="e">
        <f>VLOOKUP($C60,Sheet1!$B:$AE,10,0)</f>
        <v>#N/A</v>
      </c>
      <c r="M60" s="61" t="e">
        <f>VLOOKUP($C60,Sheet1!$B:$AE,11,0)</f>
        <v>#N/A</v>
      </c>
      <c r="N60" s="61" t="e">
        <f>VLOOKUP($C60,Sheet1!$B:$AE,12,0)</f>
        <v>#N/A</v>
      </c>
      <c r="O60" s="61" t="e">
        <f>VLOOKUP($C60,Sheet1!$B:$AE,13,0)</f>
        <v>#N/A</v>
      </c>
      <c r="P60" s="61" t="e">
        <f>VLOOKUP($C60,Sheet1!$B:$AE,14,0)</f>
        <v>#N/A</v>
      </c>
      <c r="Q60" s="61" t="e">
        <f>VLOOKUP($C60,Sheet1!$B:$AE,15,0)</f>
        <v>#N/A</v>
      </c>
      <c r="R60" s="61" t="e">
        <f>VLOOKUP($C60,Sheet1!$B:$AE,16,0)</f>
        <v>#N/A</v>
      </c>
      <c r="S60" s="61" t="e">
        <f>VLOOKUP($C60,Sheet1!$B:$AE,17,0)</f>
        <v>#N/A</v>
      </c>
      <c r="T60" s="61" t="e">
        <f>VLOOKUP($C60,Sheet1!$B:$AE,18,0)</f>
        <v>#N/A</v>
      </c>
      <c r="U60" s="61" t="e">
        <f>VLOOKUP($C60,Sheet1!$B:$AE,19,0)</f>
        <v>#N/A</v>
      </c>
      <c r="V60" s="61" t="e">
        <f>VLOOKUP($C60,Sheet1!$B:$AE,20,0)</f>
        <v>#N/A</v>
      </c>
      <c r="W60" s="61" t="e">
        <f>VLOOKUP($C60,Sheet1!$B:$AE,21,0)</f>
        <v>#N/A</v>
      </c>
      <c r="X60" s="61" t="e">
        <f>VLOOKUP($C60,Sheet1!$B:$AE,22,0)</f>
        <v>#N/A</v>
      </c>
      <c r="Y60" s="61" t="e">
        <f>VLOOKUP($C60,Sheet1!$B:$AE,23,0)</f>
        <v>#N/A</v>
      </c>
      <c r="Z60" s="61" t="e">
        <f>VLOOKUP($C60,Sheet1!$B:$AE,24,0)</f>
        <v>#N/A</v>
      </c>
      <c r="AA60" s="61" t="e">
        <f>VLOOKUP($C60,Sheet1!$B:$AE,25,0)</f>
        <v>#N/A</v>
      </c>
      <c r="AB60" s="61" t="e">
        <f>VLOOKUP($C60,Sheet1!$B:$AF,26,0)</f>
        <v>#N/A</v>
      </c>
      <c r="AC60" s="61" t="e">
        <f>VLOOKUP($C60,Sheet1!$B:$AG,27,0)</f>
        <v>#N/A</v>
      </c>
      <c r="AD60" s="61" t="e">
        <f>VLOOKUP($C60,Sheet1!$B:$AH,28,0)</f>
        <v>#N/A</v>
      </c>
      <c r="AE60" s="61" t="e">
        <f>VLOOKUP(C60,Sheet1!B:AI,29,0)</f>
        <v>#N/A</v>
      </c>
      <c r="AF60" s="109" t="e">
        <f t="shared" si="9"/>
        <v>#N/A</v>
      </c>
      <c r="AG60" s="115" t="e">
        <f t="shared" si="10"/>
        <v>#N/A</v>
      </c>
    </row>
    <row r="61" s="21" customFormat="1" ht="40" customHeight="1" spans="1:33">
      <c r="A61" s="56"/>
      <c r="B61" s="94"/>
      <c r="C61" s="63" t="s">
        <v>402</v>
      </c>
      <c r="D61" s="64" t="s">
        <v>403</v>
      </c>
      <c r="E61" s="65">
        <v>90</v>
      </c>
      <c r="F61" s="61" t="e">
        <f>VLOOKUP(C61,Sheet1!B:J,4,0)</f>
        <v>#N/A</v>
      </c>
      <c r="G61" s="61" t="e">
        <f>VLOOKUP(C61,Sheet1!B:K,5,0)</f>
        <v>#N/A</v>
      </c>
      <c r="H61" s="61" t="e">
        <f>VLOOKUP($C61,Sheet1!$B:$AE,6,0)</f>
        <v>#N/A</v>
      </c>
      <c r="I61" s="61" t="e">
        <f>VLOOKUP($C61,Sheet1!$B:$AE,7,0)</f>
        <v>#N/A</v>
      </c>
      <c r="J61" s="61" t="e">
        <f>VLOOKUP($C61,Sheet1!$B:$AE,8,0)</f>
        <v>#N/A</v>
      </c>
      <c r="K61" s="61" t="e">
        <f>VLOOKUP($C61,Sheet1!$B:$AE,9,0)</f>
        <v>#N/A</v>
      </c>
      <c r="L61" s="61" t="e">
        <f>VLOOKUP($C61,Sheet1!$B:$AE,10,0)</f>
        <v>#N/A</v>
      </c>
      <c r="M61" s="61" t="e">
        <f>VLOOKUP($C61,Sheet1!$B:$AE,11,0)</f>
        <v>#N/A</v>
      </c>
      <c r="N61" s="61" t="e">
        <f>VLOOKUP($C61,Sheet1!$B:$AE,12,0)</f>
        <v>#N/A</v>
      </c>
      <c r="O61" s="61" t="e">
        <f>VLOOKUP($C61,Sheet1!$B:$AE,13,0)</f>
        <v>#N/A</v>
      </c>
      <c r="P61" s="61" t="e">
        <f>VLOOKUP($C61,Sheet1!$B:$AE,14,0)</f>
        <v>#N/A</v>
      </c>
      <c r="Q61" s="61" t="e">
        <f>VLOOKUP($C61,Sheet1!$B:$AE,15,0)</f>
        <v>#N/A</v>
      </c>
      <c r="R61" s="61" t="e">
        <f>VLOOKUP($C61,Sheet1!$B:$AE,16,0)</f>
        <v>#N/A</v>
      </c>
      <c r="S61" s="61" t="e">
        <f>VLOOKUP($C61,Sheet1!$B:$AE,17,0)</f>
        <v>#N/A</v>
      </c>
      <c r="T61" s="61" t="e">
        <f>VLOOKUP($C61,Sheet1!$B:$AE,18,0)</f>
        <v>#N/A</v>
      </c>
      <c r="U61" s="61" t="e">
        <f>VLOOKUP($C61,Sheet1!$B:$AE,19,0)</f>
        <v>#N/A</v>
      </c>
      <c r="V61" s="61" t="e">
        <f>VLOOKUP($C61,Sheet1!$B:$AE,20,0)</f>
        <v>#N/A</v>
      </c>
      <c r="W61" s="61" t="e">
        <f>VLOOKUP($C61,Sheet1!$B:$AE,21,0)</f>
        <v>#N/A</v>
      </c>
      <c r="X61" s="61" t="e">
        <f>VLOOKUP($C61,Sheet1!$B:$AE,22,0)</f>
        <v>#N/A</v>
      </c>
      <c r="Y61" s="61" t="e">
        <f>VLOOKUP($C61,Sheet1!$B:$AE,23,0)</f>
        <v>#N/A</v>
      </c>
      <c r="Z61" s="61" t="e">
        <f>VLOOKUP($C61,Sheet1!$B:$AE,24,0)</f>
        <v>#N/A</v>
      </c>
      <c r="AA61" s="61" t="e">
        <f>VLOOKUP($C61,Sheet1!$B:$AE,25,0)</f>
        <v>#N/A</v>
      </c>
      <c r="AB61" s="61" t="e">
        <f>VLOOKUP($C61,Sheet1!$B:$AF,26,0)</f>
        <v>#N/A</v>
      </c>
      <c r="AC61" s="61" t="e">
        <f>VLOOKUP($C61,Sheet1!$B:$AG,27,0)</f>
        <v>#N/A</v>
      </c>
      <c r="AD61" s="61" t="e">
        <f>VLOOKUP($C61,Sheet1!$B:$AH,28,0)</f>
        <v>#N/A</v>
      </c>
      <c r="AE61" s="61" t="e">
        <f>VLOOKUP(C61,Sheet1!B:AI,29,0)</f>
        <v>#N/A</v>
      </c>
      <c r="AF61" s="109" t="e">
        <f t="shared" si="9"/>
        <v>#N/A</v>
      </c>
      <c r="AG61" s="115" t="e">
        <f t="shared" si="10"/>
        <v>#N/A</v>
      </c>
    </row>
    <row r="62" s="21" customFormat="1" ht="40" customHeight="1" spans="1:33">
      <c r="A62" s="56"/>
      <c r="B62" s="94"/>
      <c r="C62" s="63" t="s">
        <v>404</v>
      </c>
      <c r="D62" s="95" t="s">
        <v>405</v>
      </c>
      <c r="E62" s="65">
        <v>90</v>
      </c>
      <c r="F62" s="61" t="e">
        <f>VLOOKUP(C62,Sheet1!B:J,4,0)</f>
        <v>#N/A</v>
      </c>
      <c r="G62" s="61" t="e">
        <f>VLOOKUP(C62,Sheet1!B:K,5,0)</f>
        <v>#N/A</v>
      </c>
      <c r="H62" s="61" t="e">
        <f>VLOOKUP($C62,Sheet1!$B:$AE,6,0)</f>
        <v>#N/A</v>
      </c>
      <c r="I62" s="61" t="e">
        <f>VLOOKUP($C62,Sheet1!$B:$AE,7,0)</f>
        <v>#N/A</v>
      </c>
      <c r="J62" s="61" t="e">
        <f>VLOOKUP($C62,Sheet1!$B:$AE,8,0)</f>
        <v>#N/A</v>
      </c>
      <c r="K62" s="61" t="e">
        <f>VLOOKUP($C62,Sheet1!$B:$AE,9,0)</f>
        <v>#N/A</v>
      </c>
      <c r="L62" s="61" t="e">
        <f>VLOOKUP($C62,Sheet1!$B:$AE,10,0)</f>
        <v>#N/A</v>
      </c>
      <c r="M62" s="61" t="e">
        <f>VLOOKUP($C62,Sheet1!$B:$AE,11,0)</f>
        <v>#N/A</v>
      </c>
      <c r="N62" s="61" t="e">
        <f>VLOOKUP($C62,Sheet1!$B:$AE,12,0)</f>
        <v>#N/A</v>
      </c>
      <c r="O62" s="61" t="e">
        <f>VLOOKUP($C62,Sheet1!$B:$AE,13,0)</f>
        <v>#N/A</v>
      </c>
      <c r="P62" s="61" t="e">
        <f>VLOOKUP($C62,Sheet1!$B:$AE,14,0)</f>
        <v>#N/A</v>
      </c>
      <c r="Q62" s="61" t="e">
        <f>VLOOKUP($C62,Sheet1!$B:$AE,15,0)</f>
        <v>#N/A</v>
      </c>
      <c r="R62" s="61" t="e">
        <f>VLOOKUP($C62,Sheet1!$B:$AE,16,0)</f>
        <v>#N/A</v>
      </c>
      <c r="S62" s="61" t="e">
        <f>VLOOKUP($C62,Sheet1!$B:$AE,17,0)</f>
        <v>#N/A</v>
      </c>
      <c r="T62" s="61" t="e">
        <f>VLOOKUP($C62,Sheet1!$B:$AE,18,0)</f>
        <v>#N/A</v>
      </c>
      <c r="U62" s="61" t="e">
        <f>VLOOKUP($C62,Sheet1!$B:$AE,19,0)</f>
        <v>#N/A</v>
      </c>
      <c r="V62" s="61" t="e">
        <f>VLOOKUP($C62,Sheet1!$B:$AE,20,0)</f>
        <v>#N/A</v>
      </c>
      <c r="W62" s="61" t="e">
        <f>VLOOKUP($C62,Sheet1!$B:$AE,21,0)</f>
        <v>#N/A</v>
      </c>
      <c r="X62" s="61" t="e">
        <f>VLOOKUP($C62,Sheet1!$B:$AE,22,0)</f>
        <v>#N/A</v>
      </c>
      <c r="Y62" s="61" t="e">
        <f>VLOOKUP($C62,Sheet1!$B:$AE,23,0)</f>
        <v>#N/A</v>
      </c>
      <c r="Z62" s="61" t="e">
        <f>VLOOKUP($C62,Sheet1!$B:$AE,24,0)</f>
        <v>#N/A</v>
      </c>
      <c r="AA62" s="61" t="e">
        <f>VLOOKUP($C62,Sheet1!$B:$AE,25,0)</f>
        <v>#N/A</v>
      </c>
      <c r="AB62" s="61" t="e">
        <f>VLOOKUP($C62,Sheet1!$B:$AF,26,0)</f>
        <v>#N/A</v>
      </c>
      <c r="AC62" s="61" t="e">
        <f>VLOOKUP($C62,Sheet1!$B:$AG,27,0)</f>
        <v>#N/A</v>
      </c>
      <c r="AD62" s="61" t="e">
        <f>VLOOKUP($C62,Sheet1!$B:$AH,28,0)</f>
        <v>#N/A</v>
      </c>
      <c r="AE62" s="61" t="e">
        <f>VLOOKUP(C62,Sheet1!B:AI,29,0)</f>
        <v>#N/A</v>
      </c>
      <c r="AF62" s="109" t="e">
        <f t="shared" si="9"/>
        <v>#N/A</v>
      </c>
      <c r="AG62" s="115" t="e">
        <f t="shared" si="10"/>
        <v>#N/A</v>
      </c>
    </row>
    <row r="63" s="21" customFormat="1" ht="40" customHeight="1" spans="1:33">
      <c r="A63" s="56"/>
      <c r="B63" s="94"/>
      <c r="C63" s="63" t="s">
        <v>406</v>
      </c>
      <c r="D63" s="64" t="s">
        <v>407</v>
      </c>
      <c r="E63" s="65">
        <v>90</v>
      </c>
      <c r="F63" s="61" t="e">
        <f>VLOOKUP(C63,Sheet1!B:J,4,0)</f>
        <v>#N/A</v>
      </c>
      <c r="G63" s="61" t="e">
        <f>VLOOKUP(C63,Sheet1!B:K,5,0)</f>
        <v>#N/A</v>
      </c>
      <c r="H63" s="61" t="e">
        <f>VLOOKUP($C63,Sheet1!$B:$AE,6,0)</f>
        <v>#N/A</v>
      </c>
      <c r="I63" s="61" t="e">
        <f>VLOOKUP($C63,Sheet1!$B:$AE,7,0)</f>
        <v>#N/A</v>
      </c>
      <c r="J63" s="61" t="e">
        <f>VLOOKUP($C63,Sheet1!$B:$AE,8,0)</f>
        <v>#N/A</v>
      </c>
      <c r="K63" s="61" t="e">
        <f>VLOOKUP($C63,Sheet1!$B:$AE,9,0)</f>
        <v>#N/A</v>
      </c>
      <c r="L63" s="61" t="e">
        <f>VLOOKUP($C63,Sheet1!$B:$AE,10,0)</f>
        <v>#N/A</v>
      </c>
      <c r="M63" s="61" t="e">
        <f>VLOOKUP($C63,Sheet1!$B:$AE,11,0)</f>
        <v>#N/A</v>
      </c>
      <c r="N63" s="61" t="e">
        <f>VLOOKUP($C63,Sheet1!$B:$AE,12,0)</f>
        <v>#N/A</v>
      </c>
      <c r="O63" s="61" t="e">
        <f>VLOOKUP($C63,Sheet1!$B:$AE,13,0)</f>
        <v>#N/A</v>
      </c>
      <c r="P63" s="61" t="e">
        <f>VLOOKUP($C63,Sheet1!$B:$AE,14,0)</f>
        <v>#N/A</v>
      </c>
      <c r="Q63" s="61" t="e">
        <f>VLOOKUP($C63,Sheet1!$B:$AE,15,0)</f>
        <v>#N/A</v>
      </c>
      <c r="R63" s="61" t="e">
        <f>VLOOKUP($C63,Sheet1!$B:$AE,16,0)</f>
        <v>#N/A</v>
      </c>
      <c r="S63" s="61" t="e">
        <f>VLOOKUP($C63,Sheet1!$B:$AE,17,0)</f>
        <v>#N/A</v>
      </c>
      <c r="T63" s="61" t="e">
        <f>VLOOKUP($C63,Sheet1!$B:$AE,18,0)</f>
        <v>#N/A</v>
      </c>
      <c r="U63" s="61" t="e">
        <f>VLOOKUP($C63,Sheet1!$B:$AE,19,0)</f>
        <v>#N/A</v>
      </c>
      <c r="V63" s="61" t="e">
        <f>VLOOKUP($C63,Sheet1!$B:$AE,20,0)</f>
        <v>#N/A</v>
      </c>
      <c r="W63" s="61" t="e">
        <f>VLOOKUP($C63,Sheet1!$B:$AE,21,0)</f>
        <v>#N/A</v>
      </c>
      <c r="X63" s="61" t="e">
        <f>VLOOKUP($C63,Sheet1!$B:$AE,22,0)</f>
        <v>#N/A</v>
      </c>
      <c r="Y63" s="61" t="e">
        <f>VLOOKUP($C63,Sheet1!$B:$AE,23,0)</f>
        <v>#N/A</v>
      </c>
      <c r="Z63" s="61" t="e">
        <f>VLOOKUP($C63,Sheet1!$B:$AE,24,0)</f>
        <v>#N/A</v>
      </c>
      <c r="AA63" s="61" t="e">
        <f>VLOOKUP($C63,Sheet1!$B:$AE,25,0)</f>
        <v>#N/A</v>
      </c>
      <c r="AB63" s="61" t="e">
        <f>VLOOKUP($C63,Sheet1!$B:$AF,26,0)</f>
        <v>#N/A</v>
      </c>
      <c r="AC63" s="61" t="e">
        <f>VLOOKUP($C63,Sheet1!$B:$AG,27,0)</f>
        <v>#N/A</v>
      </c>
      <c r="AD63" s="61" t="e">
        <f>VLOOKUP($C63,Sheet1!$B:$AH,28,0)</f>
        <v>#N/A</v>
      </c>
      <c r="AE63" s="61" t="e">
        <f>VLOOKUP(C63,Sheet1!B:AI,29,0)</f>
        <v>#N/A</v>
      </c>
      <c r="AF63" s="109" t="e">
        <f t="shared" si="9"/>
        <v>#N/A</v>
      </c>
      <c r="AG63" s="115" t="e">
        <f t="shared" si="10"/>
        <v>#N/A</v>
      </c>
    </row>
    <row r="64" s="21" customFormat="1" ht="40" customHeight="1" spans="1:33">
      <c r="A64" s="56"/>
      <c r="B64" s="94"/>
      <c r="C64" s="63" t="s">
        <v>408</v>
      </c>
      <c r="D64" s="64" t="s">
        <v>409</v>
      </c>
      <c r="E64" s="65">
        <v>90</v>
      </c>
      <c r="F64" s="61" t="e">
        <f>VLOOKUP(C64,Sheet1!B:J,4,0)</f>
        <v>#N/A</v>
      </c>
      <c r="G64" s="61" t="e">
        <f>VLOOKUP(C64,Sheet1!B:K,5,0)</f>
        <v>#N/A</v>
      </c>
      <c r="H64" s="61" t="e">
        <f>VLOOKUP($C64,Sheet1!$B:$AE,6,0)</f>
        <v>#N/A</v>
      </c>
      <c r="I64" s="61" t="e">
        <f>VLOOKUP($C64,Sheet1!$B:$AE,7,0)</f>
        <v>#N/A</v>
      </c>
      <c r="J64" s="61" t="e">
        <f>VLOOKUP($C64,Sheet1!$B:$AE,8,0)</f>
        <v>#N/A</v>
      </c>
      <c r="K64" s="61" t="e">
        <f>VLOOKUP($C64,Sheet1!$B:$AE,9,0)</f>
        <v>#N/A</v>
      </c>
      <c r="L64" s="61" t="e">
        <f>VLOOKUP($C64,Sheet1!$B:$AE,10,0)</f>
        <v>#N/A</v>
      </c>
      <c r="M64" s="61" t="e">
        <f>VLOOKUP($C64,Sheet1!$B:$AE,11,0)</f>
        <v>#N/A</v>
      </c>
      <c r="N64" s="61" t="e">
        <f>VLOOKUP($C64,Sheet1!$B:$AE,12,0)</f>
        <v>#N/A</v>
      </c>
      <c r="O64" s="61" t="e">
        <f>VLOOKUP($C64,Sheet1!$B:$AE,13,0)</f>
        <v>#N/A</v>
      </c>
      <c r="P64" s="61" t="e">
        <f>VLOOKUP($C64,Sheet1!$B:$AE,14,0)</f>
        <v>#N/A</v>
      </c>
      <c r="Q64" s="61" t="e">
        <f>VLOOKUP($C64,Sheet1!$B:$AE,15,0)</f>
        <v>#N/A</v>
      </c>
      <c r="R64" s="61" t="e">
        <f>VLOOKUP($C64,Sheet1!$B:$AE,16,0)</f>
        <v>#N/A</v>
      </c>
      <c r="S64" s="61" t="e">
        <f>VLOOKUP($C64,Sheet1!$B:$AE,17,0)</f>
        <v>#N/A</v>
      </c>
      <c r="T64" s="61" t="e">
        <f>VLOOKUP($C64,Sheet1!$B:$AE,18,0)</f>
        <v>#N/A</v>
      </c>
      <c r="U64" s="61" t="e">
        <f>VLOOKUP($C64,Sheet1!$B:$AE,19,0)</f>
        <v>#N/A</v>
      </c>
      <c r="V64" s="61" t="e">
        <f>VLOOKUP($C64,Sheet1!$B:$AE,20,0)</f>
        <v>#N/A</v>
      </c>
      <c r="W64" s="61" t="e">
        <f>VLOOKUP($C64,Sheet1!$B:$AE,21,0)</f>
        <v>#N/A</v>
      </c>
      <c r="X64" s="61" t="e">
        <f>VLOOKUP($C64,Sheet1!$B:$AE,22,0)</f>
        <v>#N/A</v>
      </c>
      <c r="Y64" s="61" t="e">
        <f>VLOOKUP($C64,Sheet1!$B:$AE,23,0)</f>
        <v>#N/A</v>
      </c>
      <c r="Z64" s="61" t="e">
        <f>VLOOKUP($C64,Sheet1!$B:$AE,24,0)</f>
        <v>#N/A</v>
      </c>
      <c r="AA64" s="61" t="e">
        <f>VLOOKUP($C64,Sheet1!$B:$AE,25,0)</f>
        <v>#N/A</v>
      </c>
      <c r="AB64" s="61" t="e">
        <f>VLOOKUP($C64,Sheet1!$B:$AF,26,0)</f>
        <v>#N/A</v>
      </c>
      <c r="AC64" s="61" t="e">
        <f>VLOOKUP($C64,Sheet1!$B:$AG,27,0)</f>
        <v>#N/A</v>
      </c>
      <c r="AD64" s="61" t="e">
        <f>VLOOKUP($C64,Sheet1!$B:$AH,28,0)</f>
        <v>#N/A</v>
      </c>
      <c r="AE64" s="61" t="e">
        <f>VLOOKUP(C64,Sheet1!B:AI,29,0)</f>
        <v>#N/A</v>
      </c>
      <c r="AF64" s="109" t="e">
        <f t="shared" si="9"/>
        <v>#N/A</v>
      </c>
      <c r="AG64" s="115" t="e">
        <f t="shared" si="10"/>
        <v>#N/A</v>
      </c>
    </row>
    <row r="65" s="21" customFormat="1" ht="40" customHeight="1" spans="1:33">
      <c r="A65" s="56"/>
      <c r="B65" s="94"/>
      <c r="C65" s="63" t="s">
        <v>410</v>
      </c>
      <c r="D65" s="64" t="s">
        <v>411</v>
      </c>
      <c r="E65" s="65">
        <v>90</v>
      </c>
      <c r="F65" s="61" t="e">
        <f>VLOOKUP(C65,Sheet1!B:J,4,0)</f>
        <v>#N/A</v>
      </c>
      <c r="G65" s="61" t="e">
        <f>VLOOKUP(C65,Sheet1!B:K,5,0)</f>
        <v>#N/A</v>
      </c>
      <c r="H65" s="61" t="e">
        <f>VLOOKUP($C65,Sheet1!$B:$AE,6,0)</f>
        <v>#N/A</v>
      </c>
      <c r="I65" s="61" t="e">
        <f>VLOOKUP($C65,Sheet1!$B:$AE,7,0)</f>
        <v>#N/A</v>
      </c>
      <c r="J65" s="61" t="e">
        <f>VLOOKUP($C65,Sheet1!$B:$AE,8,0)</f>
        <v>#N/A</v>
      </c>
      <c r="K65" s="61" t="e">
        <f>VLOOKUP($C65,Sheet1!$B:$AE,9,0)</f>
        <v>#N/A</v>
      </c>
      <c r="L65" s="61" t="e">
        <f>VLOOKUP($C65,Sheet1!$B:$AE,10,0)</f>
        <v>#N/A</v>
      </c>
      <c r="M65" s="61" t="e">
        <f>VLOOKUP($C65,Sheet1!$B:$AE,11,0)</f>
        <v>#N/A</v>
      </c>
      <c r="N65" s="61" t="e">
        <f>VLOOKUP($C65,Sheet1!$B:$AE,12,0)</f>
        <v>#N/A</v>
      </c>
      <c r="O65" s="61" t="e">
        <f>VLOOKUP($C65,Sheet1!$B:$AE,13,0)</f>
        <v>#N/A</v>
      </c>
      <c r="P65" s="61" t="e">
        <f>VLOOKUP($C65,Sheet1!$B:$AE,14,0)</f>
        <v>#N/A</v>
      </c>
      <c r="Q65" s="61" t="e">
        <f>VLOOKUP($C65,Sheet1!$B:$AE,15,0)</f>
        <v>#N/A</v>
      </c>
      <c r="R65" s="61" t="e">
        <f>VLOOKUP($C65,Sheet1!$B:$AE,16,0)</f>
        <v>#N/A</v>
      </c>
      <c r="S65" s="61" t="e">
        <f>VLOOKUP($C65,Sheet1!$B:$AE,17,0)</f>
        <v>#N/A</v>
      </c>
      <c r="T65" s="61" t="e">
        <f>VLOOKUP($C65,Sheet1!$B:$AE,18,0)</f>
        <v>#N/A</v>
      </c>
      <c r="U65" s="61" t="e">
        <f>VLOOKUP($C65,Sheet1!$B:$AE,19,0)</f>
        <v>#N/A</v>
      </c>
      <c r="V65" s="61" t="e">
        <f>VLOOKUP($C65,Sheet1!$B:$AE,20,0)</f>
        <v>#N/A</v>
      </c>
      <c r="W65" s="61" t="e">
        <f>VLOOKUP($C65,Sheet1!$B:$AE,21,0)</f>
        <v>#N/A</v>
      </c>
      <c r="X65" s="61" t="e">
        <f>VLOOKUP($C65,Sheet1!$B:$AE,22,0)</f>
        <v>#N/A</v>
      </c>
      <c r="Y65" s="61" t="e">
        <f>VLOOKUP($C65,Sheet1!$B:$AE,23,0)</f>
        <v>#N/A</v>
      </c>
      <c r="Z65" s="61" t="e">
        <f>VLOOKUP($C65,Sheet1!$B:$AE,24,0)</f>
        <v>#N/A</v>
      </c>
      <c r="AA65" s="61" t="e">
        <f>VLOOKUP($C65,Sheet1!$B:$AE,25,0)</f>
        <v>#N/A</v>
      </c>
      <c r="AB65" s="61" t="e">
        <f>VLOOKUP($C65,Sheet1!$B:$AF,26,0)</f>
        <v>#N/A</v>
      </c>
      <c r="AC65" s="61" t="e">
        <f>VLOOKUP($C65,Sheet1!$B:$AG,27,0)</f>
        <v>#N/A</v>
      </c>
      <c r="AD65" s="61" t="e">
        <f>VLOOKUP($C65,Sheet1!$B:$AH,28,0)</f>
        <v>#N/A</v>
      </c>
      <c r="AE65" s="61" t="e">
        <f>VLOOKUP(C65,Sheet1!B:AI,29,0)</f>
        <v>#N/A</v>
      </c>
      <c r="AF65" s="109" t="e">
        <f t="shared" si="9"/>
        <v>#N/A</v>
      </c>
      <c r="AG65" s="115" t="e">
        <f t="shared" si="10"/>
        <v>#N/A</v>
      </c>
    </row>
    <row r="66" s="21" customFormat="1" ht="40" customHeight="1" spans="1:33">
      <c r="A66" s="56"/>
      <c r="B66" s="94"/>
      <c r="C66" s="63" t="s">
        <v>412</v>
      </c>
      <c r="D66" s="64" t="s">
        <v>413</v>
      </c>
      <c r="E66" s="65">
        <v>90</v>
      </c>
      <c r="F66" s="61" t="e">
        <f>VLOOKUP(C66,Sheet1!B:J,4,0)</f>
        <v>#N/A</v>
      </c>
      <c r="G66" s="61" t="e">
        <f>VLOOKUP(C66,Sheet1!B:K,5,0)</f>
        <v>#N/A</v>
      </c>
      <c r="H66" s="61" t="e">
        <f>VLOOKUP($C66,Sheet1!$B:$AE,6,0)</f>
        <v>#N/A</v>
      </c>
      <c r="I66" s="61" t="e">
        <f>VLOOKUP($C66,Sheet1!$B:$AE,7,0)</f>
        <v>#N/A</v>
      </c>
      <c r="J66" s="61" t="e">
        <f>VLOOKUP($C66,Sheet1!$B:$AE,8,0)</f>
        <v>#N/A</v>
      </c>
      <c r="K66" s="61" t="e">
        <f>VLOOKUP($C66,Sheet1!$B:$AE,9,0)</f>
        <v>#N/A</v>
      </c>
      <c r="L66" s="61" t="e">
        <f>VLOOKUP($C66,Sheet1!$B:$AE,10,0)</f>
        <v>#N/A</v>
      </c>
      <c r="M66" s="61" t="e">
        <f>VLOOKUP($C66,Sheet1!$B:$AE,11,0)</f>
        <v>#N/A</v>
      </c>
      <c r="N66" s="61" t="e">
        <f>VLOOKUP($C66,Sheet1!$B:$AE,12,0)</f>
        <v>#N/A</v>
      </c>
      <c r="O66" s="61" t="e">
        <f>VLOOKUP($C66,Sheet1!$B:$AE,13,0)</f>
        <v>#N/A</v>
      </c>
      <c r="P66" s="61" t="e">
        <f>VLOOKUP($C66,Sheet1!$B:$AE,14,0)</f>
        <v>#N/A</v>
      </c>
      <c r="Q66" s="61" t="e">
        <f>VLOOKUP($C66,Sheet1!$B:$AE,15,0)</f>
        <v>#N/A</v>
      </c>
      <c r="R66" s="61" t="e">
        <f>VLOOKUP($C66,Sheet1!$B:$AE,16,0)</f>
        <v>#N/A</v>
      </c>
      <c r="S66" s="61" t="e">
        <f>VLOOKUP($C66,Sheet1!$B:$AE,17,0)</f>
        <v>#N/A</v>
      </c>
      <c r="T66" s="61" t="e">
        <f>VLOOKUP($C66,Sheet1!$B:$AE,18,0)</f>
        <v>#N/A</v>
      </c>
      <c r="U66" s="61" t="e">
        <f>VLOOKUP($C66,Sheet1!$B:$AE,19,0)</f>
        <v>#N/A</v>
      </c>
      <c r="V66" s="61" t="e">
        <f>VLOOKUP($C66,Sheet1!$B:$AE,20,0)</f>
        <v>#N/A</v>
      </c>
      <c r="W66" s="61" t="e">
        <f>VLOOKUP($C66,Sheet1!$B:$AE,21,0)</f>
        <v>#N/A</v>
      </c>
      <c r="X66" s="61" t="e">
        <f>VLOOKUP($C66,Sheet1!$B:$AE,22,0)</f>
        <v>#N/A</v>
      </c>
      <c r="Y66" s="61" t="e">
        <f>VLOOKUP($C66,Sheet1!$B:$AE,23,0)</f>
        <v>#N/A</v>
      </c>
      <c r="Z66" s="61" t="e">
        <f>VLOOKUP($C66,Sheet1!$B:$AE,24,0)</f>
        <v>#N/A</v>
      </c>
      <c r="AA66" s="61" t="e">
        <f>VLOOKUP($C66,Sheet1!$B:$AE,25,0)</f>
        <v>#N/A</v>
      </c>
      <c r="AB66" s="61" t="e">
        <f>VLOOKUP($C66,Sheet1!$B:$AF,26,0)</f>
        <v>#N/A</v>
      </c>
      <c r="AC66" s="61" t="e">
        <f>VLOOKUP($C66,Sheet1!$B:$AG,27,0)</f>
        <v>#N/A</v>
      </c>
      <c r="AD66" s="61" t="e">
        <f>VLOOKUP($C66,Sheet1!$B:$AH,28,0)</f>
        <v>#N/A</v>
      </c>
      <c r="AE66" s="61" t="e">
        <f>VLOOKUP(C66,Sheet1!B:AI,29,0)</f>
        <v>#N/A</v>
      </c>
      <c r="AF66" s="109" t="e">
        <f t="shared" si="9"/>
        <v>#N/A</v>
      </c>
      <c r="AG66" s="115" t="e">
        <f t="shared" si="10"/>
        <v>#N/A</v>
      </c>
    </row>
    <row r="67" s="21" customFormat="1" ht="40" customHeight="1" spans="1:33">
      <c r="A67" s="56"/>
      <c r="B67" s="94"/>
      <c r="C67" s="63" t="s">
        <v>414</v>
      </c>
      <c r="D67" s="64" t="s">
        <v>415</v>
      </c>
      <c r="E67" s="65">
        <v>90</v>
      </c>
      <c r="F67" s="61" t="e">
        <f>VLOOKUP(C67,Sheet1!B:J,4,0)</f>
        <v>#N/A</v>
      </c>
      <c r="G67" s="61" t="e">
        <f>VLOOKUP(C67,Sheet1!B:K,5,0)</f>
        <v>#N/A</v>
      </c>
      <c r="H67" s="61" t="e">
        <f>VLOOKUP($C67,Sheet1!$B:$AE,6,0)</f>
        <v>#N/A</v>
      </c>
      <c r="I67" s="61" t="e">
        <f>VLOOKUP($C67,Sheet1!$B:$AE,7,0)</f>
        <v>#N/A</v>
      </c>
      <c r="J67" s="61" t="e">
        <f>VLOOKUP($C67,Sheet1!$B:$AE,8,0)</f>
        <v>#N/A</v>
      </c>
      <c r="K67" s="61" t="e">
        <f>VLOOKUP($C67,Sheet1!$B:$AE,9,0)</f>
        <v>#N/A</v>
      </c>
      <c r="L67" s="61" t="e">
        <f>VLOOKUP($C67,Sheet1!$B:$AE,10,0)</f>
        <v>#N/A</v>
      </c>
      <c r="M67" s="61" t="e">
        <f>VLOOKUP($C67,Sheet1!$B:$AE,11,0)</f>
        <v>#N/A</v>
      </c>
      <c r="N67" s="61" t="e">
        <f>VLOOKUP($C67,Sheet1!$B:$AE,12,0)</f>
        <v>#N/A</v>
      </c>
      <c r="O67" s="61" t="e">
        <f>VLOOKUP($C67,Sheet1!$B:$AE,13,0)</f>
        <v>#N/A</v>
      </c>
      <c r="P67" s="61" t="e">
        <f>VLOOKUP($C67,Sheet1!$B:$AE,14,0)</f>
        <v>#N/A</v>
      </c>
      <c r="Q67" s="61" t="e">
        <f>VLOOKUP($C67,Sheet1!$B:$AE,15,0)</f>
        <v>#N/A</v>
      </c>
      <c r="R67" s="61" t="e">
        <f>VLOOKUP($C67,Sheet1!$B:$AE,16,0)</f>
        <v>#N/A</v>
      </c>
      <c r="S67" s="61" t="e">
        <f>VLOOKUP($C67,Sheet1!$B:$AE,17,0)</f>
        <v>#N/A</v>
      </c>
      <c r="T67" s="61" t="e">
        <f>VLOOKUP($C67,Sheet1!$B:$AE,18,0)</f>
        <v>#N/A</v>
      </c>
      <c r="U67" s="61" t="e">
        <f>VLOOKUP($C67,Sheet1!$B:$AE,19,0)</f>
        <v>#N/A</v>
      </c>
      <c r="V67" s="61" t="e">
        <f>VLOOKUP($C67,Sheet1!$B:$AE,20,0)</f>
        <v>#N/A</v>
      </c>
      <c r="W67" s="61" t="e">
        <f>VLOOKUP($C67,Sheet1!$B:$AE,21,0)</f>
        <v>#N/A</v>
      </c>
      <c r="X67" s="61" t="e">
        <f>VLOOKUP($C67,Sheet1!$B:$AE,22,0)</f>
        <v>#N/A</v>
      </c>
      <c r="Y67" s="61" t="e">
        <f>VLOOKUP($C67,Sheet1!$B:$AE,23,0)</f>
        <v>#N/A</v>
      </c>
      <c r="Z67" s="61" t="e">
        <f>VLOOKUP($C67,Sheet1!$B:$AE,24,0)</f>
        <v>#N/A</v>
      </c>
      <c r="AA67" s="61" t="e">
        <f>VLOOKUP($C67,Sheet1!$B:$AE,25,0)</f>
        <v>#N/A</v>
      </c>
      <c r="AB67" s="61" t="e">
        <f>VLOOKUP($C67,Sheet1!$B:$AF,26,0)</f>
        <v>#N/A</v>
      </c>
      <c r="AC67" s="61" t="e">
        <f>VLOOKUP($C67,Sheet1!$B:$AG,27,0)</f>
        <v>#N/A</v>
      </c>
      <c r="AD67" s="61" t="e">
        <f>VLOOKUP($C67,Sheet1!$B:$AH,28,0)</f>
        <v>#N/A</v>
      </c>
      <c r="AE67" s="61" t="e">
        <f>VLOOKUP(C67,Sheet1!B:AI,29,0)</f>
        <v>#N/A</v>
      </c>
      <c r="AF67" s="109" t="e">
        <f t="shared" si="9"/>
        <v>#N/A</v>
      </c>
      <c r="AG67" s="115" t="e">
        <f t="shared" si="10"/>
        <v>#N/A</v>
      </c>
    </row>
    <row r="68" s="21" customFormat="1" ht="40" customHeight="1" spans="1:33">
      <c r="A68" s="56"/>
      <c r="B68" s="94"/>
      <c r="C68" s="63" t="s">
        <v>416</v>
      </c>
      <c r="D68" s="64" t="s">
        <v>417</v>
      </c>
      <c r="E68" s="65">
        <v>90</v>
      </c>
      <c r="F68" s="61" t="e">
        <f>VLOOKUP(C68,Sheet1!B:J,4,0)</f>
        <v>#N/A</v>
      </c>
      <c r="G68" s="61" t="e">
        <f>VLOOKUP(C68,Sheet1!B:K,5,0)</f>
        <v>#N/A</v>
      </c>
      <c r="H68" s="61" t="e">
        <f>VLOOKUP($C68,Sheet1!$B:$AE,6,0)</f>
        <v>#N/A</v>
      </c>
      <c r="I68" s="61" t="e">
        <f>VLOOKUP($C68,Sheet1!$B:$AE,7,0)</f>
        <v>#N/A</v>
      </c>
      <c r="J68" s="61" t="e">
        <f>VLOOKUP($C68,Sheet1!$B:$AE,8,0)</f>
        <v>#N/A</v>
      </c>
      <c r="K68" s="61" t="e">
        <f>VLOOKUP($C68,Sheet1!$B:$AE,9,0)</f>
        <v>#N/A</v>
      </c>
      <c r="L68" s="61" t="e">
        <f>VLOOKUP($C68,Sheet1!$B:$AE,10,0)</f>
        <v>#N/A</v>
      </c>
      <c r="M68" s="61" t="e">
        <f>VLOOKUP($C68,Sheet1!$B:$AE,11,0)</f>
        <v>#N/A</v>
      </c>
      <c r="N68" s="61" t="e">
        <f>VLOOKUP($C68,Sheet1!$B:$AE,12,0)</f>
        <v>#N/A</v>
      </c>
      <c r="O68" s="61" t="e">
        <f>VLOOKUP($C68,Sheet1!$B:$AE,13,0)</f>
        <v>#N/A</v>
      </c>
      <c r="P68" s="61" t="e">
        <f>VLOOKUP($C68,Sheet1!$B:$AE,14,0)</f>
        <v>#N/A</v>
      </c>
      <c r="Q68" s="61" t="e">
        <f>VLOOKUP($C68,Sheet1!$B:$AE,15,0)</f>
        <v>#N/A</v>
      </c>
      <c r="R68" s="61" t="e">
        <f>VLOOKUP($C68,Sheet1!$B:$AE,16,0)</f>
        <v>#N/A</v>
      </c>
      <c r="S68" s="61" t="e">
        <f>VLOOKUP($C68,Sheet1!$B:$AE,17,0)</f>
        <v>#N/A</v>
      </c>
      <c r="T68" s="61" t="e">
        <f>VLOOKUP($C68,Sheet1!$B:$AE,18,0)</f>
        <v>#N/A</v>
      </c>
      <c r="U68" s="61" t="e">
        <f>VLOOKUP($C68,Sheet1!$B:$AE,19,0)</f>
        <v>#N/A</v>
      </c>
      <c r="V68" s="61" t="e">
        <f>VLOOKUP($C68,Sheet1!$B:$AE,20,0)</f>
        <v>#N/A</v>
      </c>
      <c r="W68" s="61" t="e">
        <f>VLOOKUP($C68,Sheet1!$B:$AE,21,0)</f>
        <v>#N/A</v>
      </c>
      <c r="X68" s="61" t="e">
        <f>VLOOKUP($C68,Sheet1!$B:$AE,22,0)</f>
        <v>#N/A</v>
      </c>
      <c r="Y68" s="61" t="e">
        <f>VLOOKUP($C68,Sheet1!$B:$AE,23,0)</f>
        <v>#N/A</v>
      </c>
      <c r="Z68" s="61" t="e">
        <f>VLOOKUP($C68,Sheet1!$B:$AE,24,0)</f>
        <v>#N/A</v>
      </c>
      <c r="AA68" s="61" t="e">
        <f>VLOOKUP($C68,Sheet1!$B:$AE,25,0)</f>
        <v>#N/A</v>
      </c>
      <c r="AB68" s="61" t="e">
        <f>VLOOKUP($C68,Sheet1!$B:$AF,26,0)</f>
        <v>#N/A</v>
      </c>
      <c r="AC68" s="61" t="e">
        <f>VLOOKUP($C68,Sheet1!$B:$AG,27,0)</f>
        <v>#N/A</v>
      </c>
      <c r="AD68" s="61" t="e">
        <f>VLOOKUP($C68,Sheet1!$B:$AH,28,0)</f>
        <v>#N/A</v>
      </c>
      <c r="AE68" s="61" t="e">
        <f>VLOOKUP(C68,Sheet1!B:AI,29,0)</f>
        <v>#N/A</v>
      </c>
      <c r="AF68" s="109" t="e">
        <f t="shared" si="9"/>
        <v>#N/A</v>
      </c>
      <c r="AG68" s="115" t="e">
        <f t="shared" si="10"/>
        <v>#N/A</v>
      </c>
    </row>
    <row r="69" s="21" customFormat="1" ht="40" customHeight="1" spans="1:33">
      <c r="A69" s="56"/>
      <c r="B69" s="94"/>
      <c r="C69" s="63" t="s">
        <v>161</v>
      </c>
      <c r="D69" s="64" t="s">
        <v>162</v>
      </c>
      <c r="E69" s="65">
        <v>90</v>
      </c>
      <c r="F69" s="61" t="str">
        <f>VLOOKUP(C69,Sheet1!B:J,4,0)</f>
        <v>正常供货</v>
      </c>
      <c r="G69" s="61">
        <f>VLOOKUP(C69,Sheet1!B:K,5,0)</f>
        <v>0</v>
      </c>
      <c r="H69" s="61">
        <f>VLOOKUP($C69,Sheet1!$B:$AE,6,0)</f>
        <v>60</v>
      </c>
      <c r="I69" s="61" t="str">
        <f>VLOOKUP($C69,Sheet1!$B:$AE,7,0)</f>
        <v>是</v>
      </c>
      <c r="J69" s="61">
        <f>VLOOKUP($C69,Sheet1!$B:$AE,8,0)</f>
        <v>60</v>
      </c>
      <c r="K69" s="61">
        <f>VLOOKUP($C69,Sheet1!$B:$AE,9,0)</f>
        <v>0</v>
      </c>
      <c r="L69" s="61">
        <f>VLOOKUP($C69,Sheet1!$B:$AE,10,0)</f>
        <v>0</v>
      </c>
      <c r="M69" s="61">
        <f>VLOOKUP($C69,Sheet1!$B:$AE,11,0)</f>
        <v>0</v>
      </c>
      <c r="N69" s="61">
        <f>VLOOKUP($C69,Sheet1!$B:$AE,12,0)</f>
        <v>0</v>
      </c>
      <c r="O69" s="61">
        <f>VLOOKUP($C69,Sheet1!$B:$AE,13,0)</f>
        <v>0</v>
      </c>
      <c r="P69" s="61">
        <f>VLOOKUP($C69,Sheet1!$B:$AE,14,0)</f>
        <v>0</v>
      </c>
      <c r="Q69" s="61">
        <f>VLOOKUP($C69,Sheet1!$B:$AE,15,0)</f>
        <v>0</v>
      </c>
      <c r="R69" s="61">
        <f>VLOOKUP($C69,Sheet1!$B:$AE,16,0)</f>
        <v>0</v>
      </c>
      <c r="S69" s="61">
        <f>VLOOKUP($C69,Sheet1!$B:$AE,17,0)</f>
        <v>0</v>
      </c>
      <c r="T69" s="61">
        <f>VLOOKUP($C69,Sheet1!$B:$AE,18,0)</f>
        <v>0</v>
      </c>
      <c r="U69" s="61">
        <f>VLOOKUP($C69,Sheet1!$B:$AE,19,0)</f>
        <v>0</v>
      </c>
      <c r="V69" s="61">
        <f>VLOOKUP($C69,Sheet1!$B:$AE,20,0)</f>
        <v>0</v>
      </c>
      <c r="W69" s="61">
        <f>VLOOKUP($C69,Sheet1!$B:$AE,21,0)</f>
        <v>0</v>
      </c>
      <c r="X69" s="61">
        <f>VLOOKUP($C69,Sheet1!$B:$AE,22,0)</f>
        <v>0</v>
      </c>
      <c r="Y69" s="61">
        <f>VLOOKUP($C69,Sheet1!$B:$AE,23,0)</f>
        <v>0</v>
      </c>
      <c r="Z69" s="61">
        <f>VLOOKUP($C69,Sheet1!$B:$AE,24,0)</f>
        <v>0</v>
      </c>
      <c r="AA69" s="61">
        <f>VLOOKUP($C69,Sheet1!$B:$AE,25,0)</f>
        <v>0</v>
      </c>
      <c r="AB69" s="61">
        <f>VLOOKUP($C69,Sheet1!$B:$AF,26,0)</f>
        <v>0</v>
      </c>
      <c r="AC69" s="61">
        <f>VLOOKUP($C69,Sheet1!$B:$AG,27,0)</f>
        <v>0</v>
      </c>
      <c r="AD69" s="61">
        <f>VLOOKUP($C69,Sheet1!$B:$AH,28,0)</f>
        <v>0</v>
      </c>
      <c r="AE69" s="61">
        <f>VLOOKUP(C69,Sheet1!B:AI,29,0)</f>
        <v>0</v>
      </c>
      <c r="AF69" s="109">
        <f t="shared" si="9"/>
        <v>120</v>
      </c>
      <c r="AG69" s="115">
        <f t="shared" si="10"/>
        <v>120</v>
      </c>
    </row>
    <row r="70" s="21" customFormat="1" ht="40" customHeight="1" spans="1:33">
      <c r="A70" s="56"/>
      <c r="B70" s="94"/>
      <c r="C70" s="63" t="s">
        <v>418</v>
      </c>
      <c r="D70" s="64" t="s">
        <v>419</v>
      </c>
      <c r="E70" s="65">
        <v>90</v>
      </c>
      <c r="F70" s="61" t="e">
        <f>VLOOKUP(C70,Sheet1!B:J,4,0)</f>
        <v>#N/A</v>
      </c>
      <c r="G70" s="61" t="e">
        <f>VLOOKUP(C70,Sheet1!B:K,5,0)</f>
        <v>#N/A</v>
      </c>
      <c r="H70" s="61" t="e">
        <f>VLOOKUP($C70,Sheet1!$B:$AE,6,0)</f>
        <v>#N/A</v>
      </c>
      <c r="I70" s="61" t="e">
        <f>VLOOKUP($C70,Sheet1!$B:$AE,7,0)</f>
        <v>#N/A</v>
      </c>
      <c r="J70" s="61" t="e">
        <f>VLOOKUP($C70,Sheet1!$B:$AE,8,0)</f>
        <v>#N/A</v>
      </c>
      <c r="K70" s="61" t="e">
        <f>VLOOKUP($C70,Sheet1!$B:$AE,9,0)</f>
        <v>#N/A</v>
      </c>
      <c r="L70" s="61" t="e">
        <f>VLOOKUP($C70,Sheet1!$B:$AE,10,0)</f>
        <v>#N/A</v>
      </c>
      <c r="M70" s="61" t="e">
        <f>VLOOKUP($C70,Sheet1!$B:$AE,11,0)</f>
        <v>#N/A</v>
      </c>
      <c r="N70" s="61" t="e">
        <f>VLOOKUP($C70,Sheet1!$B:$AE,12,0)</f>
        <v>#N/A</v>
      </c>
      <c r="O70" s="61" t="e">
        <f>VLOOKUP($C70,Sheet1!$B:$AE,13,0)</f>
        <v>#N/A</v>
      </c>
      <c r="P70" s="61" t="e">
        <f>VLOOKUP($C70,Sheet1!$B:$AE,14,0)</f>
        <v>#N/A</v>
      </c>
      <c r="Q70" s="61" t="e">
        <f>VLOOKUP($C70,Sheet1!$B:$AE,15,0)</f>
        <v>#N/A</v>
      </c>
      <c r="R70" s="61" t="e">
        <f>VLOOKUP($C70,Sheet1!$B:$AE,16,0)</f>
        <v>#N/A</v>
      </c>
      <c r="S70" s="61" t="e">
        <f>VLOOKUP($C70,Sheet1!$B:$AE,17,0)</f>
        <v>#N/A</v>
      </c>
      <c r="T70" s="61" t="e">
        <f>VLOOKUP($C70,Sheet1!$B:$AE,18,0)</f>
        <v>#N/A</v>
      </c>
      <c r="U70" s="61" t="e">
        <f>VLOOKUP($C70,Sheet1!$B:$AE,19,0)</f>
        <v>#N/A</v>
      </c>
      <c r="V70" s="61" t="e">
        <f>VLOOKUP($C70,Sheet1!$B:$AE,20,0)</f>
        <v>#N/A</v>
      </c>
      <c r="W70" s="61" t="e">
        <f>VLOOKUP($C70,Sheet1!$B:$AE,21,0)</f>
        <v>#N/A</v>
      </c>
      <c r="X70" s="61" t="e">
        <f>VLOOKUP($C70,Sheet1!$B:$AE,22,0)</f>
        <v>#N/A</v>
      </c>
      <c r="Y70" s="61" t="e">
        <f>VLOOKUP($C70,Sheet1!$B:$AE,23,0)</f>
        <v>#N/A</v>
      </c>
      <c r="Z70" s="61" t="e">
        <f>VLOOKUP($C70,Sheet1!$B:$AE,24,0)</f>
        <v>#N/A</v>
      </c>
      <c r="AA70" s="61" t="e">
        <f>VLOOKUP($C70,Sheet1!$B:$AE,25,0)</f>
        <v>#N/A</v>
      </c>
      <c r="AB70" s="61" t="e">
        <f>VLOOKUP($C70,Sheet1!$B:$AF,26,0)</f>
        <v>#N/A</v>
      </c>
      <c r="AC70" s="61" t="e">
        <f>VLOOKUP($C70,Sheet1!$B:$AG,27,0)</f>
        <v>#N/A</v>
      </c>
      <c r="AD70" s="61" t="e">
        <f>VLOOKUP($C70,Sheet1!$B:$AH,28,0)</f>
        <v>#N/A</v>
      </c>
      <c r="AE70" s="61" t="e">
        <f>VLOOKUP(C70,Sheet1!B:AI,29,0)</f>
        <v>#N/A</v>
      </c>
      <c r="AF70" s="109" t="e">
        <f t="shared" si="9"/>
        <v>#N/A</v>
      </c>
      <c r="AG70" s="115" t="e">
        <f t="shared" si="10"/>
        <v>#N/A</v>
      </c>
    </row>
    <row r="71" s="21" customFormat="1" ht="40" customHeight="1" spans="1:33">
      <c r="A71" s="56"/>
      <c r="B71" s="94"/>
      <c r="C71" s="63" t="s">
        <v>420</v>
      </c>
      <c r="D71" s="64" t="s">
        <v>421</v>
      </c>
      <c r="E71" s="65">
        <v>90</v>
      </c>
      <c r="F71" s="61" t="e">
        <f>VLOOKUP(C71,Sheet1!B:J,4,0)</f>
        <v>#N/A</v>
      </c>
      <c r="G71" s="61" t="e">
        <f>VLOOKUP(C71,Sheet1!B:K,5,0)</f>
        <v>#N/A</v>
      </c>
      <c r="H71" s="61" t="e">
        <f>VLOOKUP($C71,Sheet1!$B:$AE,6,0)</f>
        <v>#N/A</v>
      </c>
      <c r="I71" s="61" t="e">
        <f>VLOOKUP($C71,Sheet1!$B:$AE,7,0)</f>
        <v>#N/A</v>
      </c>
      <c r="J71" s="61" t="e">
        <f>VLOOKUP($C71,Sheet1!$B:$AE,8,0)</f>
        <v>#N/A</v>
      </c>
      <c r="K71" s="61" t="e">
        <f>VLOOKUP($C71,Sheet1!$B:$AE,9,0)</f>
        <v>#N/A</v>
      </c>
      <c r="L71" s="61" t="e">
        <f>VLOOKUP($C71,Sheet1!$B:$AE,10,0)</f>
        <v>#N/A</v>
      </c>
      <c r="M71" s="61" t="e">
        <f>VLOOKUP($C71,Sheet1!$B:$AE,11,0)</f>
        <v>#N/A</v>
      </c>
      <c r="N71" s="61" t="e">
        <f>VLOOKUP($C71,Sheet1!$B:$AE,12,0)</f>
        <v>#N/A</v>
      </c>
      <c r="O71" s="61" t="e">
        <f>VLOOKUP($C71,Sheet1!$B:$AE,13,0)</f>
        <v>#N/A</v>
      </c>
      <c r="P71" s="61" t="e">
        <f>VLOOKUP($C71,Sheet1!$B:$AE,14,0)</f>
        <v>#N/A</v>
      </c>
      <c r="Q71" s="61" t="e">
        <f>VLOOKUP($C71,Sheet1!$B:$AE,15,0)</f>
        <v>#N/A</v>
      </c>
      <c r="R71" s="61" t="e">
        <f>VLOOKUP($C71,Sheet1!$B:$AE,16,0)</f>
        <v>#N/A</v>
      </c>
      <c r="S71" s="61" t="e">
        <f>VLOOKUP($C71,Sheet1!$B:$AE,17,0)</f>
        <v>#N/A</v>
      </c>
      <c r="T71" s="61" t="e">
        <f>VLOOKUP($C71,Sheet1!$B:$AE,18,0)</f>
        <v>#N/A</v>
      </c>
      <c r="U71" s="61" t="e">
        <f>VLOOKUP($C71,Sheet1!$B:$AE,19,0)</f>
        <v>#N/A</v>
      </c>
      <c r="V71" s="61" t="e">
        <f>VLOOKUP($C71,Sheet1!$B:$AE,20,0)</f>
        <v>#N/A</v>
      </c>
      <c r="W71" s="61" t="e">
        <f>VLOOKUP($C71,Sheet1!$B:$AE,21,0)</f>
        <v>#N/A</v>
      </c>
      <c r="X71" s="61" t="e">
        <f>VLOOKUP($C71,Sheet1!$B:$AE,22,0)</f>
        <v>#N/A</v>
      </c>
      <c r="Y71" s="61" t="e">
        <f>VLOOKUP($C71,Sheet1!$B:$AE,23,0)</f>
        <v>#N/A</v>
      </c>
      <c r="Z71" s="61" t="e">
        <f>VLOOKUP($C71,Sheet1!$B:$AE,24,0)</f>
        <v>#N/A</v>
      </c>
      <c r="AA71" s="61" t="e">
        <f>VLOOKUP($C71,Sheet1!$B:$AE,25,0)</f>
        <v>#N/A</v>
      </c>
      <c r="AB71" s="61" t="e">
        <f>VLOOKUP($C71,Sheet1!$B:$AF,26,0)</f>
        <v>#N/A</v>
      </c>
      <c r="AC71" s="61" t="e">
        <f>VLOOKUP($C71,Sheet1!$B:$AG,27,0)</f>
        <v>#N/A</v>
      </c>
      <c r="AD71" s="61" t="e">
        <f>VLOOKUP($C71,Sheet1!$B:$AH,28,0)</f>
        <v>#N/A</v>
      </c>
      <c r="AE71" s="61" t="e">
        <f>VLOOKUP(C71,Sheet1!B:AI,29,0)</f>
        <v>#N/A</v>
      </c>
      <c r="AF71" s="109" t="e">
        <f t="shared" si="9"/>
        <v>#N/A</v>
      </c>
      <c r="AG71" s="115" t="e">
        <f t="shared" si="10"/>
        <v>#N/A</v>
      </c>
    </row>
    <row r="72" s="26" customFormat="1" ht="40" customHeight="1" spans="1:33">
      <c r="A72" s="119"/>
      <c r="B72" s="120"/>
      <c r="C72" s="121" t="s">
        <v>422</v>
      </c>
      <c r="D72" s="122" t="s">
        <v>423</v>
      </c>
      <c r="E72" s="123">
        <v>90</v>
      </c>
      <c r="F72" s="61" t="e">
        <f>VLOOKUP(C72,Sheet1!B:J,4,0)</f>
        <v>#N/A</v>
      </c>
      <c r="G72" s="61" t="e">
        <f>VLOOKUP(C72,Sheet1!B:K,5,0)</f>
        <v>#N/A</v>
      </c>
      <c r="H72" s="61" t="e">
        <f>VLOOKUP($C72,Sheet1!$B:$AE,6,0)</f>
        <v>#N/A</v>
      </c>
      <c r="I72" s="61" t="e">
        <f>VLOOKUP($C72,Sheet1!$B:$AE,7,0)</f>
        <v>#N/A</v>
      </c>
      <c r="J72" s="61" t="e">
        <f>VLOOKUP($C72,Sheet1!$B:$AE,8,0)</f>
        <v>#N/A</v>
      </c>
      <c r="K72" s="61" t="e">
        <f>VLOOKUP($C72,Sheet1!$B:$AE,9,0)</f>
        <v>#N/A</v>
      </c>
      <c r="L72" s="61" t="e">
        <f>VLOOKUP($C72,Sheet1!$B:$AE,10,0)</f>
        <v>#N/A</v>
      </c>
      <c r="M72" s="61" t="e">
        <f>VLOOKUP($C72,Sheet1!$B:$AE,11,0)</f>
        <v>#N/A</v>
      </c>
      <c r="N72" s="61" t="e">
        <f>VLOOKUP($C72,Sheet1!$B:$AE,12,0)</f>
        <v>#N/A</v>
      </c>
      <c r="O72" s="61" t="e">
        <f>VLOOKUP($C72,Sheet1!$B:$AE,13,0)</f>
        <v>#N/A</v>
      </c>
      <c r="P72" s="61" t="e">
        <f>VLOOKUP($C72,Sheet1!$B:$AE,14,0)</f>
        <v>#N/A</v>
      </c>
      <c r="Q72" s="61" t="e">
        <f>VLOOKUP($C72,Sheet1!$B:$AE,15,0)</f>
        <v>#N/A</v>
      </c>
      <c r="R72" s="61" t="e">
        <f>VLOOKUP($C72,Sheet1!$B:$AE,16,0)</f>
        <v>#N/A</v>
      </c>
      <c r="S72" s="61" t="e">
        <f>VLOOKUP($C72,Sheet1!$B:$AE,17,0)</f>
        <v>#N/A</v>
      </c>
      <c r="T72" s="61" t="e">
        <f>VLOOKUP($C72,Sheet1!$B:$AE,18,0)</f>
        <v>#N/A</v>
      </c>
      <c r="U72" s="61" t="e">
        <f>VLOOKUP($C72,Sheet1!$B:$AE,19,0)</f>
        <v>#N/A</v>
      </c>
      <c r="V72" s="61" t="e">
        <f>VLOOKUP($C72,Sheet1!$B:$AE,20,0)</f>
        <v>#N/A</v>
      </c>
      <c r="W72" s="61" t="e">
        <f>VLOOKUP($C72,Sheet1!$B:$AE,21,0)</f>
        <v>#N/A</v>
      </c>
      <c r="X72" s="61" t="e">
        <f>VLOOKUP($C72,Sheet1!$B:$AE,22,0)</f>
        <v>#N/A</v>
      </c>
      <c r="Y72" s="61" t="e">
        <f>VLOOKUP($C72,Sheet1!$B:$AE,23,0)</f>
        <v>#N/A</v>
      </c>
      <c r="Z72" s="61" t="e">
        <f>VLOOKUP($C72,Sheet1!$B:$AE,24,0)</f>
        <v>#N/A</v>
      </c>
      <c r="AA72" s="61" t="e">
        <f>VLOOKUP($C72,Sheet1!$B:$AE,25,0)</f>
        <v>#N/A</v>
      </c>
      <c r="AB72" s="61" t="e">
        <f>VLOOKUP($C72,Sheet1!$B:$AF,26,0)</f>
        <v>#N/A</v>
      </c>
      <c r="AC72" s="61" t="e">
        <f>VLOOKUP($C72,Sheet1!$B:$AG,27,0)</f>
        <v>#N/A</v>
      </c>
      <c r="AD72" s="61" t="e">
        <f>VLOOKUP($C72,Sheet1!$B:$AH,28,0)</f>
        <v>#N/A</v>
      </c>
      <c r="AE72" s="61" t="e">
        <f>VLOOKUP(C72,Sheet1!B:AI,29,0)</f>
        <v>#N/A</v>
      </c>
      <c r="AF72" s="109" t="e">
        <f t="shared" si="9"/>
        <v>#N/A</v>
      </c>
      <c r="AG72" s="115" t="e">
        <f t="shared" si="10"/>
        <v>#N/A</v>
      </c>
    </row>
    <row r="73" s="24" customFormat="1" ht="40" customHeight="1" spans="2:33">
      <c r="B73" s="124"/>
      <c r="C73" s="125" t="s">
        <v>355</v>
      </c>
      <c r="D73" s="126"/>
      <c r="E73" s="127"/>
      <c r="F73" s="80" t="e">
        <f>SUM(F31:F72)</f>
        <v>#N/A</v>
      </c>
      <c r="G73" s="80" t="e">
        <f t="shared" ref="G73:AK73" si="11">SUM(G31:G72)</f>
        <v>#N/A</v>
      </c>
      <c r="H73" s="80" t="e">
        <f t="shared" si="11"/>
        <v>#N/A</v>
      </c>
      <c r="I73" s="80" t="e">
        <f t="shared" si="11"/>
        <v>#N/A</v>
      </c>
      <c r="J73" s="80" t="e">
        <f t="shared" si="11"/>
        <v>#N/A</v>
      </c>
      <c r="K73" s="80" t="e">
        <f t="shared" si="11"/>
        <v>#N/A</v>
      </c>
      <c r="L73" s="80" t="e">
        <f t="shared" si="11"/>
        <v>#N/A</v>
      </c>
      <c r="M73" s="80" t="e">
        <f t="shared" si="11"/>
        <v>#N/A</v>
      </c>
      <c r="N73" s="80" t="e">
        <f t="shared" si="11"/>
        <v>#N/A</v>
      </c>
      <c r="O73" s="80" t="e">
        <f t="shared" si="11"/>
        <v>#N/A</v>
      </c>
      <c r="P73" s="80" t="e">
        <f t="shared" si="11"/>
        <v>#N/A</v>
      </c>
      <c r="Q73" s="80" t="e">
        <f t="shared" si="11"/>
        <v>#N/A</v>
      </c>
      <c r="R73" s="80" t="e">
        <f t="shared" si="11"/>
        <v>#N/A</v>
      </c>
      <c r="S73" s="80" t="e">
        <f t="shared" si="11"/>
        <v>#N/A</v>
      </c>
      <c r="T73" s="80" t="e">
        <f t="shared" si="11"/>
        <v>#N/A</v>
      </c>
      <c r="U73" s="80" t="e">
        <f t="shared" si="11"/>
        <v>#N/A</v>
      </c>
      <c r="V73" s="80" t="e">
        <f t="shared" si="11"/>
        <v>#N/A</v>
      </c>
      <c r="W73" s="80" t="e">
        <f t="shared" si="11"/>
        <v>#N/A</v>
      </c>
      <c r="X73" s="80" t="e">
        <f t="shared" si="11"/>
        <v>#N/A</v>
      </c>
      <c r="Y73" s="80" t="e">
        <f t="shared" si="11"/>
        <v>#N/A</v>
      </c>
      <c r="Z73" s="80" t="e">
        <f t="shared" si="11"/>
        <v>#N/A</v>
      </c>
      <c r="AA73" s="80" t="e">
        <f t="shared" si="11"/>
        <v>#N/A</v>
      </c>
      <c r="AB73" s="80" t="e">
        <f t="shared" si="11"/>
        <v>#N/A</v>
      </c>
      <c r="AC73" s="80" t="e">
        <f t="shared" si="11"/>
        <v>#N/A</v>
      </c>
      <c r="AD73" s="80" t="e">
        <f t="shared" si="11"/>
        <v>#N/A</v>
      </c>
      <c r="AE73" s="80" t="e">
        <f t="shared" si="11"/>
        <v>#N/A</v>
      </c>
      <c r="AF73" s="80" t="e">
        <f t="shared" si="11"/>
        <v>#N/A</v>
      </c>
      <c r="AG73" s="117" t="e">
        <f t="shared" si="11"/>
        <v>#N/A</v>
      </c>
    </row>
    <row r="74" s="25" customFormat="1" ht="32" customHeight="1" spans="3:45">
      <c r="C74" s="81" t="s">
        <v>356</v>
      </c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140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</row>
    <row r="75" s="21" customFormat="1" ht="28" customHeight="1" spans="1:33">
      <c r="A75" s="56"/>
      <c r="B75" s="128" t="s">
        <v>424</v>
      </c>
      <c r="C75" s="58" t="s">
        <v>425</v>
      </c>
      <c r="D75" s="59" t="s">
        <v>426</v>
      </c>
      <c r="E75" s="60">
        <v>120</v>
      </c>
      <c r="F75" s="61" t="e">
        <f>VLOOKUP(C75,Sheet1!B:J,4,0)</f>
        <v>#N/A</v>
      </c>
      <c r="G75" s="61" t="e">
        <f>VLOOKUP(C75,Sheet1!B:K,5,0)</f>
        <v>#N/A</v>
      </c>
      <c r="H75" s="61" t="e">
        <f>VLOOKUP($C75,Sheet1!$B:$AE,6,0)</f>
        <v>#N/A</v>
      </c>
      <c r="I75" s="61" t="e">
        <f>VLOOKUP($C75,Sheet1!$B:$AE,7,0)</f>
        <v>#N/A</v>
      </c>
      <c r="J75" s="61" t="e">
        <f>VLOOKUP($C75,Sheet1!$B:$AE,8,0)</f>
        <v>#N/A</v>
      </c>
      <c r="K75" s="61" t="e">
        <f>VLOOKUP($C75,Sheet1!$B:$AE,9,0)</f>
        <v>#N/A</v>
      </c>
      <c r="L75" s="61" t="e">
        <f>VLOOKUP($C75,Sheet1!$B:$AE,10,0)</f>
        <v>#N/A</v>
      </c>
      <c r="M75" s="61" t="e">
        <f>VLOOKUP($C75,Sheet1!$B:$AE,11,0)</f>
        <v>#N/A</v>
      </c>
      <c r="N75" s="61" t="e">
        <f>VLOOKUP($C75,Sheet1!$B:$AE,12,0)</f>
        <v>#N/A</v>
      </c>
      <c r="O75" s="61" t="e">
        <f>VLOOKUP($C75,Sheet1!$B:$AE,13,0)</f>
        <v>#N/A</v>
      </c>
      <c r="P75" s="61" t="e">
        <f>VLOOKUP($C75,Sheet1!$B:$AE,14,0)</f>
        <v>#N/A</v>
      </c>
      <c r="Q75" s="61" t="e">
        <f>VLOOKUP($C75,Sheet1!$B:$AE,15,0)</f>
        <v>#N/A</v>
      </c>
      <c r="R75" s="61" t="e">
        <f>VLOOKUP($C75,Sheet1!$B:$AE,16,0)</f>
        <v>#N/A</v>
      </c>
      <c r="S75" s="61" t="e">
        <f>VLOOKUP($C75,Sheet1!$B:$AE,17,0)</f>
        <v>#N/A</v>
      </c>
      <c r="T75" s="61" t="e">
        <f>VLOOKUP($C75,Sheet1!$B:$AE,18,0)</f>
        <v>#N/A</v>
      </c>
      <c r="U75" s="61" t="e">
        <f>VLOOKUP($C75,Sheet1!$B:$AE,19,0)</f>
        <v>#N/A</v>
      </c>
      <c r="V75" s="61" t="e">
        <f>VLOOKUP($C75,Sheet1!$B:$AE,20,0)</f>
        <v>#N/A</v>
      </c>
      <c r="W75" s="61" t="e">
        <f>VLOOKUP($C75,Sheet1!$B:$AE,21,0)</f>
        <v>#N/A</v>
      </c>
      <c r="X75" s="61" t="e">
        <f>VLOOKUP($C75,Sheet1!$B:$AE,22,0)</f>
        <v>#N/A</v>
      </c>
      <c r="Y75" s="61" t="e">
        <f>VLOOKUP($C75,Sheet1!$B:$AE,23,0)</f>
        <v>#N/A</v>
      </c>
      <c r="Z75" s="61" t="e">
        <f>VLOOKUP($C75,Sheet1!$B:$AE,24,0)</f>
        <v>#N/A</v>
      </c>
      <c r="AA75" s="61" t="e">
        <f>VLOOKUP($C75,Sheet1!$B:$AE,25,0)</f>
        <v>#N/A</v>
      </c>
      <c r="AB75" s="61" t="e">
        <f>VLOOKUP($C75,Sheet1!$B:$AF,26,0)</f>
        <v>#N/A</v>
      </c>
      <c r="AC75" s="61" t="e">
        <f>VLOOKUP($C75,Sheet1!$B:$AG,27,0)</f>
        <v>#N/A</v>
      </c>
      <c r="AD75" s="61" t="e">
        <f>VLOOKUP($C75,Sheet1!$B:$AH,28,0)</f>
        <v>#N/A</v>
      </c>
      <c r="AE75" s="61" t="e">
        <f>VLOOKUP(C75,Sheet1!B:AI,29,0)</f>
        <v>#N/A</v>
      </c>
      <c r="AF75" s="109" t="e">
        <f t="shared" ref="AF75:AF108" si="12">SUM(F75:AE75)</f>
        <v>#N/A</v>
      </c>
      <c r="AG75" s="116" t="e">
        <f t="shared" ref="AG75:AG108" si="13">AF75-AE75-AD75-AC75-AB75</f>
        <v>#N/A</v>
      </c>
    </row>
    <row r="76" s="21" customFormat="1" ht="28" customHeight="1" spans="1:33">
      <c r="A76" s="56"/>
      <c r="B76" s="129"/>
      <c r="C76" s="63" t="s">
        <v>427</v>
      </c>
      <c r="D76" s="64" t="s">
        <v>428</v>
      </c>
      <c r="E76" s="65">
        <v>120</v>
      </c>
      <c r="F76" s="61" t="e">
        <f>VLOOKUP(C76,Sheet1!B:J,4,0)</f>
        <v>#N/A</v>
      </c>
      <c r="G76" s="61" t="e">
        <f>VLOOKUP(C76,Sheet1!B:K,5,0)</f>
        <v>#N/A</v>
      </c>
      <c r="H76" s="61" t="e">
        <f>VLOOKUP($C76,Sheet1!$B:$AE,6,0)</f>
        <v>#N/A</v>
      </c>
      <c r="I76" s="61" t="e">
        <f>VLOOKUP($C76,Sheet1!$B:$AE,7,0)</f>
        <v>#N/A</v>
      </c>
      <c r="J76" s="61" t="e">
        <f>VLOOKUP($C76,Sheet1!$B:$AE,8,0)</f>
        <v>#N/A</v>
      </c>
      <c r="K76" s="61" t="e">
        <f>VLOOKUP($C76,Sheet1!$B:$AE,9,0)</f>
        <v>#N/A</v>
      </c>
      <c r="L76" s="61" t="e">
        <f>VLOOKUP($C76,Sheet1!$B:$AE,10,0)</f>
        <v>#N/A</v>
      </c>
      <c r="M76" s="61" t="e">
        <f>VLOOKUP($C76,Sheet1!$B:$AE,11,0)</f>
        <v>#N/A</v>
      </c>
      <c r="N76" s="61" t="e">
        <f>VLOOKUP($C76,Sheet1!$B:$AE,12,0)</f>
        <v>#N/A</v>
      </c>
      <c r="O76" s="61" t="e">
        <f>VLOOKUP($C76,Sheet1!$B:$AE,13,0)</f>
        <v>#N/A</v>
      </c>
      <c r="P76" s="61" t="e">
        <f>VLOOKUP($C76,Sheet1!$B:$AE,14,0)</f>
        <v>#N/A</v>
      </c>
      <c r="Q76" s="61" t="e">
        <f>VLOOKUP($C76,Sheet1!$B:$AE,15,0)</f>
        <v>#N/A</v>
      </c>
      <c r="R76" s="61" t="e">
        <f>VLOOKUP($C76,Sheet1!$B:$AE,16,0)</f>
        <v>#N/A</v>
      </c>
      <c r="S76" s="61" t="e">
        <f>VLOOKUP($C76,Sheet1!$B:$AE,17,0)</f>
        <v>#N/A</v>
      </c>
      <c r="T76" s="61" t="e">
        <f>VLOOKUP($C76,Sheet1!$B:$AE,18,0)</f>
        <v>#N/A</v>
      </c>
      <c r="U76" s="61" t="e">
        <f>VLOOKUP($C76,Sheet1!$B:$AE,19,0)</f>
        <v>#N/A</v>
      </c>
      <c r="V76" s="61" t="e">
        <f>VLOOKUP($C76,Sheet1!$B:$AE,20,0)</f>
        <v>#N/A</v>
      </c>
      <c r="W76" s="61" t="e">
        <f>VLOOKUP($C76,Sheet1!$B:$AE,21,0)</f>
        <v>#N/A</v>
      </c>
      <c r="X76" s="61" t="e">
        <f>VLOOKUP($C76,Sheet1!$B:$AE,22,0)</f>
        <v>#N/A</v>
      </c>
      <c r="Y76" s="61" t="e">
        <f>VLOOKUP($C76,Sheet1!$B:$AE,23,0)</f>
        <v>#N/A</v>
      </c>
      <c r="Z76" s="61" t="e">
        <f>VLOOKUP($C76,Sheet1!$B:$AE,24,0)</f>
        <v>#N/A</v>
      </c>
      <c r="AA76" s="61" t="e">
        <f>VLOOKUP($C76,Sheet1!$B:$AE,25,0)</f>
        <v>#N/A</v>
      </c>
      <c r="AB76" s="61" t="e">
        <f>VLOOKUP($C76,Sheet1!$B:$AF,26,0)</f>
        <v>#N/A</v>
      </c>
      <c r="AC76" s="61" t="e">
        <f>VLOOKUP($C76,Sheet1!$B:$AG,27,0)</f>
        <v>#N/A</v>
      </c>
      <c r="AD76" s="61" t="e">
        <f>VLOOKUP($C76,Sheet1!$B:$AH,28,0)</f>
        <v>#N/A</v>
      </c>
      <c r="AE76" s="61" t="e">
        <f>VLOOKUP(C76,Sheet1!B:AI,29,0)</f>
        <v>#N/A</v>
      </c>
      <c r="AF76" s="109" t="e">
        <f t="shared" si="12"/>
        <v>#N/A</v>
      </c>
      <c r="AG76" s="116" t="e">
        <f t="shared" si="13"/>
        <v>#N/A</v>
      </c>
    </row>
    <row r="77" s="21" customFormat="1" ht="28" customHeight="1" spans="1:33">
      <c r="A77" s="56"/>
      <c r="B77" s="129"/>
      <c r="C77" s="63" t="s">
        <v>429</v>
      </c>
      <c r="D77" s="64" t="s">
        <v>430</v>
      </c>
      <c r="E77" s="65">
        <v>120</v>
      </c>
      <c r="F77" s="61" t="e">
        <f>VLOOKUP(C77,Sheet1!B:J,4,0)</f>
        <v>#N/A</v>
      </c>
      <c r="G77" s="61" t="e">
        <f>VLOOKUP(C77,Sheet1!B:K,5,0)</f>
        <v>#N/A</v>
      </c>
      <c r="H77" s="61" t="e">
        <f>VLOOKUP($C77,Sheet1!$B:$AE,6,0)</f>
        <v>#N/A</v>
      </c>
      <c r="I77" s="61" t="e">
        <f>VLOOKUP($C77,Sheet1!$B:$AE,7,0)</f>
        <v>#N/A</v>
      </c>
      <c r="J77" s="61" t="e">
        <f>VLOOKUP($C77,Sheet1!$B:$AE,8,0)</f>
        <v>#N/A</v>
      </c>
      <c r="K77" s="61" t="e">
        <f>VLOOKUP($C77,Sheet1!$B:$AE,9,0)</f>
        <v>#N/A</v>
      </c>
      <c r="L77" s="61" t="e">
        <f>VLOOKUP($C77,Sheet1!$B:$AE,10,0)</f>
        <v>#N/A</v>
      </c>
      <c r="M77" s="61" t="e">
        <f>VLOOKUP($C77,Sheet1!$B:$AE,11,0)</f>
        <v>#N/A</v>
      </c>
      <c r="N77" s="61" t="e">
        <f>VLOOKUP($C77,Sheet1!$B:$AE,12,0)</f>
        <v>#N/A</v>
      </c>
      <c r="O77" s="61" t="e">
        <f>VLOOKUP($C77,Sheet1!$B:$AE,13,0)</f>
        <v>#N/A</v>
      </c>
      <c r="P77" s="61" t="e">
        <f>VLOOKUP($C77,Sheet1!$B:$AE,14,0)</f>
        <v>#N/A</v>
      </c>
      <c r="Q77" s="61" t="e">
        <f>VLOOKUP($C77,Sheet1!$B:$AE,15,0)</f>
        <v>#N/A</v>
      </c>
      <c r="R77" s="61" t="e">
        <f>VLOOKUP($C77,Sheet1!$B:$AE,16,0)</f>
        <v>#N/A</v>
      </c>
      <c r="S77" s="61" t="e">
        <f>VLOOKUP($C77,Sheet1!$B:$AE,17,0)</f>
        <v>#N/A</v>
      </c>
      <c r="T77" s="61" t="e">
        <f>VLOOKUP($C77,Sheet1!$B:$AE,18,0)</f>
        <v>#N/A</v>
      </c>
      <c r="U77" s="61" t="e">
        <f>VLOOKUP($C77,Sheet1!$B:$AE,19,0)</f>
        <v>#N/A</v>
      </c>
      <c r="V77" s="61" t="e">
        <f>VLOOKUP($C77,Sheet1!$B:$AE,20,0)</f>
        <v>#N/A</v>
      </c>
      <c r="W77" s="61" t="e">
        <f>VLOOKUP($C77,Sheet1!$B:$AE,21,0)</f>
        <v>#N/A</v>
      </c>
      <c r="X77" s="61" t="e">
        <f>VLOOKUP($C77,Sheet1!$B:$AE,22,0)</f>
        <v>#N/A</v>
      </c>
      <c r="Y77" s="61" t="e">
        <f>VLOOKUP($C77,Sheet1!$B:$AE,23,0)</f>
        <v>#N/A</v>
      </c>
      <c r="Z77" s="61" t="e">
        <f>VLOOKUP($C77,Sheet1!$B:$AE,24,0)</f>
        <v>#N/A</v>
      </c>
      <c r="AA77" s="61" t="e">
        <f>VLOOKUP($C77,Sheet1!$B:$AE,25,0)</f>
        <v>#N/A</v>
      </c>
      <c r="AB77" s="61" t="e">
        <f>VLOOKUP($C77,Sheet1!$B:$AF,26,0)</f>
        <v>#N/A</v>
      </c>
      <c r="AC77" s="61" t="e">
        <f>VLOOKUP($C77,Sheet1!$B:$AG,27,0)</f>
        <v>#N/A</v>
      </c>
      <c r="AD77" s="61" t="e">
        <f>VLOOKUP($C77,Sheet1!$B:$AH,28,0)</f>
        <v>#N/A</v>
      </c>
      <c r="AE77" s="61" t="e">
        <f>VLOOKUP(C77,Sheet1!B:AI,29,0)</f>
        <v>#N/A</v>
      </c>
      <c r="AF77" s="109" t="e">
        <f t="shared" si="12"/>
        <v>#N/A</v>
      </c>
      <c r="AG77" s="116" t="e">
        <f t="shared" si="13"/>
        <v>#N/A</v>
      </c>
    </row>
    <row r="78" s="21" customFormat="1" ht="28" customHeight="1" spans="1:33">
      <c r="A78" s="56"/>
      <c r="B78" s="129"/>
      <c r="C78" s="63" t="s">
        <v>108</v>
      </c>
      <c r="D78" s="64" t="s">
        <v>109</v>
      </c>
      <c r="E78" s="65">
        <v>120</v>
      </c>
      <c r="F78" s="61" t="str">
        <f>VLOOKUP(C78,Sheet1!B:J,4,0)</f>
        <v>正常供货</v>
      </c>
      <c r="G78" s="61">
        <f>VLOOKUP(C78,Sheet1!B:K,5,0)</f>
        <v>0</v>
      </c>
      <c r="H78" s="61">
        <f>VLOOKUP($C78,Sheet1!$B:$AE,6,0)</f>
        <v>60</v>
      </c>
      <c r="I78" s="61" t="str">
        <f>VLOOKUP($C78,Sheet1!$B:$AE,7,0)</f>
        <v>是</v>
      </c>
      <c r="J78" s="61">
        <f>VLOOKUP($C78,Sheet1!$B:$AE,8,0)</f>
        <v>60</v>
      </c>
      <c r="K78" s="61">
        <f>VLOOKUP($C78,Sheet1!$B:$AE,9,0)</f>
        <v>0</v>
      </c>
      <c r="L78" s="61">
        <f>VLOOKUP($C78,Sheet1!$B:$AE,10,0)</f>
        <v>0</v>
      </c>
      <c r="M78" s="61">
        <f>VLOOKUP($C78,Sheet1!$B:$AE,11,0)</f>
        <v>0</v>
      </c>
      <c r="N78" s="61">
        <f>VLOOKUP($C78,Sheet1!$B:$AE,12,0)</f>
        <v>0</v>
      </c>
      <c r="O78" s="61">
        <f>VLOOKUP($C78,Sheet1!$B:$AE,13,0)</f>
        <v>0</v>
      </c>
      <c r="P78" s="61">
        <f>VLOOKUP($C78,Sheet1!$B:$AE,14,0)</f>
        <v>0</v>
      </c>
      <c r="Q78" s="61">
        <f>VLOOKUP($C78,Sheet1!$B:$AE,15,0)</f>
        <v>0</v>
      </c>
      <c r="R78" s="61">
        <f>VLOOKUP($C78,Sheet1!$B:$AE,16,0)</f>
        <v>0</v>
      </c>
      <c r="S78" s="61">
        <f>VLOOKUP($C78,Sheet1!$B:$AE,17,0)</f>
        <v>0</v>
      </c>
      <c r="T78" s="61">
        <f>VLOOKUP($C78,Sheet1!$B:$AE,18,0)</f>
        <v>0</v>
      </c>
      <c r="U78" s="61">
        <f>VLOOKUP($C78,Sheet1!$B:$AE,19,0)</f>
        <v>0</v>
      </c>
      <c r="V78" s="61">
        <f>VLOOKUP($C78,Sheet1!$B:$AE,20,0)</f>
        <v>95879.9</v>
      </c>
      <c r="W78" s="61">
        <f>VLOOKUP($C78,Sheet1!$B:$AE,21,0)</f>
        <v>126878.41</v>
      </c>
      <c r="X78" s="61">
        <f>VLOOKUP($C78,Sheet1!$B:$AE,22,0)</f>
        <v>0</v>
      </c>
      <c r="Y78" s="61">
        <f>VLOOKUP($C78,Sheet1!$B:$AE,23,0)</f>
        <v>78582.9399999999</v>
      </c>
      <c r="Z78" s="61">
        <f>VLOOKUP($C78,Sheet1!$B:$AE,24,0)</f>
        <v>0</v>
      </c>
      <c r="AA78" s="61">
        <f>VLOOKUP($C78,Sheet1!$B:$AE,25,0)</f>
        <v>18137.96</v>
      </c>
      <c r="AB78" s="61">
        <f>VLOOKUP($C78,Sheet1!$B:$AF,26,0)</f>
        <v>109553.59</v>
      </c>
      <c r="AC78" s="61">
        <f>VLOOKUP($C78,Sheet1!$B:$AG,27,0)</f>
        <v>40359.4099999999</v>
      </c>
      <c r="AD78" s="61">
        <f>VLOOKUP($C78,Sheet1!$B:$AH,28,0)</f>
        <v>72716.78</v>
      </c>
      <c r="AE78" s="61">
        <f>VLOOKUP(C78,Sheet1!B:AI,29,0)</f>
        <v>104319.57</v>
      </c>
      <c r="AF78" s="109">
        <f t="shared" si="12"/>
        <v>646548.56</v>
      </c>
      <c r="AG78" s="116">
        <f t="shared" si="13"/>
        <v>319599.21</v>
      </c>
    </row>
    <row r="79" s="21" customFormat="1" ht="28" customHeight="1" spans="1:33">
      <c r="A79" s="56"/>
      <c r="B79" s="129"/>
      <c r="C79" s="63" t="s">
        <v>431</v>
      </c>
      <c r="D79" s="64" t="s">
        <v>432</v>
      </c>
      <c r="E79" s="65">
        <v>120</v>
      </c>
      <c r="F79" s="61" t="e">
        <f>VLOOKUP(C79,Sheet1!B:J,4,0)</f>
        <v>#N/A</v>
      </c>
      <c r="G79" s="61" t="e">
        <f>VLOOKUP(C79,Sheet1!B:K,5,0)</f>
        <v>#N/A</v>
      </c>
      <c r="H79" s="61" t="e">
        <f>VLOOKUP($C79,Sheet1!$B:$AE,6,0)</f>
        <v>#N/A</v>
      </c>
      <c r="I79" s="61" t="e">
        <f>VLOOKUP($C79,Sheet1!$B:$AE,7,0)</f>
        <v>#N/A</v>
      </c>
      <c r="J79" s="61" t="e">
        <f>VLOOKUP($C79,Sheet1!$B:$AE,8,0)</f>
        <v>#N/A</v>
      </c>
      <c r="K79" s="61" t="e">
        <f>VLOOKUP($C79,Sheet1!$B:$AE,9,0)</f>
        <v>#N/A</v>
      </c>
      <c r="L79" s="61" t="e">
        <f>VLOOKUP($C79,Sheet1!$B:$AE,10,0)</f>
        <v>#N/A</v>
      </c>
      <c r="M79" s="61" t="e">
        <f>VLOOKUP($C79,Sheet1!$B:$AE,11,0)</f>
        <v>#N/A</v>
      </c>
      <c r="N79" s="61" t="e">
        <f>VLOOKUP($C79,Sheet1!$B:$AE,12,0)</f>
        <v>#N/A</v>
      </c>
      <c r="O79" s="61" t="e">
        <f>VLOOKUP($C79,Sheet1!$B:$AE,13,0)</f>
        <v>#N/A</v>
      </c>
      <c r="P79" s="61" t="e">
        <f>VLOOKUP($C79,Sheet1!$B:$AE,14,0)</f>
        <v>#N/A</v>
      </c>
      <c r="Q79" s="61" t="e">
        <f>VLOOKUP($C79,Sheet1!$B:$AE,15,0)</f>
        <v>#N/A</v>
      </c>
      <c r="R79" s="61" t="e">
        <f>VLOOKUP($C79,Sheet1!$B:$AE,16,0)</f>
        <v>#N/A</v>
      </c>
      <c r="S79" s="61" t="e">
        <f>VLOOKUP($C79,Sheet1!$B:$AE,17,0)</f>
        <v>#N/A</v>
      </c>
      <c r="T79" s="61" t="e">
        <f>VLOOKUP($C79,Sheet1!$B:$AE,18,0)</f>
        <v>#N/A</v>
      </c>
      <c r="U79" s="61" t="e">
        <f>VLOOKUP($C79,Sheet1!$B:$AE,19,0)</f>
        <v>#N/A</v>
      </c>
      <c r="V79" s="61" t="e">
        <f>VLOOKUP($C79,Sheet1!$B:$AE,20,0)</f>
        <v>#N/A</v>
      </c>
      <c r="W79" s="61" t="e">
        <f>VLOOKUP($C79,Sheet1!$B:$AE,21,0)</f>
        <v>#N/A</v>
      </c>
      <c r="X79" s="61" t="e">
        <f>VLOOKUP($C79,Sheet1!$B:$AE,22,0)</f>
        <v>#N/A</v>
      </c>
      <c r="Y79" s="61" t="e">
        <f>VLOOKUP($C79,Sheet1!$B:$AE,23,0)</f>
        <v>#N/A</v>
      </c>
      <c r="Z79" s="61" t="e">
        <f>VLOOKUP($C79,Sheet1!$B:$AE,24,0)</f>
        <v>#N/A</v>
      </c>
      <c r="AA79" s="61" t="e">
        <f>VLOOKUP($C79,Sheet1!$B:$AE,25,0)</f>
        <v>#N/A</v>
      </c>
      <c r="AB79" s="61" t="e">
        <f>VLOOKUP($C79,Sheet1!$B:$AF,26,0)</f>
        <v>#N/A</v>
      </c>
      <c r="AC79" s="61" t="e">
        <f>VLOOKUP($C79,Sheet1!$B:$AG,27,0)</f>
        <v>#N/A</v>
      </c>
      <c r="AD79" s="61" t="e">
        <f>VLOOKUP($C79,Sheet1!$B:$AH,28,0)</f>
        <v>#N/A</v>
      </c>
      <c r="AE79" s="61" t="e">
        <f>VLOOKUP(C79,Sheet1!B:AI,29,0)</f>
        <v>#N/A</v>
      </c>
      <c r="AF79" s="109" t="e">
        <f t="shared" si="12"/>
        <v>#N/A</v>
      </c>
      <c r="AG79" s="116" t="e">
        <f t="shared" si="13"/>
        <v>#N/A</v>
      </c>
    </row>
    <row r="80" s="21" customFormat="1" ht="28" customHeight="1" spans="1:33">
      <c r="A80" s="56"/>
      <c r="B80" s="129"/>
      <c r="C80" s="63" t="s">
        <v>433</v>
      </c>
      <c r="D80" s="64" t="s">
        <v>434</v>
      </c>
      <c r="E80" s="65">
        <v>120</v>
      </c>
      <c r="F80" s="61" t="e">
        <f>VLOOKUP(C80,Sheet1!B:J,4,0)</f>
        <v>#N/A</v>
      </c>
      <c r="G80" s="61" t="e">
        <f>VLOOKUP(C80,Sheet1!B:K,5,0)</f>
        <v>#N/A</v>
      </c>
      <c r="H80" s="61" t="e">
        <f>VLOOKUP($C80,Sheet1!$B:$AE,6,0)</f>
        <v>#N/A</v>
      </c>
      <c r="I80" s="61" t="e">
        <f>VLOOKUP($C80,Sheet1!$B:$AE,7,0)</f>
        <v>#N/A</v>
      </c>
      <c r="J80" s="61" t="e">
        <f>VLOOKUP($C80,Sheet1!$B:$AE,8,0)</f>
        <v>#N/A</v>
      </c>
      <c r="K80" s="61" t="e">
        <f>VLOOKUP($C80,Sheet1!$B:$AE,9,0)</f>
        <v>#N/A</v>
      </c>
      <c r="L80" s="61" t="e">
        <f>VLOOKUP($C80,Sheet1!$B:$AE,10,0)</f>
        <v>#N/A</v>
      </c>
      <c r="M80" s="61" t="e">
        <f>VLOOKUP($C80,Sheet1!$B:$AE,11,0)</f>
        <v>#N/A</v>
      </c>
      <c r="N80" s="61" t="e">
        <f>VLOOKUP($C80,Sheet1!$B:$AE,12,0)</f>
        <v>#N/A</v>
      </c>
      <c r="O80" s="61" t="e">
        <f>VLOOKUP($C80,Sheet1!$B:$AE,13,0)</f>
        <v>#N/A</v>
      </c>
      <c r="P80" s="61" t="e">
        <f>VLOOKUP($C80,Sheet1!$B:$AE,14,0)</f>
        <v>#N/A</v>
      </c>
      <c r="Q80" s="61" t="e">
        <f>VLOOKUP($C80,Sheet1!$B:$AE,15,0)</f>
        <v>#N/A</v>
      </c>
      <c r="R80" s="61" t="e">
        <f>VLOOKUP($C80,Sheet1!$B:$AE,16,0)</f>
        <v>#N/A</v>
      </c>
      <c r="S80" s="61" t="e">
        <f>VLOOKUP($C80,Sheet1!$B:$AE,17,0)</f>
        <v>#N/A</v>
      </c>
      <c r="T80" s="61" t="e">
        <f>VLOOKUP($C80,Sheet1!$B:$AE,18,0)</f>
        <v>#N/A</v>
      </c>
      <c r="U80" s="61" t="e">
        <f>VLOOKUP($C80,Sheet1!$B:$AE,19,0)</f>
        <v>#N/A</v>
      </c>
      <c r="V80" s="61" t="e">
        <f>VLOOKUP($C80,Sheet1!$B:$AE,20,0)</f>
        <v>#N/A</v>
      </c>
      <c r="W80" s="61" t="e">
        <f>VLOOKUP($C80,Sheet1!$B:$AE,21,0)</f>
        <v>#N/A</v>
      </c>
      <c r="X80" s="61" t="e">
        <f>VLOOKUP($C80,Sheet1!$B:$AE,22,0)</f>
        <v>#N/A</v>
      </c>
      <c r="Y80" s="61" t="e">
        <f>VLOOKUP($C80,Sheet1!$B:$AE,23,0)</f>
        <v>#N/A</v>
      </c>
      <c r="Z80" s="61" t="e">
        <f>VLOOKUP($C80,Sheet1!$B:$AE,24,0)</f>
        <v>#N/A</v>
      </c>
      <c r="AA80" s="61" t="e">
        <f>VLOOKUP($C80,Sheet1!$B:$AE,25,0)</f>
        <v>#N/A</v>
      </c>
      <c r="AB80" s="61" t="e">
        <f>VLOOKUP($C80,Sheet1!$B:$AF,26,0)</f>
        <v>#N/A</v>
      </c>
      <c r="AC80" s="61" t="e">
        <f>VLOOKUP($C80,Sheet1!$B:$AG,27,0)</f>
        <v>#N/A</v>
      </c>
      <c r="AD80" s="61" t="e">
        <f>VLOOKUP($C80,Sheet1!$B:$AH,28,0)</f>
        <v>#N/A</v>
      </c>
      <c r="AE80" s="61" t="e">
        <f>VLOOKUP(C80,Sheet1!B:AI,29,0)</f>
        <v>#N/A</v>
      </c>
      <c r="AF80" s="109" t="e">
        <f t="shared" si="12"/>
        <v>#N/A</v>
      </c>
      <c r="AG80" s="116" t="e">
        <f t="shared" si="13"/>
        <v>#N/A</v>
      </c>
    </row>
    <row r="81" s="21" customFormat="1" ht="28" customHeight="1" spans="1:33">
      <c r="A81" s="56"/>
      <c r="B81" s="129"/>
      <c r="C81" s="66" t="s">
        <v>435</v>
      </c>
      <c r="D81" s="130" t="s">
        <v>436</v>
      </c>
      <c r="E81" s="65">
        <v>120</v>
      </c>
      <c r="F81" s="61" t="e">
        <f>VLOOKUP(C81,Sheet1!B:J,4,0)</f>
        <v>#N/A</v>
      </c>
      <c r="G81" s="61" t="e">
        <f>VLOOKUP(C81,Sheet1!B:K,5,0)</f>
        <v>#N/A</v>
      </c>
      <c r="H81" s="61" t="e">
        <f>VLOOKUP($C81,Sheet1!$B:$AE,6,0)</f>
        <v>#N/A</v>
      </c>
      <c r="I81" s="61" t="e">
        <f>VLOOKUP($C81,Sheet1!$B:$AE,7,0)</f>
        <v>#N/A</v>
      </c>
      <c r="J81" s="61" t="e">
        <f>VLOOKUP($C81,Sheet1!$B:$AE,8,0)</f>
        <v>#N/A</v>
      </c>
      <c r="K81" s="61" t="e">
        <f>VLOOKUP($C81,Sheet1!$B:$AE,9,0)</f>
        <v>#N/A</v>
      </c>
      <c r="L81" s="61" t="e">
        <f>VLOOKUP($C81,Sheet1!$B:$AE,10,0)</f>
        <v>#N/A</v>
      </c>
      <c r="M81" s="61" t="e">
        <f>VLOOKUP($C81,Sheet1!$B:$AE,11,0)</f>
        <v>#N/A</v>
      </c>
      <c r="N81" s="61" t="e">
        <f>VLOOKUP($C81,Sheet1!$B:$AE,12,0)</f>
        <v>#N/A</v>
      </c>
      <c r="O81" s="61" t="e">
        <f>VLOOKUP($C81,Sheet1!$B:$AE,13,0)</f>
        <v>#N/A</v>
      </c>
      <c r="P81" s="61" t="e">
        <f>VLOOKUP($C81,Sheet1!$B:$AE,14,0)</f>
        <v>#N/A</v>
      </c>
      <c r="Q81" s="61" t="e">
        <f>VLOOKUP($C81,Sheet1!$B:$AE,15,0)</f>
        <v>#N/A</v>
      </c>
      <c r="R81" s="61" t="e">
        <f>VLOOKUP($C81,Sheet1!$B:$AE,16,0)</f>
        <v>#N/A</v>
      </c>
      <c r="S81" s="61" t="e">
        <f>VLOOKUP($C81,Sheet1!$B:$AE,17,0)</f>
        <v>#N/A</v>
      </c>
      <c r="T81" s="61" t="e">
        <f>VLOOKUP($C81,Sheet1!$B:$AE,18,0)</f>
        <v>#N/A</v>
      </c>
      <c r="U81" s="61" t="e">
        <f>VLOOKUP($C81,Sheet1!$B:$AE,19,0)</f>
        <v>#N/A</v>
      </c>
      <c r="V81" s="61" t="e">
        <f>VLOOKUP($C81,Sheet1!$B:$AE,20,0)</f>
        <v>#N/A</v>
      </c>
      <c r="W81" s="61" t="e">
        <f>VLOOKUP($C81,Sheet1!$B:$AE,21,0)</f>
        <v>#N/A</v>
      </c>
      <c r="X81" s="61" t="e">
        <f>VLOOKUP($C81,Sheet1!$B:$AE,22,0)</f>
        <v>#N/A</v>
      </c>
      <c r="Y81" s="61" t="e">
        <f>VLOOKUP($C81,Sheet1!$B:$AE,23,0)</f>
        <v>#N/A</v>
      </c>
      <c r="Z81" s="61" t="e">
        <f>VLOOKUP($C81,Sheet1!$B:$AE,24,0)</f>
        <v>#N/A</v>
      </c>
      <c r="AA81" s="61" t="e">
        <f>VLOOKUP($C81,Sheet1!$B:$AE,25,0)</f>
        <v>#N/A</v>
      </c>
      <c r="AB81" s="61" t="e">
        <f>VLOOKUP($C81,Sheet1!$B:$AF,26,0)</f>
        <v>#N/A</v>
      </c>
      <c r="AC81" s="61" t="e">
        <f>VLOOKUP($C81,Sheet1!$B:$AG,27,0)</f>
        <v>#N/A</v>
      </c>
      <c r="AD81" s="61" t="e">
        <f>VLOOKUP($C81,Sheet1!$B:$AH,28,0)</f>
        <v>#N/A</v>
      </c>
      <c r="AE81" s="61" t="e">
        <f>VLOOKUP(C81,Sheet1!B:AI,29,0)</f>
        <v>#N/A</v>
      </c>
      <c r="AF81" s="109" t="e">
        <f t="shared" si="12"/>
        <v>#N/A</v>
      </c>
      <c r="AG81" s="116" t="e">
        <f t="shared" si="13"/>
        <v>#N/A</v>
      </c>
    </row>
    <row r="82" s="21" customFormat="1" ht="28" customHeight="1" spans="1:33">
      <c r="A82" s="56"/>
      <c r="B82" s="129"/>
      <c r="C82" s="63" t="s">
        <v>156</v>
      </c>
      <c r="D82" s="64" t="s">
        <v>157</v>
      </c>
      <c r="E82" s="65">
        <v>120</v>
      </c>
      <c r="F82" s="61" t="str">
        <f>VLOOKUP(C82,Sheet1!B:J,4,0)</f>
        <v>正常供货</v>
      </c>
      <c r="G82" s="61">
        <f>VLOOKUP(C82,Sheet1!B:K,5,0)</f>
        <v>0</v>
      </c>
      <c r="H82" s="61">
        <f>VLOOKUP($C82,Sheet1!$B:$AE,6,0)</f>
        <v>60</v>
      </c>
      <c r="I82" s="61" t="str">
        <f>VLOOKUP($C82,Sheet1!$B:$AE,7,0)</f>
        <v>是</v>
      </c>
      <c r="J82" s="61">
        <f>VLOOKUP($C82,Sheet1!$B:$AE,8,0)</f>
        <v>60</v>
      </c>
      <c r="K82" s="61">
        <f>VLOOKUP($C82,Sheet1!$B:$AE,9,0)</f>
        <v>0</v>
      </c>
      <c r="L82" s="61">
        <f>VLOOKUP($C82,Sheet1!$B:$AE,10,0)</f>
        <v>0</v>
      </c>
      <c r="M82" s="61">
        <f>VLOOKUP($C82,Sheet1!$B:$AE,11,0)</f>
        <v>0</v>
      </c>
      <c r="N82" s="61">
        <f>VLOOKUP($C82,Sheet1!$B:$AE,12,0)</f>
        <v>0</v>
      </c>
      <c r="O82" s="61">
        <f>VLOOKUP($C82,Sheet1!$B:$AE,13,0)</f>
        <v>0</v>
      </c>
      <c r="P82" s="61">
        <f>VLOOKUP($C82,Sheet1!$B:$AE,14,0)</f>
        <v>0</v>
      </c>
      <c r="Q82" s="61">
        <f>VLOOKUP($C82,Sheet1!$B:$AE,15,0)</f>
        <v>0</v>
      </c>
      <c r="R82" s="61">
        <f>VLOOKUP($C82,Sheet1!$B:$AE,16,0)</f>
        <v>0</v>
      </c>
      <c r="S82" s="61">
        <f>VLOOKUP($C82,Sheet1!$B:$AE,17,0)</f>
        <v>0</v>
      </c>
      <c r="T82" s="61">
        <f>VLOOKUP($C82,Sheet1!$B:$AE,18,0)</f>
        <v>56830.9</v>
      </c>
      <c r="U82" s="61">
        <f>VLOOKUP($C82,Sheet1!$B:$AE,19,0)</f>
        <v>0</v>
      </c>
      <c r="V82" s="61">
        <f>VLOOKUP($C82,Sheet1!$B:$AE,20,0)</f>
        <v>212817.59</v>
      </c>
      <c r="W82" s="61">
        <f>VLOOKUP($C82,Sheet1!$B:$AE,21,0)</f>
        <v>0</v>
      </c>
      <c r="X82" s="61">
        <f>VLOOKUP($C82,Sheet1!$B:$AE,22,0)</f>
        <v>98690.6</v>
      </c>
      <c r="Y82" s="61">
        <f>VLOOKUP($C82,Sheet1!$B:$AE,23,0)</f>
        <v>0</v>
      </c>
      <c r="Z82" s="61">
        <f>VLOOKUP($C82,Sheet1!$B:$AE,24,0)</f>
        <v>0</v>
      </c>
      <c r="AA82" s="61">
        <f>VLOOKUP($C82,Sheet1!$B:$AE,25,0)</f>
        <v>0</v>
      </c>
      <c r="AB82" s="61">
        <f>VLOOKUP($C82,Sheet1!$B:$AF,26,0)</f>
        <v>0</v>
      </c>
      <c r="AC82" s="61">
        <f>VLOOKUP($C82,Sheet1!$B:$AG,27,0)</f>
        <v>0</v>
      </c>
      <c r="AD82" s="61">
        <f>VLOOKUP($C82,Sheet1!$B:$AH,28,0)</f>
        <v>0</v>
      </c>
      <c r="AE82" s="61">
        <f>VLOOKUP(C82,Sheet1!B:AI,29,0)</f>
        <v>0</v>
      </c>
      <c r="AF82" s="109">
        <f t="shared" si="12"/>
        <v>368459.09</v>
      </c>
      <c r="AG82" s="116">
        <f t="shared" si="13"/>
        <v>368459.09</v>
      </c>
    </row>
    <row r="83" s="21" customFormat="1" ht="28" customHeight="1" spans="1:33">
      <c r="A83" s="56"/>
      <c r="B83" s="129"/>
      <c r="C83" s="63" t="s">
        <v>437</v>
      </c>
      <c r="D83" s="64" t="s">
        <v>438</v>
      </c>
      <c r="E83" s="65">
        <v>120</v>
      </c>
      <c r="F83" s="61" t="e">
        <f>VLOOKUP(C83,Sheet1!B:J,4,0)</f>
        <v>#N/A</v>
      </c>
      <c r="G83" s="61" t="e">
        <f>VLOOKUP(C83,Sheet1!B:K,5,0)</f>
        <v>#N/A</v>
      </c>
      <c r="H83" s="61" t="e">
        <f>VLOOKUP($C83,Sheet1!$B:$AE,6,0)</f>
        <v>#N/A</v>
      </c>
      <c r="I83" s="61" t="e">
        <f>VLOOKUP($C83,Sheet1!$B:$AE,7,0)</f>
        <v>#N/A</v>
      </c>
      <c r="J83" s="61" t="e">
        <f>VLOOKUP($C83,Sheet1!$B:$AE,8,0)</f>
        <v>#N/A</v>
      </c>
      <c r="K83" s="61" t="e">
        <f>VLOOKUP($C83,Sheet1!$B:$AE,9,0)</f>
        <v>#N/A</v>
      </c>
      <c r="L83" s="61" t="e">
        <f>VLOOKUP($C83,Sheet1!$B:$AE,10,0)</f>
        <v>#N/A</v>
      </c>
      <c r="M83" s="61" t="e">
        <f>VLOOKUP($C83,Sheet1!$B:$AE,11,0)</f>
        <v>#N/A</v>
      </c>
      <c r="N83" s="61" t="e">
        <f>VLOOKUP($C83,Sheet1!$B:$AE,12,0)</f>
        <v>#N/A</v>
      </c>
      <c r="O83" s="61" t="e">
        <f>VLOOKUP($C83,Sheet1!$B:$AE,13,0)</f>
        <v>#N/A</v>
      </c>
      <c r="P83" s="61" t="e">
        <f>VLOOKUP($C83,Sheet1!$B:$AE,14,0)</f>
        <v>#N/A</v>
      </c>
      <c r="Q83" s="61" t="e">
        <f>VLOOKUP($C83,Sheet1!$B:$AE,15,0)</f>
        <v>#N/A</v>
      </c>
      <c r="R83" s="61" t="e">
        <f>VLOOKUP($C83,Sheet1!$B:$AE,16,0)</f>
        <v>#N/A</v>
      </c>
      <c r="S83" s="61" t="e">
        <f>VLOOKUP($C83,Sheet1!$B:$AE,17,0)</f>
        <v>#N/A</v>
      </c>
      <c r="T83" s="61" t="e">
        <f>VLOOKUP($C83,Sheet1!$B:$AE,18,0)</f>
        <v>#N/A</v>
      </c>
      <c r="U83" s="61" t="e">
        <f>VLOOKUP($C83,Sheet1!$B:$AE,19,0)</f>
        <v>#N/A</v>
      </c>
      <c r="V83" s="61" t="e">
        <f>VLOOKUP($C83,Sheet1!$B:$AE,20,0)</f>
        <v>#N/A</v>
      </c>
      <c r="W83" s="61" t="e">
        <f>VLOOKUP($C83,Sheet1!$B:$AE,21,0)</f>
        <v>#N/A</v>
      </c>
      <c r="X83" s="61" t="e">
        <f>VLOOKUP($C83,Sheet1!$B:$AE,22,0)</f>
        <v>#N/A</v>
      </c>
      <c r="Y83" s="61" t="e">
        <f>VLOOKUP($C83,Sheet1!$B:$AE,23,0)</f>
        <v>#N/A</v>
      </c>
      <c r="Z83" s="61" t="e">
        <f>VLOOKUP($C83,Sheet1!$B:$AE,24,0)</f>
        <v>#N/A</v>
      </c>
      <c r="AA83" s="61" t="e">
        <f>VLOOKUP($C83,Sheet1!$B:$AE,25,0)</f>
        <v>#N/A</v>
      </c>
      <c r="AB83" s="61" t="e">
        <f>VLOOKUP($C83,Sheet1!$B:$AF,26,0)</f>
        <v>#N/A</v>
      </c>
      <c r="AC83" s="61" t="e">
        <f>VLOOKUP($C83,Sheet1!$B:$AG,27,0)</f>
        <v>#N/A</v>
      </c>
      <c r="AD83" s="61" t="e">
        <f>VLOOKUP($C83,Sheet1!$B:$AH,28,0)</f>
        <v>#N/A</v>
      </c>
      <c r="AE83" s="61" t="e">
        <f>VLOOKUP(C83,Sheet1!B:AI,29,0)</f>
        <v>#N/A</v>
      </c>
      <c r="AF83" s="109" t="e">
        <f t="shared" si="12"/>
        <v>#N/A</v>
      </c>
      <c r="AG83" s="116" t="e">
        <f t="shared" si="13"/>
        <v>#N/A</v>
      </c>
    </row>
    <row r="84" s="21" customFormat="1" ht="28" customHeight="1" spans="1:33">
      <c r="A84" s="56"/>
      <c r="B84" s="129"/>
      <c r="C84" s="63" t="s">
        <v>439</v>
      </c>
      <c r="D84" s="64" t="s">
        <v>440</v>
      </c>
      <c r="E84" s="65">
        <v>120</v>
      </c>
      <c r="F84" s="61" t="e">
        <f>VLOOKUP(C84,Sheet1!B:J,4,0)</f>
        <v>#N/A</v>
      </c>
      <c r="G84" s="61" t="e">
        <f>VLOOKUP(C84,Sheet1!B:K,5,0)</f>
        <v>#N/A</v>
      </c>
      <c r="H84" s="61" t="e">
        <f>VLOOKUP($C84,Sheet1!$B:$AE,6,0)</f>
        <v>#N/A</v>
      </c>
      <c r="I84" s="61" t="e">
        <f>VLOOKUP($C84,Sheet1!$B:$AE,7,0)</f>
        <v>#N/A</v>
      </c>
      <c r="J84" s="61" t="e">
        <f>VLOOKUP($C84,Sheet1!$B:$AE,8,0)</f>
        <v>#N/A</v>
      </c>
      <c r="K84" s="61" t="e">
        <f>VLOOKUP($C84,Sheet1!$B:$AE,9,0)</f>
        <v>#N/A</v>
      </c>
      <c r="L84" s="61" t="e">
        <f>VLOOKUP($C84,Sheet1!$B:$AE,10,0)</f>
        <v>#N/A</v>
      </c>
      <c r="M84" s="61" t="e">
        <f>VLOOKUP($C84,Sheet1!$B:$AE,11,0)</f>
        <v>#N/A</v>
      </c>
      <c r="N84" s="61" t="e">
        <f>VLOOKUP($C84,Sheet1!$B:$AE,12,0)</f>
        <v>#N/A</v>
      </c>
      <c r="O84" s="61" t="e">
        <f>VLOOKUP($C84,Sheet1!$B:$AE,13,0)</f>
        <v>#N/A</v>
      </c>
      <c r="P84" s="61" t="e">
        <f>VLOOKUP($C84,Sheet1!$B:$AE,14,0)</f>
        <v>#N/A</v>
      </c>
      <c r="Q84" s="61" t="e">
        <f>VLOOKUP($C84,Sheet1!$B:$AE,15,0)</f>
        <v>#N/A</v>
      </c>
      <c r="R84" s="61" t="e">
        <f>VLOOKUP($C84,Sheet1!$B:$AE,16,0)</f>
        <v>#N/A</v>
      </c>
      <c r="S84" s="61" t="e">
        <f>VLOOKUP($C84,Sheet1!$B:$AE,17,0)</f>
        <v>#N/A</v>
      </c>
      <c r="T84" s="61" t="e">
        <f>VLOOKUP($C84,Sheet1!$B:$AE,18,0)</f>
        <v>#N/A</v>
      </c>
      <c r="U84" s="61" t="e">
        <f>VLOOKUP($C84,Sheet1!$B:$AE,19,0)</f>
        <v>#N/A</v>
      </c>
      <c r="V84" s="61" t="e">
        <f>VLOOKUP($C84,Sheet1!$B:$AE,20,0)</f>
        <v>#N/A</v>
      </c>
      <c r="W84" s="61" t="e">
        <f>VLOOKUP($C84,Sheet1!$B:$AE,21,0)</f>
        <v>#N/A</v>
      </c>
      <c r="X84" s="61" t="e">
        <f>VLOOKUP($C84,Sheet1!$B:$AE,22,0)</f>
        <v>#N/A</v>
      </c>
      <c r="Y84" s="61" t="e">
        <f>VLOOKUP($C84,Sheet1!$B:$AE,23,0)</f>
        <v>#N/A</v>
      </c>
      <c r="Z84" s="61" t="e">
        <f>VLOOKUP($C84,Sheet1!$B:$AE,24,0)</f>
        <v>#N/A</v>
      </c>
      <c r="AA84" s="61" t="e">
        <f>VLOOKUP($C84,Sheet1!$B:$AE,25,0)</f>
        <v>#N/A</v>
      </c>
      <c r="AB84" s="61" t="e">
        <f>VLOOKUP($C84,Sheet1!$B:$AF,26,0)</f>
        <v>#N/A</v>
      </c>
      <c r="AC84" s="61" t="e">
        <f>VLOOKUP($C84,Sheet1!$B:$AG,27,0)</f>
        <v>#N/A</v>
      </c>
      <c r="AD84" s="61" t="e">
        <f>VLOOKUP($C84,Sheet1!$B:$AH,28,0)</f>
        <v>#N/A</v>
      </c>
      <c r="AE84" s="61" t="e">
        <f>VLOOKUP(C84,Sheet1!B:AI,29,0)</f>
        <v>#N/A</v>
      </c>
      <c r="AF84" s="109" t="e">
        <f t="shared" si="12"/>
        <v>#N/A</v>
      </c>
      <c r="AG84" s="116" t="e">
        <f t="shared" si="13"/>
        <v>#N/A</v>
      </c>
    </row>
    <row r="85" s="21" customFormat="1" ht="28" customHeight="1" spans="1:33">
      <c r="A85" s="56"/>
      <c r="B85" s="129"/>
      <c r="C85" s="63" t="s">
        <v>112</v>
      </c>
      <c r="D85" s="64" t="s">
        <v>113</v>
      </c>
      <c r="E85" s="65">
        <v>120</v>
      </c>
      <c r="F85" s="61" t="str">
        <f>VLOOKUP(C85,Sheet1!B:J,4,0)</f>
        <v>正常供货</v>
      </c>
      <c r="G85" s="61">
        <f>VLOOKUP(C85,Sheet1!B:K,5,0)</f>
        <v>0</v>
      </c>
      <c r="H85" s="61">
        <f>VLOOKUP($C85,Sheet1!$B:$AE,6,0)</f>
        <v>60</v>
      </c>
      <c r="I85" s="61" t="str">
        <f>VLOOKUP($C85,Sheet1!$B:$AE,7,0)</f>
        <v>是</v>
      </c>
      <c r="J85" s="61">
        <f>VLOOKUP($C85,Sheet1!$B:$AE,8,0)</f>
        <v>90</v>
      </c>
      <c r="K85" s="61">
        <f>VLOOKUP($C85,Sheet1!$B:$AE,9,0)</f>
        <v>0</v>
      </c>
      <c r="L85" s="61">
        <f>VLOOKUP($C85,Sheet1!$B:$AE,10,0)</f>
        <v>0</v>
      </c>
      <c r="M85" s="61">
        <f>VLOOKUP($C85,Sheet1!$B:$AE,11,0)</f>
        <v>0</v>
      </c>
      <c r="N85" s="61">
        <f>VLOOKUP($C85,Sheet1!$B:$AE,12,0)</f>
        <v>0</v>
      </c>
      <c r="O85" s="61">
        <f>VLOOKUP($C85,Sheet1!$B:$AE,13,0)</f>
        <v>0</v>
      </c>
      <c r="P85" s="61">
        <f>VLOOKUP($C85,Sheet1!$B:$AE,14,0)</f>
        <v>0</v>
      </c>
      <c r="Q85" s="61">
        <f>VLOOKUP($C85,Sheet1!$B:$AE,15,0)</f>
        <v>0</v>
      </c>
      <c r="R85" s="61">
        <f>VLOOKUP($C85,Sheet1!$B:$AE,16,0)</f>
        <v>0</v>
      </c>
      <c r="S85" s="61">
        <f>VLOOKUP($C85,Sheet1!$B:$AE,17,0)</f>
        <v>0</v>
      </c>
      <c r="T85" s="61">
        <f>VLOOKUP($C85,Sheet1!$B:$AE,18,0)</f>
        <v>0</v>
      </c>
      <c r="U85" s="61">
        <f>VLOOKUP($C85,Sheet1!$B:$AE,19,0)</f>
        <v>0</v>
      </c>
      <c r="V85" s="61">
        <f>VLOOKUP($C85,Sheet1!$B:$AE,20,0)</f>
        <v>0</v>
      </c>
      <c r="W85" s="61">
        <f>VLOOKUP($C85,Sheet1!$B:$AE,21,0)</f>
        <v>0</v>
      </c>
      <c r="X85" s="61">
        <f>VLOOKUP($C85,Sheet1!$B:$AE,22,0)</f>
        <v>0</v>
      </c>
      <c r="Y85" s="61">
        <f>VLOOKUP($C85,Sheet1!$B:$AE,23,0)</f>
        <v>0</v>
      </c>
      <c r="Z85" s="61">
        <f>VLOOKUP($C85,Sheet1!$B:$AE,24,0)</f>
        <v>0</v>
      </c>
      <c r="AA85" s="61">
        <f>VLOOKUP($C85,Sheet1!$B:$AE,25,0)</f>
        <v>0</v>
      </c>
      <c r="AB85" s="61">
        <f>VLOOKUP($C85,Sheet1!$B:$AF,26,0)</f>
        <v>0</v>
      </c>
      <c r="AC85" s="61">
        <f>VLOOKUP($C85,Sheet1!$B:$AG,27,0)</f>
        <v>0</v>
      </c>
      <c r="AD85" s="61">
        <f>VLOOKUP($C85,Sheet1!$B:$AH,28,0)</f>
        <v>0</v>
      </c>
      <c r="AE85" s="61">
        <f>VLOOKUP(C85,Sheet1!B:AI,29,0)</f>
        <v>163925.31</v>
      </c>
      <c r="AF85" s="109">
        <f t="shared" si="12"/>
        <v>164075.31</v>
      </c>
      <c r="AG85" s="116">
        <f t="shared" si="13"/>
        <v>150</v>
      </c>
    </row>
    <row r="86" s="21" customFormat="1" ht="28" customHeight="1" spans="1:33">
      <c r="A86" s="56"/>
      <c r="B86" s="129"/>
      <c r="C86" s="63" t="s">
        <v>441</v>
      </c>
      <c r="D86" s="64" t="s">
        <v>442</v>
      </c>
      <c r="E86" s="65">
        <v>120</v>
      </c>
      <c r="F86" s="61" t="e">
        <f>VLOOKUP(C86,Sheet1!B:J,4,0)</f>
        <v>#N/A</v>
      </c>
      <c r="G86" s="61" t="e">
        <f>VLOOKUP(C86,Sheet1!B:K,5,0)</f>
        <v>#N/A</v>
      </c>
      <c r="H86" s="61" t="e">
        <f>VLOOKUP($C86,Sheet1!$B:$AE,6,0)</f>
        <v>#N/A</v>
      </c>
      <c r="I86" s="61" t="e">
        <f>VLOOKUP($C86,Sheet1!$B:$AE,7,0)</f>
        <v>#N/A</v>
      </c>
      <c r="J86" s="61" t="e">
        <f>VLOOKUP($C86,Sheet1!$B:$AE,8,0)</f>
        <v>#N/A</v>
      </c>
      <c r="K86" s="61" t="e">
        <f>VLOOKUP($C86,Sheet1!$B:$AE,9,0)</f>
        <v>#N/A</v>
      </c>
      <c r="L86" s="61" t="e">
        <f>VLOOKUP($C86,Sheet1!$B:$AE,10,0)</f>
        <v>#N/A</v>
      </c>
      <c r="M86" s="61" t="e">
        <f>VLOOKUP($C86,Sheet1!$B:$AE,11,0)</f>
        <v>#N/A</v>
      </c>
      <c r="N86" s="61" t="e">
        <f>VLOOKUP($C86,Sheet1!$B:$AE,12,0)</f>
        <v>#N/A</v>
      </c>
      <c r="O86" s="61" t="e">
        <f>VLOOKUP($C86,Sheet1!$B:$AE,13,0)</f>
        <v>#N/A</v>
      </c>
      <c r="P86" s="61" t="e">
        <f>VLOOKUP($C86,Sheet1!$B:$AE,14,0)</f>
        <v>#N/A</v>
      </c>
      <c r="Q86" s="61" t="e">
        <f>VLOOKUP($C86,Sheet1!$B:$AE,15,0)</f>
        <v>#N/A</v>
      </c>
      <c r="R86" s="61" t="e">
        <f>VLOOKUP($C86,Sheet1!$B:$AE,16,0)</f>
        <v>#N/A</v>
      </c>
      <c r="S86" s="61" t="e">
        <f>VLOOKUP($C86,Sheet1!$B:$AE,17,0)</f>
        <v>#N/A</v>
      </c>
      <c r="T86" s="61" t="e">
        <f>VLOOKUP($C86,Sheet1!$B:$AE,18,0)</f>
        <v>#N/A</v>
      </c>
      <c r="U86" s="61" t="e">
        <f>VLOOKUP($C86,Sheet1!$B:$AE,19,0)</f>
        <v>#N/A</v>
      </c>
      <c r="V86" s="61" t="e">
        <f>VLOOKUP($C86,Sheet1!$B:$AE,20,0)</f>
        <v>#N/A</v>
      </c>
      <c r="W86" s="61" t="e">
        <f>VLOOKUP($C86,Sheet1!$B:$AE,21,0)</f>
        <v>#N/A</v>
      </c>
      <c r="X86" s="61" t="e">
        <f>VLOOKUP($C86,Sheet1!$B:$AE,22,0)</f>
        <v>#N/A</v>
      </c>
      <c r="Y86" s="61" t="e">
        <f>VLOOKUP($C86,Sheet1!$B:$AE,23,0)</f>
        <v>#N/A</v>
      </c>
      <c r="Z86" s="61" t="e">
        <f>VLOOKUP($C86,Sheet1!$B:$AE,24,0)</f>
        <v>#N/A</v>
      </c>
      <c r="AA86" s="61" t="e">
        <f>VLOOKUP($C86,Sheet1!$B:$AE,25,0)</f>
        <v>#N/A</v>
      </c>
      <c r="AB86" s="61" t="e">
        <f>VLOOKUP($C86,Sheet1!$B:$AF,26,0)</f>
        <v>#N/A</v>
      </c>
      <c r="AC86" s="61" t="e">
        <f>VLOOKUP($C86,Sheet1!$B:$AG,27,0)</f>
        <v>#N/A</v>
      </c>
      <c r="AD86" s="61" t="e">
        <f>VLOOKUP($C86,Sheet1!$B:$AH,28,0)</f>
        <v>#N/A</v>
      </c>
      <c r="AE86" s="61" t="e">
        <f>VLOOKUP(C86,Sheet1!B:AI,29,0)</f>
        <v>#N/A</v>
      </c>
      <c r="AF86" s="109" t="e">
        <f t="shared" si="12"/>
        <v>#N/A</v>
      </c>
      <c r="AG86" s="116" t="e">
        <f t="shared" si="13"/>
        <v>#N/A</v>
      </c>
    </row>
    <row r="87" s="21" customFormat="1" ht="28" customHeight="1" spans="1:33">
      <c r="A87" s="56"/>
      <c r="B87" s="129"/>
      <c r="C87" s="63" t="s">
        <v>443</v>
      </c>
      <c r="D87" s="64" t="s">
        <v>444</v>
      </c>
      <c r="E87" s="65">
        <v>120</v>
      </c>
      <c r="F87" s="61" t="e">
        <f>VLOOKUP(C87,Sheet1!B:J,4,0)</f>
        <v>#N/A</v>
      </c>
      <c r="G87" s="61" t="e">
        <f>VLOOKUP(C87,Sheet1!B:K,5,0)</f>
        <v>#N/A</v>
      </c>
      <c r="H87" s="61" t="e">
        <f>VLOOKUP($C87,Sheet1!$B:$AE,6,0)</f>
        <v>#N/A</v>
      </c>
      <c r="I87" s="61" t="e">
        <f>VLOOKUP($C87,Sheet1!$B:$AE,7,0)</f>
        <v>#N/A</v>
      </c>
      <c r="J87" s="61" t="e">
        <f>VLOOKUP($C87,Sheet1!$B:$AE,8,0)</f>
        <v>#N/A</v>
      </c>
      <c r="K87" s="61" t="e">
        <f>VLOOKUP($C87,Sheet1!$B:$AE,9,0)</f>
        <v>#N/A</v>
      </c>
      <c r="L87" s="61" t="e">
        <f>VLOOKUP($C87,Sheet1!$B:$AE,10,0)</f>
        <v>#N/A</v>
      </c>
      <c r="M87" s="61" t="e">
        <f>VLOOKUP($C87,Sheet1!$B:$AE,11,0)</f>
        <v>#N/A</v>
      </c>
      <c r="N87" s="61" t="e">
        <f>VLOOKUP($C87,Sheet1!$B:$AE,12,0)</f>
        <v>#N/A</v>
      </c>
      <c r="O87" s="61" t="e">
        <f>VLOOKUP($C87,Sheet1!$B:$AE,13,0)</f>
        <v>#N/A</v>
      </c>
      <c r="P87" s="61" t="e">
        <f>VLOOKUP($C87,Sheet1!$B:$AE,14,0)</f>
        <v>#N/A</v>
      </c>
      <c r="Q87" s="61" t="e">
        <f>VLOOKUP($C87,Sheet1!$B:$AE,15,0)</f>
        <v>#N/A</v>
      </c>
      <c r="R87" s="61" t="e">
        <f>VLOOKUP($C87,Sheet1!$B:$AE,16,0)</f>
        <v>#N/A</v>
      </c>
      <c r="S87" s="61" t="e">
        <f>VLOOKUP($C87,Sheet1!$B:$AE,17,0)</f>
        <v>#N/A</v>
      </c>
      <c r="T87" s="61" t="e">
        <f>VLOOKUP($C87,Sheet1!$B:$AE,18,0)</f>
        <v>#N/A</v>
      </c>
      <c r="U87" s="61" t="e">
        <f>VLOOKUP($C87,Sheet1!$B:$AE,19,0)</f>
        <v>#N/A</v>
      </c>
      <c r="V87" s="61" t="e">
        <f>VLOOKUP($C87,Sheet1!$B:$AE,20,0)</f>
        <v>#N/A</v>
      </c>
      <c r="W87" s="61" t="e">
        <f>VLOOKUP($C87,Sheet1!$B:$AE,21,0)</f>
        <v>#N/A</v>
      </c>
      <c r="X87" s="61" t="e">
        <f>VLOOKUP($C87,Sheet1!$B:$AE,22,0)</f>
        <v>#N/A</v>
      </c>
      <c r="Y87" s="61" t="e">
        <f>VLOOKUP($C87,Sheet1!$B:$AE,23,0)</f>
        <v>#N/A</v>
      </c>
      <c r="Z87" s="61" t="e">
        <f>VLOOKUP($C87,Sheet1!$B:$AE,24,0)</f>
        <v>#N/A</v>
      </c>
      <c r="AA87" s="61" t="e">
        <f>VLOOKUP($C87,Sheet1!$B:$AE,25,0)</f>
        <v>#N/A</v>
      </c>
      <c r="AB87" s="61" t="e">
        <f>VLOOKUP($C87,Sheet1!$B:$AF,26,0)</f>
        <v>#N/A</v>
      </c>
      <c r="AC87" s="61" t="e">
        <f>VLOOKUP($C87,Sheet1!$B:$AG,27,0)</f>
        <v>#N/A</v>
      </c>
      <c r="AD87" s="61" t="e">
        <f>VLOOKUP($C87,Sheet1!$B:$AH,28,0)</f>
        <v>#N/A</v>
      </c>
      <c r="AE87" s="61" t="e">
        <f>VLOOKUP(C87,Sheet1!B:AI,29,0)</f>
        <v>#N/A</v>
      </c>
      <c r="AF87" s="109" t="e">
        <f t="shared" si="12"/>
        <v>#N/A</v>
      </c>
      <c r="AG87" s="116" t="e">
        <f t="shared" si="13"/>
        <v>#N/A</v>
      </c>
    </row>
    <row r="88" s="21" customFormat="1" ht="28" customHeight="1" spans="1:33">
      <c r="A88" s="56"/>
      <c r="B88" s="129"/>
      <c r="C88" s="63" t="s">
        <v>445</v>
      </c>
      <c r="D88" s="64" t="s">
        <v>446</v>
      </c>
      <c r="E88" s="65">
        <v>120</v>
      </c>
      <c r="F88" s="61" t="e">
        <f>VLOOKUP(C88,Sheet1!B:J,4,0)</f>
        <v>#N/A</v>
      </c>
      <c r="G88" s="61" t="e">
        <f>VLOOKUP(C88,Sheet1!B:K,5,0)</f>
        <v>#N/A</v>
      </c>
      <c r="H88" s="61" t="e">
        <f>VLOOKUP($C88,Sheet1!$B:$AE,6,0)</f>
        <v>#N/A</v>
      </c>
      <c r="I88" s="61" t="e">
        <f>VLOOKUP($C88,Sheet1!$B:$AE,7,0)</f>
        <v>#N/A</v>
      </c>
      <c r="J88" s="61" t="e">
        <f>VLOOKUP($C88,Sheet1!$B:$AE,8,0)</f>
        <v>#N/A</v>
      </c>
      <c r="K88" s="61" t="e">
        <f>VLOOKUP($C88,Sheet1!$B:$AE,9,0)</f>
        <v>#N/A</v>
      </c>
      <c r="L88" s="61" t="e">
        <f>VLOOKUP($C88,Sheet1!$B:$AE,10,0)</f>
        <v>#N/A</v>
      </c>
      <c r="M88" s="61" t="e">
        <f>VLOOKUP($C88,Sheet1!$B:$AE,11,0)</f>
        <v>#N/A</v>
      </c>
      <c r="N88" s="61" t="e">
        <f>VLOOKUP($C88,Sheet1!$B:$AE,12,0)</f>
        <v>#N/A</v>
      </c>
      <c r="O88" s="61" t="e">
        <f>VLOOKUP($C88,Sheet1!$B:$AE,13,0)</f>
        <v>#N/A</v>
      </c>
      <c r="P88" s="61" t="e">
        <f>VLOOKUP($C88,Sheet1!$B:$AE,14,0)</f>
        <v>#N/A</v>
      </c>
      <c r="Q88" s="61" t="e">
        <f>VLOOKUP($C88,Sheet1!$B:$AE,15,0)</f>
        <v>#N/A</v>
      </c>
      <c r="R88" s="61" t="e">
        <f>VLOOKUP($C88,Sheet1!$B:$AE,16,0)</f>
        <v>#N/A</v>
      </c>
      <c r="S88" s="61" t="e">
        <f>VLOOKUP($C88,Sheet1!$B:$AE,17,0)</f>
        <v>#N/A</v>
      </c>
      <c r="T88" s="61" t="e">
        <f>VLOOKUP($C88,Sheet1!$B:$AE,18,0)</f>
        <v>#N/A</v>
      </c>
      <c r="U88" s="61" t="e">
        <f>VLOOKUP($C88,Sheet1!$B:$AE,19,0)</f>
        <v>#N/A</v>
      </c>
      <c r="V88" s="61" t="e">
        <f>VLOOKUP($C88,Sheet1!$B:$AE,20,0)</f>
        <v>#N/A</v>
      </c>
      <c r="W88" s="61" t="e">
        <f>VLOOKUP($C88,Sheet1!$B:$AE,21,0)</f>
        <v>#N/A</v>
      </c>
      <c r="X88" s="61" t="e">
        <f>VLOOKUP($C88,Sheet1!$B:$AE,22,0)</f>
        <v>#N/A</v>
      </c>
      <c r="Y88" s="61" t="e">
        <f>VLOOKUP($C88,Sheet1!$B:$AE,23,0)</f>
        <v>#N/A</v>
      </c>
      <c r="Z88" s="61" t="e">
        <f>VLOOKUP($C88,Sheet1!$B:$AE,24,0)</f>
        <v>#N/A</v>
      </c>
      <c r="AA88" s="61" t="e">
        <f>VLOOKUP($C88,Sheet1!$B:$AE,25,0)</f>
        <v>#N/A</v>
      </c>
      <c r="AB88" s="61" t="e">
        <f>VLOOKUP($C88,Sheet1!$B:$AF,26,0)</f>
        <v>#N/A</v>
      </c>
      <c r="AC88" s="61" t="e">
        <f>VLOOKUP($C88,Sheet1!$B:$AG,27,0)</f>
        <v>#N/A</v>
      </c>
      <c r="AD88" s="61" t="e">
        <f>VLOOKUP($C88,Sheet1!$B:$AH,28,0)</f>
        <v>#N/A</v>
      </c>
      <c r="AE88" s="61" t="e">
        <f>VLOOKUP(C88,Sheet1!B:AI,29,0)</f>
        <v>#N/A</v>
      </c>
      <c r="AF88" s="109" t="e">
        <f t="shared" si="12"/>
        <v>#N/A</v>
      </c>
      <c r="AG88" s="116" t="e">
        <f t="shared" si="13"/>
        <v>#N/A</v>
      </c>
    </row>
    <row r="89" s="21" customFormat="1" ht="28" customHeight="1" spans="1:33">
      <c r="A89" s="56"/>
      <c r="B89" s="129"/>
      <c r="C89" s="63" t="s">
        <v>165</v>
      </c>
      <c r="D89" s="64" t="s">
        <v>166</v>
      </c>
      <c r="E89" s="65">
        <v>120</v>
      </c>
      <c r="F89" s="61" t="str">
        <f>VLOOKUP(C89,Sheet1!B:J,4,0)</f>
        <v>正常供货</v>
      </c>
      <c r="G89" s="61">
        <f>VLOOKUP(C89,Sheet1!B:K,5,0)</f>
        <v>0</v>
      </c>
      <c r="H89" s="61">
        <f>VLOOKUP($C89,Sheet1!$B:$AE,6,0)</f>
        <v>60</v>
      </c>
      <c r="I89" s="61" t="str">
        <f>VLOOKUP($C89,Sheet1!$B:$AE,7,0)</f>
        <v>否</v>
      </c>
      <c r="J89" s="61">
        <f>VLOOKUP($C89,Sheet1!$B:$AE,8,0)</f>
        <v>60</v>
      </c>
      <c r="K89" s="61">
        <f>VLOOKUP($C89,Sheet1!$B:$AE,9,0)</f>
        <v>0</v>
      </c>
      <c r="L89" s="61">
        <f>VLOOKUP($C89,Sheet1!$B:$AE,10,0)</f>
        <v>0</v>
      </c>
      <c r="M89" s="61">
        <f>VLOOKUP($C89,Sheet1!$B:$AE,11,0)</f>
        <v>0</v>
      </c>
      <c r="N89" s="61">
        <f>VLOOKUP($C89,Sheet1!$B:$AE,12,0)</f>
        <v>0</v>
      </c>
      <c r="O89" s="61">
        <f>VLOOKUP($C89,Sheet1!$B:$AE,13,0)</f>
        <v>0</v>
      </c>
      <c r="P89" s="61">
        <f>VLOOKUP($C89,Sheet1!$B:$AE,14,0)</f>
        <v>0</v>
      </c>
      <c r="Q89" s="61">
        <f>VLOOKUP($C89,Sheet1!$B:$AE,15,0)</f>
        <v>0</v>
      </c>
      <c r="R89" s="61">
        <f>VLOOKUP($C89,Sheet1!$B:$AE,16,0)</f>
        <v>0</v>
      </c>
      <c r="S89" s="61">
        <f>VLOOKUP($C89,Sheet1!$B:$AE,17,0)</f>
        <v>0</v>
      </c>
      <c r="T89" s="61">
        <f>VLOOKUP($C89,Sheet1!$B:$AE,18,0)</f>
        <v>0</v>
      </c>
      <c r="U89" s="61">
        <f>VLOOKUP($C89,Sheet1!$B:$AE,19,0)</f>
        <v>0</v>
      </c>
      <c r="V89" s="61">
        <f>VLOOKUP($C89,Sheet1!$B:$AE,20,0)</f>
        <v>0</v>
      </c>
      <c r="W89" s="61">
        <f>VLOOKUP($C89,Sheet1!$B:$AE,21,0)</f>
        <v>0</v>
      </c>
      <c r="X89" s="61">
        <f>VLOOKUP($C89,Sheet1!$B:$AE,22,0)</f>
        <v>0</v>
      </c>
      <c r="Y89" s="61">
        <f>VLOOKUP($C89,Sheet1!$B:$AE,23,0)</f>
        <v>0</v>
      </c>
      <c r="Z89" s="61">
        <f>VLOOKUP($C89,Sheet1!$B:$AE,24,0)</f>
        <v>0</v>
      </c>
      <c r="AA89" s="61">
        <f>VLOOKUP($C89,Sheet1!$B:$AE,25,0)</f>
        <v>0</v>
      </c>
      <c r="AB89" s="61">
        <f>VLOOKUP($C89,Sheet1!$B:$AF,26,0)</f>
        <v>0</v>
      </c>
      <c r="AC89" s="61">
        <f>VLOOKUP($C89,Sheet1!$B:$AG,27,0)</f>
        <v>0</v>
      </c>
      <c r="AD89" s="61">
        <f>VLOOKUP($C89,Sheet1!$B:$AH,28,0)</f>
        <v>0</v>
      </c>
      <c r="AE89" s="61">
        <f>VLOOKUP(C89,Sheet1!B:AI,29,0)</f>
        <v>0</v>
      </c>
      <c r="AF89" s="109">
        <f t="shared" si="12"/>
        <v>120</v>
      </c>
      <c r="AG89" s="116">
        <f t="shared" si="13"/>
        <v>120</v>
      </c>
    </row>
    <row r="90" s="21" customFormat="1" ht="28" customHeight="1" spans="1:33">
      <c r="A90" s="56"/>
      <c r="B90" s="129"/>
      <c r="C90" s="63" t="s">
        <v>447</v>
      </c>
      <c r="D90" s="64" t="s">
        <v>448</v>
      </c>
      <c r="E90" s="65">
        <v>120</v>
      </c>
      <c r="F90" s="61" t="e">
        <f>VLOOKUP(C90,Sheet1!B:J,4,0)</f>
        <v>#N/A</v>
      </c>
      <c r="G90" s="61" t="e">
        <f>VLOOKUP(C90,Sheet1!B:K,5,0)</f>
        <v>#N/A</v>
      </c>
      <c r="H90" s="61" t="e">
        <f>VLOOKUP($C90,Sheet1!$B:$AE,6,0)</f>
        <v>#N/A</v>
      </c>
      <c r="I90" s="61" t="e">
        <f>VLOOKUP($C90,Sheet1!$B:$AE,7,0)</f>
        <v>#N/A</v>
      </c>
      <c r="J90" s="61" t="e">
        <f>VLOOKUP($C90,Sheet1!$B:$AE,8,0)</f>
        <v>#N/A</v>
      </c>
      <c r="K90" s="61" t="e">
        <f>VLOOKUP($C90,Sheet1!$B:$AE,9,0)</f>
        <v>#N/A</v>
      </c>
      <c r="L90" s="61" t="e">
        <f>VLOOKUP($C90,Sheet1!$B:$AE,10,0)</f>
        <v>#N/A</v>
      </c>
      <c r="M90" s="61" t="e">
        <f>VLOOKUP($C90,Sheet1!$B:$AE,11,0)</f>
        <v>#N/A</v>
      </c>
      <c r="N90" s="61" t="e">
        <f>VLOOKUP($C90,Sheet1!$B:$AE,12,0)</f>
        <v>#N/A</v>
      </c>
      <c r="O90" s="61" t="e">
        <f>VLOOKUP($C90,Sheet1!$B:$AE,13,0)</f>
        <v>#N/A</v>
      </c>
      <c r="P90" s="61" t="e">
        <f>VLOOKUP($C90,Sheet1!$B:$AE,14,0)</f>
        <v>#N/A</v>
      </c>
      <c r="Q90" s="61" t="e">
        <f>VLOOKUP($C90,Sheet1!$B:$AE,15,0)</f>
        <v>#N/A</v>
      </c>
      <c r="R90" s="61" t="e">
        <f>VLOOKUP($C90,Sheet1!$B:$AE,16,0)</f>
        <v>#N/A</v>
      </c>
      <c r="S90" s="61" t="e">
        <f>VLOOKUP($C90,Sheet1!$B:$AE,17,0)</f>
        <v>#N/A</v>
      </c>
      <c r="T90" s="61" t="e">
        <f>VLOOKUP($C90,Sheet1!$B:$AE,18,0)</f>
        <v>#N/A</v>
      </c>
      <c r="U90" s="61" t="e">
        <f>VLOOKUP($C90,Sheet1!$B:$AE,19,0)</f>
        <v>#N/A</v>
      </c>
      <c r="V90" s="61" t="e">
        <f>VLOOKUP($C90,Sheet1!$B:$AE,20,0)</f>
        <v>#N/A</v>
      </c>
      <c r="W90" s="61" t="e">
        <f>VLOOKUP($C90,Sheet1!$B:$AE,21,0)</f>
        <v>#N/A</v>
      </c>
      <c r="X90" s="61" t="e">
        <f>VLOOKUP($C90,Sheet1!$B:$AE,22,0)</f>
        <v>#N/A</v>
      </c>
      <c r="Y90" s="61" t="e">
        <f>VLOOKUP($C90,Sheet1!$B:$AE,23,0)</f>
        <v>#N/A</v>
      </c>
      <c r="Z90" s="61" t="e">
        <f>VLOOKUP($C90,Sheet1!$B:$AE,24,0)</f>
        <v>#N/A</v>
      </c>
      <c r="AA90" s="61" t="e">
        <f>VLOOKUP($C90,Sheet1!$B:$AE,25,0)</f>
        <v>#N/A</v>
      </c>
      <c r="AB90" s="61" t="e">
        <f>VLOOKUP($C90,Sheet1!$B:$AF,26,0)</f>
        <v>#N/A</v>
      </c>
      <c r="AC90" s="61" t="e">
        <f>VLOOKUP($C90,Sheet1!$B:$AG,27,0)</f>
        <v>#N/A</v>
      </c>
      <c r="AD90" s="61" t="e">
        <f>VLOOKUP($C90,Sheet1!$B:$AH,28,0)</f>
        <v>#N/A</v>
      </c>
      <c r="AE90" s="61" t="e">
        <f>VLOOKUP(C90,Sheet1!B:AI,29,0)</f>
        <v>#N/A</v>
      </c>
      <c r="AF90" s="109" t="e">
        <f t="shared" si="12"/>
        <v>#N/A</v>
      </c>
      <c r="AG90" s="116" t="e">
        <f t="shared" si="13"/>
        <v>#N/A</v>
      </c>
    </row>
    <row r="91" s="21" customFormat="1" ht="28" customHeight="1" spans="1:33">
      <c r="A91" s="56"/>
      <c r="B91" s="129"/>
      <c r="C91" s="63" t="s">
        <v>212</v>
      </c>
      <c r="D91" s="64" t="s">
        <v>213</v>
      </c>
      <c r="E91" s="65">
        <v>120</v>
      </c>
      <c r="F91" s="61" t="str">
        <f>VLOOKUP(C91,Sheet1!B:J,4,0)</f>
        <v>正常供货</v>
      </c>
      <c r="G91" s="61">
        <f>VLOOKUP(C91,Sheet1!B:K,5,0)</f>
        <v>0</v>
      </c>
      <c r="H91" s="61">
        <f>VLOOKUP($C91,Sheet1!$B:$AE,6,0)</f>
        <v>60</v>
      </c>
      <c r="I91" s="61" t="str">
        <f>VLOOKUP($C91,Sheet1!$B:$AE,7,0)</f>
        <v>是</v>
      </c>
      <c r="J91" s="61">
        <f>VLOOKUP($C91,Sheet1!$B:$AE,8,0)</f>
        <v>60</v>
      </c>
      <c r="K91" s="61">
        <f>VLOOKUP($C91,Sheet1!$B:$AE,9,0)</f>
        <v>0</v>
      </c>
      <c r="L91" s="61">
        <f>VLOOKUP($C91,Sheet1!$B:$AE,10,0)</f>
        <v>0</v>
      </c>
      <c r="M91" s="61">
        <f>VLOOKUP($C91,Sheet1!$B:$AE,11,0)</f>
        <v>0</v>
      </c>
      <c r="N91" s="61">
        <f>VLOOKUP($C91,Sheet1!$B:$AE,12,0)</f>
        <v>0</v>
      </c>
      <c r="O91" s="61">
        <f>VLOOKUP($C91,Sheet1!$B:$AE,13,0)</f>
        <v>0</v>
      </c>
      <c r="P91" s="61">
        <f>VLOOKUP($C91,Sheet1!$B:$AE,14,0)</f>
        <v>0</v>
      </c>
      <c r="Q91" s="61">
        <f>VLOOKUP($C91,Sheet1!$B:$AE,15,0)</f>
        <v>0</v>
      </c>
      <c r="R91" s="61">
        <f>VLOOKUP($C91,Sheet1!$B:$AE,16,0)</f>
        <v>0</v>
      </c>
      <c r="S91" s="61">
        <f>VLOOKUP($C91,Sheet1!$B:$AE,17,0)</f>
        <v>0</v>
      </c>
      <c r="T91" s="61">
        <f>VLOOKUP($C91,Sheet1!$B:$AE,18,0)</f>
        <v>0</v>
      </c>
      <c r="U91" s="61">
        <f>VLOOKUP($C91,Sheet1!$B:$AE,19,0)</f>
        <v>0</v>
      </c>
      <c r="V91" s="61">
        <f>VLOOKUP($C91,Sheet1!$B:$AE,20,0)</f>
        <v>0</v>
      </c>
      <c r="W91" s="61">
        <f>VLOOKUP($C91,Sheet1!$B:$AE,21,0)</f>
        <v>0</v>
      </c>
      <c r="X91" s="61">
        <f>VLOOKUP($C91,Sheet1!$B:$AE,22,0)</f>
        <v>0</v>
      </c>
      <c r="Y91" s="61">
        <f>VLOOKUP($C91,Sheet1!$B:$AE,23,0)</f>
        <v>0</v>
      </c>
      <c r="Z91" s="61">
        <f>VLOOKUP($C91,Sheet1!$B:$AE,24,0)</f>
        <v>0</v>
      </c>
      <c r="AA91" s="61">
        <f>VLOOKUP($C91,Sheet1!$B:$AE,25,0)</f>
        <v>0</v>
      </c>
      <c r="AB91" s="61">
        <f>VLOOKUP($C91,Sheet1!$B:$AF,26,0)</f>
        <v>0</v>
      </c>
      <c r="AC91" s="61">
        <f>VLOOKUP($C91,Sheet1!$B:$AG,27,0)</f>
        <v>0</v>
      </c>
      <c r="AD91" s="61">
        <f>VLOOKUP($C91,Sheet1!$B:$AH,28,0)</f>
        <v>0</v>
      </c>
      <c r="AE91" s="61">
        <f>VLOOKUP(C91,Sheet1!B:AI,29,0)</f>
        <v>0</v>
      </c>
      <c r="AF91" s="109">
        <f t="shared" si="12"/>
        <v>120</v>
      </c>
      <c r="AG91" s="116">
        <f t="shared" si="13"/>
        <v>120</v>
      </c>
    </row>
    <row r="92" s="21" customFormat="1" ht="28" customHeight="1" spans="1:33">
      <c r="A92" s="56"/>
      <c r="B92" s="129"/>
      <c r="C92" s="63" t="s">
        <v>449</v>
      </c>
      <c r="D92" s="64" t="s">
        <v>450</v>
      </c>
      <c r="E92" s="65">
        <v>120</v>
      </c>
      <c r="F92" s="61" t="e">
        <f>VLOOKUP(C92,Sheet1!B:J,4,0)</f>
        <v>#N/A</v>
      </c>
      <c r="G92" s="61" t="e">
        <f>VLOOKUP(C92,Sheet1!B:K,5,0)</f>
        <v>#N/A</v>
      </c>
      <c r="H92" s="61" t="e">
        <f>VLOOKUP($C92,Sheet1!$B:$AE,6,0)</f>
        <v>#N/A</v>
      </c>
      <c r="I92" s="61" t="e">
        <f>VLOOKUP($C92,Sheet1!$B:$AE,7,0)</f>
        <v>#N/A</v>
      </c>
      <c r="J92" s="61" t="e">
        <f>VLOOKUP($C92,Sheet1!$B:$AE,8,0)</f>
        <v>#N/A</v>
      </c>
      <c r="K92" s="61" t="e">
        <f>VLOOKUP($C92,Sheet1!$B:$AE,9,0)</f>
        <v>#N/A</v>
      </c>
      <c r="L92" s="61" t="e">
        <f>VLOOKUP($C92,Sheet1!$B:$AE,10,0)</f>
        <v>#N/A</v>
      </c>
      <c r="M92" s="61" t="e">
        <f>VLOOKUP($C92,Sheet1!$B:$AE,11,0)</f>
        <v>#N/A</v>
      </c>
      <c r="N92" s="61" t="e">
        <f>VLOOKUP($C92,Sheet1!$B:$AE,12,0)</f>
        <v>#N/A</v>
      </c>
      <c r="O92" s="61" t="e">
        <f>VLOOKUP($C92,Sheet1!$B:$AE,13,0)</f>
        <v>#N/A</v>
      </c>
      <c r="P92" s="61" t="e">
        <f>VLOOKUP($C92,Sheet1!$B:$AE,14,0)</f>
        <v>#N/A</v>
      </c>
      <c r="Q92" s="61" t="e">
        <f>VLOOKUP($C92,Sheet1!$B:$AE,15,0)</f>
        <v>#N/A</v>
      </c>
      <c r="R92" s="61" t="e">
        <f>VLOOKUP($C92,Sheet1!$B:$AE,16,0)</f>
        <v>#N/A</v>
      </c>
      <c r="S92" s="61" t="e">
        <f>VLOOKUP($C92,Sheet1!$B:$AE,17,0)</f>
        <v>#N/A</v>
      </c>
      <c r="T92" s="61" t="e">
        <f>VLOOKUP($C92,Sheet1!$B:$AE,18,0)</f>
        <v>#N/A</v>
      </c>
      <c r="U92" s="61" t="e">
        <f>VLOOKUP($C92,Sheet1!$B:$AE,19,0)</f>
        <v>#N/A</v>
      </c>
      <c r="V92" s="61" t="e">
        <f>VLOOKUP($C92,Sheet1!$B:$AE,20,0)</f>
        <v>#N/A</v>
      </c>
      <c r="W92" s="61" t="e">
        <f>VLOOKUP($C92,Sheet1!$B:$AE,21,0)</f>
        <v>#N/A</v>
      </c>
      <c r="X92" s="61" t="e">
        <f>VLOOKUP($C92,Sheet1!$B:$AE,22,0)</f>
        <v>#N/A</v>
      </c>
      <c r="Y92" s="61" t="e">
        <f>VLOOKUP($C92,Sheet1!$B:$AE,23,0)</f>
        <v>#N/A</v>
      </c>
      <c r="Z92" s="61" t="e">
        <f>VLOOKUP($C92,Sheet1!$B:$AE,24,0)</f>
        <v>#N/A</v>
      </c>
      <c r="AA92" s="61" t="e">
        <f>VLOOKUP($C92,Sheet1!$B:$AE,25,0)</f>
        <v>#N/A</v>
      </c>
      <c r="AB92" s="61" t="e">
        <f>VLOOKUP($C92,Sheet1!$B:$AF,26,0)</f>
        <v>#N/A</v>
      </c>
      <c r="AC92" s="61" t="e">
        <f>VLOOKUP($C92,Sheet1!$B:$AG,27,0)</f>
        <v>#N/A</v>
      </c>
      <c r="AD92" s="61" t="e">
        <f>VLOOKUP($C92,Sheet1!$B:$AH,28,0)</f>
        <v>#N/A</v>
      </c>
      <c r="AE92" s="61" t="e">
        <f>VLOOKUP(C92,Sheet1!B:AI,29,0)</f>
        <v>#N/A</v>
      </c>
      <c r="AF92" s="109" t="e">
        <f t="shared" si="12"/>
        <v>#N/A</v>
      </c>
      <c r="AG92" s="116" t="e">
        <f t="shared" si="13"/>
        <v>#N/A</v>
      </c>
    </row>
    <row r="93" s="21" customFormat="1" ht="28" customHeight="1" spans="1:33">
      <c r="A93" s="56"/>
      <c r="B93" s="129"/>
      <c r="C93" s="63" t="s">
        <v>451</v>
      </c>
      <c r="D93" s="64" t="s">
        <v>452</v>
      </c>
      <c r="E93" s="65">
        <v>120</v>
      </c>
      <c r="F93" s="61" t="e">
        <f>VLOOKUP(C93,Sheet1!B:J,4,0)</f>
        <v>#N/A</v>
      </c>
      <c r="G93" s="61" t="e">
        <f>VLOOKUP(C93,Sheet1!B:K,5,0)</f>
        <v>#N/A</v>
      </c>
      <c r="H93" s="61" t="e">
        <f>VLOOKUP($C93,Sheet1!$B:$AE,6,0)</f>
        <v>#N/A</v>
      </c>
      <c r="I93" s="61" t="e">
        <f>VLOOKUP($C93,Sheet1!$B:$AE,7,0)</f>
        <v>#N/A</v>
      </c>
      <c r="J93" s="61" t="e">
        <f>VLOOKUP($C93,Sheet1!$B:$AE,8,0)</f>
        <v>#N/A</v>
      </c>
      <c r="K93" s="61" t="e">
        <f>VLOOKUP($C93,Sheet1!$B:$AE,9,0)</f>
        <v>#N/A</v>
      </c>
      <c r="L93" s="61" t="e">
        <f>VLOOKUP($C93,Sheet1!$B:$AE,10,0)</f>
        <v>#N/A</v>
      </c>
      <c r="M93" s="61" t="e">
        <f>VLOOKUP($C93,Sheet1!$B:$AE,11,0)</f>
        <v>#N/A</v>
      </c>
      <c r="N93" s="61" t="e">
        <f>VLOOKUP($C93,Sheet1!$B:$AE,12,0)</f>
        <v>#N/A</v>
      </c>
      <c r="O93" s="61" t="e">
        <f>VLOOKUP($C93,Sheet1!$B:$AE,13,0)</f>
        <v>#N/A</v>
      </c>
      <c r="P93" s="61" t="e">
        <f>VLOOKUP($C93,Sheet1!$B:$AE,14,0)</f>
        <v>#N/A</v>
      </c>
      <c r="Q93" s="61" t="e">
        <f>VLOOKUP($C93,Sheet1!$B:$AE,15,0)</f>
        <v>#N/A</v>
      </c>
      <c r="R93" s="61" t="e">
        <f>VLOOKUP($C93,Sheet1!$B:$AE,16,0)</f>
        <v>#N/A</v>
      </c>
      <c r="S93" s="61" t="e">
        <f>VLOOKUP($C93,Sheet1!$B:$AE,17,0)</f>
        <v>#N/A</v>
      </c>
      <c r="T93" s="61" t="e">
        <f>VLOOKUP($C93,Sheet1!$B:$AE,18,0)</f>
        <v>#N/A</v>
      </c>
      <c r="U93" s="61" t="e">
        <f>VLOOKUP($C93,Sheet1!$B:$AE,19,0)</f>
        <v>#N/A</v>
      </c>
      <c r="V93" s="61" t="e">
        <f>VLOOKUP($C93,Sheet1!$B:$AE,20,0)</f>
        <v>#N/A</v>
      </c>
      <c r="W93" s="61" t="e">
        <f>VLOOKUP($C93,Sheet1!$B:$AE,21,0)</f>
        <v>#N/A</v>
      </c>
      <c r="X93" s="61" t="e">
        <f>VLOOKUP($C93,Sheet1!$B:$AE,22,0)</f>
        <v>#N/A</v>
      </c>
      <c r="Y93" s="61" t="e">
        <f>VLOOKUP($C93,Sheet1!$B:$AE,23,0)</f>
        <v>#N/A</v>
      </c>
      <c r="Z93" s="61" t="e">
        <f>VLOOKUP($C93,Sheet1!$B:$AE,24,0)</f>
        <v>#N/A</v>
      </c>
      <c r="AA93" s="61" t="e">
        <f>VLOOKUP($C93,Sheet1!$B:$AE,25,0)</f>
        <v>#N/A</v>
      </c>
      <c r="AB93" s="61" t="e">
        <f>VLOOKUP($C93,Sheet1!$B:$AF,26,0)</f>
        <v>#N/A</v>
      </c>
      <c r="AC93" s="61" t="e">
        <f>VLOOKUP($C93,Sheet1!$B:$AG,27,0)</f>
        <v>#N/A</v>
      </c>
      <c r="AD93" s="61" t="e">
        <f>VLOOKUP($C93,Sheet1!$B:$AH,28,0)</f>
        <v>#N/A</v>
      </c>
      <c r="AE93" s="61" t="e">
        <f>VLOOKUP(C93,Sheet1!B:AI,29,0)</f>
        <v>#N/A</v>
      </c>
      <c r="AF93" s="109" t="e">
        <f t="shared" si="12"/>
        <v>#N/A</v>
      </c>
      <c r="AG93" s="116" t="e">
        <f t="shared" si="13"/>
        <v>#N/A</v>
      </c>
    </row>
    <row r="94" s="21" customFormat="1" ht="28" customHeight="1" spans="1:33">
      <c r="A94" s="56"/>
      <c r="B94" s="129"/>
      <c r="C94" s="63" t="s">
        <v>453</v>
      </c>
      <c r="D94" s="64" t="s">
        <v>454</v>
      </c>
      <c r="E94" s="65">
        <v>120</v>
      </c>
      <c r="F94" s="61" t="e">
        <f>VLOOKUP(C94,Sheet1!B:J,4,0)</f>
        <v>#N/A</v>
      </c>
      <c r="G94" s="61" t="e">
        <f>VLOOKUP(C94,Sheet1!B:K,5,0)</f>
        <v>#N/A</v>
      </c>
      <c r="H94" s="61" t="e">
        <f>VLOOKUP($C94,Sheet1!$B:$AE,6,0)</f>
        <v>#N/A</v>
      </c>
      <c r="I94" s="61" t="e">
        <f>VLOOKUP($C94,Sheet1!$B:$AE,7,0)</f>
        <v>#N/A</v>
      </c>
      <c r="J94" s="61" t="e">
        <f>VLOOKUP($C94,Sheet1!$B:$AE,8,0)</f>
        <v>#N/A</v>
      </c>
      <c r="K94" s="61" t="e">
        <f>VLOOKUP($C94,Sheet1!$B:$AE,9,0)</f>
        <v>#N/A</v>
      </c>
      <c r="L94" s="61" t="e">
        <f>VLOOKUP($C94,Sheet1!$B:$AE,10,0)</f>
        <v>#N/A</v>
      </c>
      <c r="M94" s="61" t="e">
        <f>VLOOKUP($C94,Sheet1!$B:$AE,11,0)</f>
        <v>#N/A</v>
      </c>
      <c r="N94" s="61" t="e">
        <f>VLOOKUP($C94,Sheet1!$B:$AE,12,0)</f>
        <v>#N/A</v>
      </c>
      <c r="O94" s="61" t="e">
        <f>VLOOKUP($C94,Sheet1!$B:$AE,13,0)</f>
        <v>#N/A</v>
      </c>
      <c r="P94" s="61" t="e">
        <f>VLOOKUP($C94,Sheet1!$B:$AE,14,0)</f>
        <v>#N/A</v>
      </c>
      <c r="Q94" s="61" t="e">
        <f>VLOOKUP($C94,Sheet1!$B:$AE,15,0)</f>
        <v>#N/A</v>
      </c>
      <c r="R94" s="61" t="e">
        <f>VLOOKUP($C94,Sheet1!$B:$AE,16,0)</f>
        <v>#N/A</v>
      </c>
      <c r="S94" s="61" t="e">
        <f>VLOOKUP($C94,Sheet1!$B:$AE,17,0)</f>
        <v>#N/A</v>
      </c>
      <c r="T94" s="61" t="e">
        <f>VLOOKUP($C94,Sheet1!$B:$AE,18,0)</f>
        <v>#N/A</v>
      </c>
      <c r="U94" s="61" t="e">
        <f>VLOOKUP($C94,Sheet1!$B:$AE,19,0)</f>
        <v>#N/A</v>
      </c>
      <c r="V94" s="61" t="e">
        <f>VLOOKUP($C94,Sheet1!$B:$AE,20,0)</f>
        <v>#N/A</v>
      </c>
      <c r="W94" s="61" t="e">
        <f>VLOOKUP($C94,Sheet1!$B:$AE,21,0)</f>
        <v>#N/A</v>
      </c>
      <c r="X94" s="61" t="e">
        <f>VLOOKUP($C94,Sheet1!$B:$AE,22,0)</f>
        <v>#N/A</v>
      </c>
      <c r="Y94" s="61" t="e">
        <f>VLOOKUP($C94,Sheet1!$B:$AE,23,0)</f>
        <v>#N/A</v>
      </c>
      <c r="Z94" s="61" t="e">
        <f>VLOOKUP($C94,Sheet1!$B:$AE,24,0)</f>
        <v>#N/A</v>
      </c>
      <c r="AA94" s="61" t="e">
        <f>VLOOKUP($C94,Sheet1!$B:$AE,25,0)</f>
        <v>#N/A</v>
      </c>
      <c r="AB94" s="61" t="e">
        <f>VLOOKUP($C94,Sheet1!$B:$AF,26,0)</f>
        <v>#N/A</v>
      </c>
      <c r="AC94" s="61" t="e">
        <f>VLOOKUP($C94,Sheet1!$B:$AG,27,0)</f>
        <v>#N/A</v>
      </c>
      <c r="AD94" s="61" t="e">
        <f>VLOOKUP($C94,Sheet1!$B:$AH,28,0)</f>
        <v>#N/A</v>
      </c>
      <c r="AE94" s="61" t="e">
        <f>VLOOKUP(C94,Sheet1!B:AI,29,0)</f>
        <v>#N/A</v>
      </c>
      <c r="AF94" s="109" t="e">
        <f t="shared" si="12"/>
        <v>#N/A</v>
      </c>
      <c r="AG94" s="116" t="e">
        <f t="shared" si="13"/>
        <v>#N/A</v>
      </c>
    </row>
    <row r="95" s="21" customFormat="1" ht="28" customHeight="1" spans="1:33">
      <c r="A95" s="56"/>
      <c r="B95" s="129"/>
      <c r="C95" s="63" t="s">
        <v>455</v>
      </c>
      <c r="D95" s="64" t="s">
        <v>456</v>
      </c>
      <c r="E95" s="65">
        <v>120</v>
      </c>
      <c r="F95" s="61" t="e">
        <f>VLOOKUP(C95,Sheet1!B:J,4,0)</f>
        <v>#N/A</v>
      </c>
      <c r="G95" s="61" t="e">
        <f>VLOOKUP(C95,Sheet1!B:K,5,0)</f>
        <v>#N/A</v>
      </c>
      <c r="H95" s="61" t="e">
        <f>VLOOKUP($C95,Sheet1!$B:$AE,6,0)</f>
        <v>#N/A</v>
      </c>
      <c r="I95" s="61" t="e">
        <f>VLOOKUP($C95,Sheet1!$B:$AE,7,0)</f>
        <v>#N/A</v>
      </c>
      <c r="J95" s="61" t="e">
        <f>VLOOKUP($C95,Sheet1!$B:$AE,8,0)</f>
        <v>#N/A</v>
      </c>
      <c r="K95" s="61" t="e">
        <f>VLOOKUP($C95,Sheet1!$B:$AE,9,0)</f>
        <v>#N/A</v>
      </c>
      <c r="L95" s="61" t="e">
        <f>VLOOKUP($C95,Sheet1!$B:$AE,10,0)</f>
        <v>#N/A</v>
      </c>
      <c r="M95" s="61" t="e">
        <f>VLOOKUP($C95,Sheet1!$B:$AE,11,0)</f>
        <v>#N/A</v>
      </c>
      <c r="N95" s="61" t="e">
        <f>VLOOKUP($C95,Sheet1!$B:$AE,12,0)</f>
        <v>#N/A</v>
      </c>
      <c r="O95" s="61" t="e">
        <f>VLOOKUP($C95,Sheet1!$B:$AE,13,0)</f>
        <v>#N/A</v>
      </c>
      <c r="P95" s="61" t="e">
        <f>VLOOKUP($C95,Sheet1!$B:$AE,14,0)</f>
        <v>#N/A</v>
      </c>
      <c r="Q95" s="61" t="e">
        <f>VLOOKUP($C95,Sheet1!$B:$AE,15,0)</f>
        <v>#N/A</v>
      </c>
      <c r="R95" s="61" t="e">
        <f>VLOOKUP($C95,Sheet1!$B:$AE,16,0)</f>
        <v>#N/A</v>
      </c>
      <c r="S95" s="61" t="e">
        <f>VLOOKUP($C95,Sheet1!$B:$AE,17,0)</f>
        <v>#N/A</v>
      </c>
      <c r="T95" s="61" t="e">
        <f>VLOOKUP($C95,Sheet1!$B:$AE,18,0)</f>
        <v>#N/A</v>
      </c>
      <c r="U95" s="61" t="e">
        <f>VLOOKUP($C95,Sheet1!$B:$AE,19,0)</f>
        <v>#N/A</v>
      </c>
      <c r="V95" s="61" t="e">
        <f>VLOOKUP($C95,Sheet1!$B:$AE,20,0)</f>
        <v>#N/A</v>
      </c>
      <c r="W95" s="61" t="e">
        <f>VLOOKUP($C95,Sheet1!$B:$AE,21,0)</f>
        <v>#N/A</v>
      </c>
      <c r="X95" s="61" t="e">
        <f>VLOOKUP($C95,Sheet1!$B:$AE,22,0)</f>
        <v>#N/A</v>
      </c>
      <c r="Y95" s="61" t="e">
        <f>VLOOKUP($C95,Sheet1!$B:$AE,23,0)</f>
        <v>#N/A</v>
      </c>
      <c r="Z95" s="61" t="e">
        <f>VLOOKUP($C95,Sheet1!$B:$AE,24,0)</f>
        <v>#N/A</v>
      </c>
      <c r="AA95" s="61" t="e">
        <f>VLOOKUP($C95,Sheet1!$B:$AE,25,0)</f>
        <v>#N/A</v>
      </c>
      <c r="AB95" s="61" t="e">
        <f>VLOOKUP($C95,Sheet1!$B:$AF,26,0)</f>
        <v>#N/A</v>
      </c>
      <c r="AC95" s="61" t="e">
        <f>VLOOKUP($C95,Sheet1!$B:$AG,27,0)</f>
        <v>#N/A</v>
      </c>
      <c r="AD95" s="61" t="e">
        <f>VLOOKUP($C95,Sheet1!$B:$AH,28,0)</f>
        <v>#N/A</v>
      </c>
      <c r="AE95" s="61" t="e">
        <f>VLOOKUP(C95,Sheet1!B:AI,29,0)</f>
        <v>#N/A</v>
      </c>
      <c r="AF95" s="109" t="e">
        <f t="shared" si="12"/>
        <v>#N/A</v>
      </c>
      <c r="AG95" s="116" t="e">
        <f t="shared" si="13"/>
        <v>#N/A</v>
      </c>
    </row>
    <row r="96" s="21" customFormat="1" ht="28" customHeight="1" spans="1:33">
      <c r="A96" s="56"/>
      <c r="B96" s="129"/>
      <c r="C96" s="63" t="s">
        <v>457</v>
      </c>
      <c r="D96" s="64" t="s">
        <v>458</v>
      </c>
      <c r="E96" s="65">
        <v>120</v>
      </c>
      <c r="F96" s="61" t="e">
        <f>VLOOKUP(C96,Sheet1!B:J,4,0)</f>
        <v>#N/A</v>
      </c>
      <c r="G96" s="61" t="e">
        <f>VLOOKUP(C96,Sheet1!B:K,5,0)</f>
        <v>#N/A</v>
      </c>
      <c r="H96" s="61" t="e">
        <f>VLOOKUP($C96,Sheet1!$B:$AE,6,0)</f>
        <v>#N/A</v>
      </c>
      <c r="I96" s="61" t="e">
        <f>VLOOKUP($C96,Sheet1!$B:$AE,7,0)</f>
        <v>#N/A</v>
      </c>
      <c r="J96" s="61" t="e">
        <f>VLOOKUP($C96,Sheet1!$B:$AE,8,0)</f>
        <v>#N/A</v>
      </c>
      <c r="K96" s="61" t="e">
        <f>VLOOKUP($C96,Sheet1!$B:$AE,9,0)</f>
        <v>#N/A</v>
      </c>
      <c r="L96" s="61" t="e">
        <f>VLOOKUP($C96,Sheet1!$B:$AE,10,0)</f>
        <v>#N/A</v>
      </c>
      <c r="M96" s="61" t="e">
        <f>VLOOKUP($C96,Sheet1!$B:$AE,11,0)</f>
        <v>#N/A</v>
      </c>
      <c r="N96" s="61" t="e">
        <f>VLOOKUP($C96,Sheet1!$B:$AE,12,0)</f>
        <v>#N/A</v>
      </c>
      <c r="O96" s="61" t="e">
        <f>VLOOKUP($C96,Sheet1!$B:$AE,13,0)</f>
        <v>#N/A</v>
      </c>
      <c r="P96" s="61" t="e">
        <f>VLOOKUP($C96,Sheet1!$B:$AE,14,0)</f>
        <v>#N/A</v>
      </c>
      <c r="Q96" s="61" t="e">
        <f>VLOOKUP($C96,Sheet1!$B:$AE,15,0)</f>
        <v>#N/A</v>
      </c>
      <c r="R96" s="61" t="e">
        <f>VLOOKUP($C96,Sheet1!$B:$AE,16,0)</f>
        <v>#N/A</v>
      </c>
      <c r="S96" s="61" t="e">
        <f>VLOOKUP($C96,Sheet1!$B:$AE,17,0)</f>
        <v>#N/A</v>
      </c>
      <c r="T96" s="61" t="e">
        <f>VLOOKUP($C96,Sheet1!$B:$AE,18,0)</f>
        <v>#N/A</v>
      </c>
      <c r="U96" s="61" t="e">
        <f>VLOOKUP($C96,Sheet1!$B:$AE,19,0)</f>
        <v>#N/A</v>
      </c>
      <c r="V96" s="61" t="e">
        <f>VLOOKUP($C96,Sheet1!$B:$AE,20,0)</f>
        <v>#N/A</v>
      </c>
      <c r="W96" s="61" t="e">
        <f>VLOOKUP($C96,Sheet1!$B:$AE,21,0)</f>
        <v>#N/A</v>
      </c>
      <c r="X96" s="61" t="e">
        <f>VLOOKUP($C96,Sheet1!$B:$AE,22,0)</f>
        <v>#N/A</v>
      </c>
      <c r="Y96" s="61" t="e">
        <f>VLOOKUP($C96,Sheet1!$B:$AE,23,0)</f>
        <v>#N/A</v>
      </c>
      <c r="Z96" s="61" t="e">
        <f>VLOOKUP($C96,Sheet1!$B:$AE,24,0)</f>
        <v>#N/A</v>
      </c>
      <c r="AA96" s="61" t="e">
        <f>VLOOKUP($C96,Sheet1!$B:$AE,25,0)</f>
        <v>#N/A</v>
      </c>
      <c r="AB96" s="61" t="e">
        <f>VLOOKUP($C96,Sheet1!$B:$AF,26,0)</f>
        <v>#N/A</v>
      </c>
      <c r="AC96" s="61" t="e">
        <f>VLOOKUP($C96,Sheet1!$B:$AG,27,0)</f>
        <v>#N/A</v>
      </c>
      <c r="AD96" s="61" t="e">
        <f>VLOOKUP($C96,Sheet1!$B:$AH,28,0)</f>
        <v>#N/A</v>
      </c>
      <c r="AE96" s="61" t="e">
        <f>VLOOKUP(C96,Sheet1!B:AI,29,0)</f>
        <v>#N/A</v>
      </c>
      <c r="AF96" s="109" t="e">
        <f t="shared" si="12"/>
        <v>#N/A</v>
      </c>
      <c r="AG96" s="116" t="e">
        <f t="shared" si="13"/>
        <v>#N/A</v>
      </c>
    </row>
    <row r="97" s="21" customFormat="1" ht="28" customHeight="1" spans="1:33">
      <c r="A97" s="56"/>
      <c r="B97" s="129"/>
      <c r="C97" s="63" t="s">
        <v>459</v>
      </c>
      <c r="D97" s="64" t="s">
        <v>460</v>
      </c>
      <c r="E97" s="65">
        <v>120</v>
      </c>
      <c r="F97" s="61" t="e">
        <f>VLOOKUP(C97,Sheet1!B:J,4,0)</f>
        <v>#N/A</v>
      </c>
      <c r="G97" s="61" t="e">
        <f>VLOOKUP(C97,Sheet1!B:K,5,0)</f>
        <v>#N/A</v>
      </c>
      <c r="H97" s="61" t="e">
        <f>VLOOKUP($C97,Sheet1!$B:$AE,6,0)</f>
        <v>#N/A</v>
      </c>
      <c r="I97" s="61" t="e">
        <f>VLOOKUP($C97,Sheet1!$B:$AE,7,0)</f>
        <v>#N/A</v>
      </c>
      <c r="J97" s="61" t="e">
        <f>VLOOKUP($C97,Sheet1!$B:$AE,8,0)</f>
        <v>#N/A</v>
      </c>
      <c r="K97" s="61" t="e">
        <f>VLOOKUP($C97,Sheet1!$B:$AE,9,0)</f>
        <v>#N/A</v>
      </c>
      <c r="L97" s="61" t="e">
        <f>VLOOKUP($C97,Sheet1!$B:$AE,10,0)</f>
        <v>#N/A</v>
      </c>
      <c r="M97" s="61" t="e">
        <f>VLOOKUP($C97,Sheet1!$B:$AE,11,0)</f>
        <v>#N/A</v>
      </c>
      <c r="N97" s="61" t="e">
        <f>VLOOKUP($C97,Sheet1!$B:$AE,12,0)</f>
        <v>#N/A</v>
      </c>
      <c r="O97" s="61" t="e">
        <f>VLOOKUP($C97,Sheet1!$B:$AE,13,0)</f>
        <v>#N/A</v>
      </c>
      <c r="P97" s="61" t="e">
        <f>VLOOKUP($C97,Sheet1!$B:$AE,14,0)</f>
        <v>#N/A</v>
      </c>
      <c r="Q97" s="61" t="e">
        <f>VLOOKUP($C97,Sheet1!$B:$AE,15,0)</f>
        <v>#N/A</v>
      </c>
      <c r="R97" s="61" t="e">
        <f>VLOOKUP($C97,Sheet1!$B:$AE,16,0)</f>
        <v>#N/A</v>
      </c>
      <c r="S97" s="61" t="e">
        <f>VLOOKUP($C97,Sheet1!$B:$AE,17,0)</f>
        <v>#N/A</v>
      </c>
      <c r="T97" s="61" t="e">
        <f>VLOOKUP($C97,Sheet1!$B:$AE,18,0)</f>
        <v>#N/A</v>
      </c>
      <c r="U97" s="61" t="e">
        <f>VLOOKUP($C97,Sheet1!$B:$AE,19,0)</f>
        <v>#N/A</v>
      </c>
      <c r="V97" s="61" t="e">
        <f>VLOOKUP($C97,Sheet1!$B:$AE,20,0)</f>
        <v>#N/A</v>
      </c>
      <c r="W97" s="61" t="e">
        <f>VLOOKUP($C97,Sheet1!$B:$AE,21,0)</f>
        <v>#N/A</v>
      </c>
      <c r="X97" s="61" t="e">
        <f>VLOOKUP($C97,Sheet1!$B:$AE,22,0)</f>
        <v>#N/A</v>
      </c>
      <c r="Y97" s="61" t="e">
        <f>VLOOKUP($C97,Sheet1!$B:$AE,23,0)</f>
        <v>#N/A</v>
      </c>
      <c r="Z97" s="61" t="e">
        <f>VLOOKUP($C97,Sheet1!$B:$AE,24,0)</f>
        <v>#N/A</v>
      </c>
      <c r="AA97" s="61" t="e">
        <f>VLOOKUP($C97,Sheet1!$B:$AE,25,0)</f>
        <v>#N/A</v>
      </c>
      <c r="AB97" s="61" t="e">
        <f>VLOOKUP($C97,Sheet1!$B:$AF,26,0)</f>
        <v>#N/A</v>
      </c>
      <c r="AC97" s="61" t="e">
        <f>VLOOKUP($C97,Sheet1!$B:$AG,27,0)</f>
        <v>#N/A</v>
      </c>
      <c r="AD97" s="61" t="e">
        <f>VLOOKUP($C97,Sheet1!$B:$AH,28,0)</f>
        <v>#N/A</v>
      </c>
      <c r="AE97" s="61" t="e">
        <f>VLOOKUP(C97,Sheet1!B:AI,29,0)</f>
        <v>#N/A</v>
      </c>
      <c r="AF97" s="109" t="e">
        <f t="shared" si="12"/>
        <v>#N/A</v>
      </c>
      <c r="AG97" s="116" t="e">
        <f t="shared" si="13"/>
        <v>#N/A</v>
      </c>
    </row>
    <row r="98" s="21" customFormat="1" ht="28" customHeight="1" spans="2:33">
      <c r="B98" s="129"/>
      <c r="C98" s="63" t="s">
        <v>461</v>
      </c>
      <c r="D98" s="64" t="s">
        <v>462</v>
      </c>
      <c r="E98" s="65">
        <v>120</v>
      </c>
      <c r="F98" s="61" t="e">
        <f>VLOOKUP(C98,Sheet1!B:J,4,0)</f>
        <v>#N/A</v>
      </c>
      <c r="G98" s="61" t="e">
        <f>VLOOKUP(C98,Sheet1!B:K,5,0)</f>
        <v>#N/A</v>
      </c>
      <c r="H98" s="61" t="e">
        <f>VLOOKUP($C98,Sheet1!$B:$AE,6,0)</f>
        <v>#N/A</v>
      </c>
      <c r="I98" s="61" t="e">
        <f>VLOOKUP($C98,Sheet1!$B:$AE,7,0)</f>
        <v>#N/A</v>
      </c>
      <c r="J98" s="61" t="e">
        <f>VLOOKUP($C98,Sheet1!$B:$AE,8,0)</f>
        <v>#N/A</v>
      </c>
      <c r="K98" s="61" t="e">
        <f>VLOOKUP($C98,Sheet1!$B:$AE,9,0)</f>
        <v>#N/A</v>
      </c>
      <c r="L98" s="61" t="e">
        <f>VLOOKUP($C98,Sheet1!$B:$AE,10,0)</f>
        <v>#N/A</v>
      </c>
      <c r="M98" s="61" t="e">
        <f>VLOOKUP($C98,Sheet1!$B:$AE,11,0)</f>
        <v>#N/A</v>
      </c>
      <c r="N98" s="61" t="e">
        <f>VLOOKUP($C98,Sheet1!$B:$AE,12,0)</f>
        <v>#N/A</v>
      </c>
      <c r="O98" s="61" t="e">
        <f>VLOOKUP($C98,Sheet1!$B:$AE,13,0)</f>
        <v>#N/A</v>
      </c>
      <c r="P98" s="61" t="e">
        <f>VLOOKUP($C98,Sheet1!$B:$AE,14,0)</f>
        <v>#N/A</v>
      </c>
      <c r="Q98" s="61" t="e">
        <f>VLOOKUP($C98,Sheet1!$B:$AE,15,0)</f>
        <v>#N/A</v>
      </c>
      <c r="R98" s="61" t="e">
        <f>VLOOKUP($C98,Sheet1!$B:$AE,16,0)</f>
        <v>#N/A</v>
      </c>
      <c r="S98" s="61" t="e">
        <f>VLOOKUP($C98,Sheet1!$B:$AE,17,0)</f>
        <v>#N/A</v>
      </c>
      <c r="T98" s="61" t="e">
        <f>VLOOKUP($C98,Sheet1!$B:$AE,18,0)</f>
        <v>#N/A</v>
      </c>
      <c r="U98" s="61" t="e">
        <f>VLOOKUP($C98,Sheet1!$B:$AE,19,0)</f>
        <v>#N/A</v>
      </c>
      <c r="V98" s="61" t="e">
        <f>VLOOKUP($C98,Sheet1!$B:$AE,20,0)</f>
        <v>#N/A</v>
      </c>
      <c r="W98" s="61" t="e">
        <f>VLOOKUP($C98,Sheet1!$B:$AE,21,0)</f>
        <v>#N/A</v>
      </c>
      <c r="X98" s="61" t="e">
        <f>VLOOKUP($C98,Sheet1!$B:$AE,22,0)</f>
        <v>#N/A</v>
      </c>
      <c r="Y98" s="61" t="e">
        <f>VLOOKUP($C98,Sheet1!$B:$AE,23,0)</f>
        <v>#N/A</v>
      </c>
      <c r="Z98" s="61" t="e">
        <f>VLOOKUP($C98,Sheet1!$B:$AE,24,0)</f>
        <v>#N/A</v>
      </c>
      <c r="AA98" s="61" t="e">
        <f>VLOOKUP($C98,Sheet1!$B:$AE,25,0)</f>
        <v>#N/A</v>
      </c>
      <c r="AB98" s="61" t="e">
        <f>VLOOKUP($C98,Sheet1!$B:$AF,26,0)</f>
        <v>#N/A</v>
      </c>
      <c r="AC98" s="61" t="e">
        <f>VLOOKUP($C98,Sheet1!$B:$AG,27,0)</f>
        <v>#N/A</v>
      </c>
      <c r="AD98" s="61" t="e">
        <f>VLOOKUP($C98,Sheet1!$B:$AH,28,0)</f>
        <v>#N/A</v>
      </c>
      <c r="AE98" s="61" t="e">
        <f>VLOOKUP(C98,Sheet1!B:AI,29,0)</f>
        <v>#N/A</v>
      </c>
      <c r="AF98" s="109" t="e">
        <f t="shared" si="12"/>
        <v>#N/A</v>
      </c>
      <c r="AG98" s="116" t="e">
        <f t="shared" si="13"/>
        <v>#N/A</v>
      </c>
    </row>
    <row r="99" s="21" customFormat="1" ht="28" customHeight="1" spans="2:33">
      <c r="B99" s="129"/>
      <c r="C99" s="63" t="s">
        <v>463</v>
      </c>
      <c r="D99" s="64" t="s">
        <v>464</v>
      </c>
      <c r="E99" s="65">
        <v>120</v>
      </c>
      <c r="F99" s="61" t="e">
        <f>VLOOKUP(C99,Sheet1!B:J,4,0)</f>
        <v>#N/A</v>
      </c>
      <c r="G99" s="61" t="e">
        <f>VLOOKUP(C99,Sheet1!B:K,5,0)</f>
        <v>#N/A</v>
      </c>
      <c r="H99" s="61" t="e">
        <f>VLOOKUP($C99,Sheet1!$B:$AE,6,0)</f>
        <v>#N/A</v>
      </c>
      <c r="I99" s="61" t="e">
        <f>VLOOKUP($C99,Sheet1!$B:$AE,7,0)</f>
        <v>#N/A</v>
      </c>
      <c r="J99" s="61" t="e">
        <f>VLOOKUP($C99,Sheet1!$B:$AE,8,0)</f>
        <v>#N/A</v>
      </c>
      <c r="K99" s="61" t="e">
        <f>VLOOKUP($C99,Sheet1!$B:$AE,9,0)</f>
        <v>#N/A</v>
      </c>
      <c r="L99" s="61" t="e">
        <f>VLOOKUP($C99,Sheet1!$B:$AE,10,0)</f>
        <v>#N/A</v>
      </c>
      <c r="M99" s="61" t="e">
        <f>VLOOKUP($C99,Sheet1!$B:$AE,11,0)</f>
        <v>#N/A</v>
      </c>
      <c r="N99" s="61" t="e">
        <f>VLOOKUP($C99,Sheet1!$B:$AE,12,0)</f>
        <v>#N/A</v>
      </c>
      <c r="O99" s="61" t="e">
        <f>VLOOKUP($C99,Sheet1!$B:$AE,13,0)</f>
        <v>#N/A</v>
      </c>
      <c r="P99" s="61" t="e">
        <f>VLOOKUP($C99,Sheet1!$B:$AE,14,0)</f>
        <v>#N/A</v>
      </c>
      <c r="Q99" s="61" t="e">
        <f>VLOOKUP($C99,Sheet1!$B:$AE,15,0)</f>
        <v>#N/A</v>
      </c>
      <c r="R99" s="61" t="e">
        <f>VLOOKUP($C99,Sheet1!$B:$AE,16,0)</f>
        <v>#N/A</v>
      </c>
      <c r="S99" s="61" t="e">
        <f>VLOOKUP($C99,Sheet1!$B:$AE,17,0)</f>
        <v>#N/A</v>
      </c>
      <c r="T99" s="61" t="e">
        <f>VLOOKUP($C99,Sheet1!$B:$AE,18,0)</f>
        <v>#N/A</v>
      </c>
      <c r="U99" s="61" t="e">
        <f>VLOOKUP($C99,Sheet1!$B:$AE,19,0)</f>
        <v>#N/A</v>
      </c>
      <c r="V99" s="61" t="e">
        <f>VLOOKUP($C99,Sheet1!$B:$AE,20,0)</f>
        <v>#N/A</v>
      </c>
      <c r="W99" s="61" t="e">
        <f>VLOOKUP($C99,Sheet1!$B:$AE,21,0)</f>
        <v>#N/A</v>
      </c>
      <c r="X99" s="61" t="e">
        <f>VLOOKUP($C99,Sheet1!$B:$AE,22,0)</f>
        <v>#N/A</v>
      </c>
      <c r="Y99" s="61" t="e">
        <f>VLOOKUP($C99,Sheet1!$B:$AE,23,0)</f>
        <v>#N/A</v>
      </c>
      <c r="Z99" s="61" t="e">
        <f>VLOOKUP($C99,Sheet1!$B:$AE,24,0)</f>
        <v>#N/A</v>
      </c>
      <c r="AA99" s="61" t="e">
        <f>VLOOKUP($C99,Sheet1!$B:$AE,25,0)</f>
        <v>#N/A</v>
      </c>
      <c r="AB99" s="61" t="e">
        <f>VLOOKUP($C99,Sheet1!$B:$AF,26,0)</f>
        <v>#N/A</v>
      </c>
      <c r="AC99" s="61" t="e">
        <f>VLOOKUP($C99,Sheet1!$B:$AG,27,0)</f>
        <v>#N/A</v>
      </c>
      <c r="AD99" s="61" t="e">
        <f>VLOOKUP($C99,Sheet1!$B:$AH,28,0)</f>
        <v>#N/A</v>
      </c>
      <c r="AE99" s="61" t="e">
        <f>VLOOKUP(C99,Sheet1!B:AI,29,0)</f>
        <v>#N/A</v>
      </c>
      <c r="AF99" s="109" t="e">
        <f t="shared" si="12"/>
        <v>#N/A</v>
      </c>
      <c r="AG99" s="116" t="e">
        <f t="shared" si="13"/>
        <v>#N/A</v>
      </c>
    </row>
    <row r="100" s="21" customFormat="1" ht="28" customHeight="1" spans="2:33">
      <c r="B100" s="129"/>
      <c r="C100" s="63" t="s">
        <v>465</v>
      </c>
      <c r="D100" s="64" t="s">
        <v>466</v>
      </c>
      <c r="E100" s="65">
        <v>120</v>
      </c>
      <c r="F100" s="61" t="e">
        <f>VLOOKUP(C100,Sheet1!B:J,4,0)</f>
        <v>#N/A</v>
      </c>
      <c r="G100" s="61" t="e">
        <f>VLOOKUP(C100,Sheet1!B:K,5,0)</f>
        <v>#N/A</v>
      </c>
      <c r="H100" s="61" t="e">
        <f>VLOOKUP($C100,Sheet1!$B:$AE,6,0)</f>
        <v>#N/A</v>
      </c>
      <c r="I100" s="61" t="e">
        <f>VLOOKUP($C100,Sheet1!$B:$AE,7,0)</f>
        <v>#N/A</v>
      </c>
      <c r="J100" s="61" t="e">
        <f>VLOOKUP($C100,Sheet1!$B:$AE,8,0)</f>
        <v>#N/A</v>
      </c>
      <c r="K100" s="61" t="e">
        <f>VLOOKUP($C100,Sheet1!$B:$AE,9,0)</f>
        <v>#N/A</v>
      </c>
      <c r="L100" s="61" t="e">
        <f>VLOOKUP($C100,Sheet1!$B:$AE,10,0)</f>
        <v>#N/A</v>
      </c>
      <c r="M100" s="61" t="e">
        <f>VLOOKUP($C100,Sheet1!$B:$AE,11,0)</f>
        <v>#N/A</v>
      </c>
      <c r="N100" s="61" t="e">
        <f>VLOOKUP($C100,Sheet1!$B:$AE,12,0)</f>
        <v>#N/A</v>
      </c>
      <c r="O100" s="61" t="e">
        <f>VLOOKUP($C100,Sheet1!$B:$AE,13,0)</f>
        <v>#N/A</v>
      </c>
      <c r="P100" s="61" t="e">
        <f>VLOOKUP($C100,Sheet1!$B:$AE,14,0)</f>
        <v>#N/A</v>
      </c>
      <c r="Q100" s="61" t="e">
        <f>VLOOKUP($C100,Sheet1!$B:$AE,15,0)</f>
        <v>#N/A</v>
      </c>
      <c r="R100" s="61" t="e">
        <f>VLOOKUP($C100,Sheet1!$B:$AE,16,0)</f>
        <v>#N/A</v>
      </c>
      <c r="S100" s="61" t="e">
        <f>VLOOKUP($C100,Sheet1!$B:$AE,17,0)</f>
        <v>#N/A</v>
      </c>
      <c r="T100" s="61" t="e">
        <f>VLOOKUP($C100,Sheet1!$B:$AE,18,0)</f>
        <v>#N/A</v>
      </c>
      <c r="U100" s="61" t="e">
        <f>VLOOKUP($C100,Sheet1!$B:$AE,19,0)</f>
        <v>#N/A</v>
      </c>
      <c r="V100" s="61" t="e">
        <f>VLOOKUP($C100,Sheet1!$B:$AE,20,0)</f>
        <v>#N/A</v>
      </c>
      <c r="W100" s="61" t="e">
        <f>VLOOKUP($C100,Sheet1!$B:$AE,21,0)</f>
        <v>#N/A</v>
      </c>
      <c r="X100" s="61" t="e">
        <f>VLOOKUP($C100,Sheet1!$B:$AE,22,0)</f>
        <v>#N/A</v>
      </c>
      <c r="Y100" s="61" t="e">
        <f>VLOOKUP($C100,Sheet1!$B:$AE,23,0)</f>
        <v>#N/A</v>
      </c>
      <c r="Z100" s="61" t="e">
        <f>VLOOKUP($C100,Sheet1!$B:$AE,24,0)</f>
        <v>#N/A</v>
      </c>
      <c r="AA100" s="61" t="e">
        <f>VLOOKUP($C100,Sheet1!$B:$AE,25,0)</f>
        <v>#N/A</v>
      </c>
      <c r="AB100" s="61" t="e">
        <f>VLOOKUP($C100,Sheet1!$B:$AF,26,0)</f>
        <v>#N/A</v>
      </c>
      <c r="AC100" s="61" t="e">
        <f>VLOOKUP($C100,Sheet1!$B:$AG,27,0)</f>
        <v>#N/A</v>
      </c>
      <c r="AD100" s="61" t="e">
        <f>VLOOKUP($C100,Sheet1!$B:$AH,28,0)</f>
        <v>#N/A</v>
      </c>
      <c r="AE100" s="61" t="e">
        <f>VLOOKUP(C100,Sheet1!B:AI,29,0)</f>
        <v>#N/A</v>
      </c>
      <c r="AF100" s="109" t="e">
        <f t="shared" si="12"/>
        <v>#N/A</v>
      </c>
      <c r="AG100" s="116" t="e">
        <f t="shared" si="13"/>
        <v>#N/A</v>
      </c>
    </row>
    <row r="101" s="21" customFormat="1" ht="28" customHeight="1" spans="2:33">
      <c r="B101" s="129"/>
      <c r="C101" s="63" t="s">
        <v>467</v>
      </c>
      <c r="D101" s="64" t="s">
        <v>468</v>
      </c>
      <c r="E101" s="65">
        <v>120</v>
      </c>
      <c r="F101" s="61" t="e">
        <f>VLOOKUP(C101,Sheet1!B:J,4,0)</f>
        <v>#N/A</v>
      </c>
      <c r="G101" s="61" t="e">
        <f>VLOOKUP(C101,Sheet1!B:K,5,0)</f>
        <v>#N/A</v>
      </c>
      <c r="H101" s="61" t="e">
        <f>VLOOKUP($C101,Sheet1!$B:$AE,6,0)</f>
        <v>#N/A</v>
      </c>
      <c r="I101" s="61" t="e">
        <f>VLOOKUP($C101,Sheet1!$B:$AE,7,0)</f>
        <v>#N/A</v>
      </c>
      <c r="J101" s="61" t="e">
        <f>VLOOKUP($C101,Sheet1!$B:$AE,8,0)</f>
        <v>#N/A</v>
      </c>
      <c r="K101" s="61" t="e">
        <f>VLOOKUP($C101,Sheet1!$B:$AE,9,0)</f>
        <v>#N/A</v>
      </c>
      <c r="L101" s="61" t="e">
        <f>VLOOKUP($C101,Sheet1!$B:$AE,10,0)</f>
        <v>#N/A</v>
      </c>
      <c r="M101" s="61" t="e">
        <f>VLOOKUP($C101,Sheet1!$B:$AE,11,0)</f>
        <v>#N/A</v>
      </c>
      <c r="N101" s="61" t="e">
        <f>VLOOKUP($C101,Sheet1!$B:$AE,12,0)</f>
        <v>#N/A</v>
      </c>
      <c r="O101" s="61" t="e">
        <f>VLOOKUP($C101,Sheet1!$B:$AE,13,0)</f>
        <v>#N/A</v>
      </c>
      <c r="P101" s="61" t="e">
        <f>VLOOKUP($C101,Sheet1!$B:$AE,14,0)</f>
        <v>#N/A</v>
      </c>
      <c r="Q101" s="61" t="e">
        <f>VLOOKUP($C101,Sheet1!$B:$AE,15,0)</f>
        <v>#N/A</v>
      </c>
      <c r="R101" s="61" t="e">
        <f>VLOOKUP($C101,Sheet1!$B:$AE,16,0)</f>
        <v>#N/A</v>
      </c>
      <c r="S101" s="61" t="e">
        <f>VLOOKUP($C101,Sheet1!$B:$AE,17,0)</f>
        <v>#N/A</v>
      </c>
      <c r="T101" s="61" t="e">
        <f>VLOOKUP($C101,Sheet1!$B:$AE,18,0)</f>
        <v>#N/A</v>
      </c>
      <c r="U101" s="61" t="e">
        <f>VLOOKUP($C101,Sheet1!$B:$AE,19,0)</f>
        <v>#N/A</v>
      </c>
      <c r="V101" s="61" t="e">
        <f>VLOOKUP($C101,Sheet1!$B:$AE,20,0)</f>
        <v>#N/A</v>
      </c>
      <c r="W101" s="61" t="e">
        <f>VLOOKUP($C101,Sheet1!$B:$AE,21,0)</f>
        <v>#N/A</v>
      </c>
      <c r="X101" s="61" t="e">
        <f>VLOOKUP($C101,Sheet1!$B:$AE,22,0)</f>
        <v>#N/A</v>
      </c>
      <c r="Y101" s="61" t="e">
        <f>VLOOKUP($C101,Sheet1!$B:$AE,23,0)</f>
        <v>#N/A</v>
      </c>
      <c r="Z101" s="61" t="e">
        <f>VLOOKUP($C101,Sheet1!$B:$AE,24,0)</f>
        <v>#N/A</v>
      </c>
      <c r="AA101" s="61" t="e">
        <f>VLOOKUP($C101,Sheet1!$B:$AE,25,0)</f>
        <v>#N/A</v>
      </c>
      <c r="AB101" s="61" t="e">
        <f>VLOOKUP($C101,Sheet1!$B:$AF,26,0)</f>
        <v>#N/A</v>
      </c>
      <c r="AC101" s="61" t="e">
        <f>VLOOKUP($C101,Sheet1!$B:$AG,27,0)</f>
        <v>#N/A</v>
      </c>
      <c r="AD101" s="61" t="e">
        <f>VLOOKUP($C101,Sheet1!$B:$AH,28,0)</f>
        <v>#N/A</v>
      </c>
      <c r="AE101" s="61" t="e">
        <f>VLOOKUP(C101,Sheet1!B:AI,29,0)</f>
        <v>#N/A</v>
      </c>
      <c r="AF101" s="109" t="e">
        <f t="shared" si="12"/>
        <v>#N/A</v>
      </c>
      <c r="AG101" s="116" t="e">
        <f t="shared" si="13"/>
        <v>#N/A</v>
      </c>
    </row>
    <row r="102" s="21" customFormat="1" ht="28" customHeight="1" spans="2:33">
      <c r="B102" s="129"/>
      <c r="C102" s="63" t="s">
        <v>469</v>
      </c>
      <c r="D102" s="64" t="s">
        <v>470</v>
      </c>
      <c r="E102" s="65">
        <v>120</v>
      </c>
      <c r="F102" s="61" t="e">
        <f>VLOOKUP(C102,Sheet1!B:J,4,0)</f>
        <v>#N/A</v>
      </c>
      <c r="G102" s="61" t="e">
        <f>VLOOKUP(C102,Sheet1!B:K,5,0)</f>
        <v>#N/A</v>
      </c>
      <c r="H102" s="61" t="e">
        <f>VLOOKUP($C102,Sheet1!$B:$AE,6,0)</f>
        <v>#N/A</v>
      </c>
      <c r="I102" s="61" t="e">
        <f>VLOOKUP($C102,Sheet1!$B:$AE,7,0)</f>
        <v>#N/A</v>
      </c>
      <c r="J102" s="61" t="e">
        <f>VLOOKUP($C102,Sheet1!$B:$AE,8,0)</f>
        <v>#N/A</v>
      </c>
      <c r="K102" s="61" t="e">
        <f>VLOOKUP($C102,Sheet1!$B:$AE,9,0)</f>
        <v>#N/A</v>
      </c>
      <c r="L102" s="61" t="e">
        <f>VLOOKUP($C102,Sheet1!$B:$AE,10,0)</f>
        <v>#N/A</v>
      </c>
      <c r="M102" s="61" t="e">
        <f>VLOOKUP($C102,Sheet1!$B:$AE,11,0)</f>
        <v>#N/A</v>
      </c>
      <c r="N102" s="61" t="e">
        <f>VLOOKUP($C102,Sheet1!$B:$AE,12,0)</f>
        <v>#N/A</v>
      </c>
      <c r="O102" s="61" t="e">
        <f>VLOOKUP($C102,Sheet1!$B:$AE,13,0)</f>
        <v>#N/A</v>
      </c>
      <c r="P102" s="61" t="e">
        <f>VLOOKUP($C102,Sheet1!$B:$AE,14,0)</f>
        <v>#N/A</v>
      </c>
      <c r="Q102" s="61" t="e">
        <f>VLOOKUP($C102,Sheet1!$B:$AE,15,0)</f>
        <v>#N/A</v>
      </c>
      <c r="R102" s="61" t="e">
        <f>VLOOKUP($C102,Sheet1!$B:$AE,16,0)</f>
        <v>#N/A</v>
      </c>
      <c r="S102" s="61" t="e">
        <f>VLOOKUP($C102,Sheet1!$B:$AE,17,0)</f>
        <v>#N/A</v>
      </c>
      <c r="T102" s="61" t="e">
        <f>VLOOKUP($C102,Sheet1!$B:$AE,18,0)</f>
        <v>#N/A</v>
      </c>
      <c r="U102" s="61" t="e">
        <f>VLOOKUP($C102,Sheet1!$B:$AE,19,0)</f>
        <v>#N/A</v>
      </c>
      <c r="V102" s="61" t="e">
        <f>VLOOKUP($C102,Sheet1!$B:$AE,20,0)</f>
        <v>#N/A</v>
      </c>
      <c r="W102" s="61" t="e">
        <f>VLOOKUP($C102,Sheet1!$B:$AE,21,0)</f>
        <v>#N/A</v>
      </c>
      <c r="X102" s="61" t="e">
        <f>VLOOKUP($C102,Sheet1!$B:$AE,22,0)</f>
        <v>#N/A</v>
      </c>
      <c r="Y102" s="61" t="e">
        <f>VLOOKUP($C102,Sheet1!$B:$AE,23,0)</f>
        <v>#N/A</v>
      </c>
      <c r="Z102" s="61" t="e">
        <f>VLOOKUP($C102,Sheet1!$B:$AE,24,0)</f>
        <v>#N/A</v>
      </c>
      <c r="AA102" s="61" t="e">
        <f>VLOOKUP($C102,Sheet1!$B:$AE,25,0)</f>
        <v>#N/A</v>
      </c>
      <c r="AB102" s="61" t="e">
        <f>VLOOKUP($C102,Sheet1!$B:$AF,26,0)</f>
        <v>#N/A</v>
      </c>
      <c r="AC102" s="61" t="e">
        <f>VLOOKUP($C102,Sheet1!$B:$AG,27,0)</f>
        <v>#N/A</v>
      </c>
      <c r="AD102" s="61" t="e">
        <f>VLOOKUP($C102,Sheet1!$B:$AH,28,0)</f>
        <v>#N/A</v>
      </c>
      <c r="AE102" s="61" t="e">
        <f>VLOOKUP(C102,Sheet1!B:AI,29,0)</f>
        <v>#N/A</v>
      </c>
      <c r="AF102" s="109" t="e">
        <f t="shared" si="12"/>
        <v>#N/A</v>
      </c>
      <c r="AG102" s="116" t="e">
        <f t="shared" si="13"/>
        <v>#N/A</v>
      </c>
    </row>
    <row r="103" s="23" customFormat="1" ht="28" customHeight="1" spans="2:33">
      <c r="B103" s="131"/>
      <c r="C103" s="69" t="s">
        <v>83</v>
      </c>
      <c r="D103" s="70" t="s">
        <v>84</v>
      </c>
      <c r="E103" s="71">
        <v>120</v>
      </c>
      <c r="F103" s="61" t="str">
        <f>VLOOKUP(C103,Sheet1!B:J,4,0)</f>
        <v>正常供货</v>
      </c>
      <c r="G103" s="61">
        <f>VLOOKUP(C103,Sheet1!B:K,5,0)</f>
        <v>0</v>
      </c>
      <c r="H103" s="61">
        <f>VLOOKUP($C103,Sheet1!$B:$AE,6,0)</f>
        <v>60</v>
      </c>
      <c r="I103" s="61" t="str">
        <f>VLOOKUP($C103,Sheet1!$B:$AE,7,0)</f>
        <v>是</v>
      </c>
      <c r="J103" s="61">
        <f>VLOOKUP($C103,Sheet1!$B:$AE,8,0)</f>
        <v>90</v>
      </c>
      <c r="K103" s="61">
        <f>VLOOKUP($C103,Sheet1!$B:$AE,9,0)</f>
        <v>0</v>
      </c>
      <c r="L103" s="61">
        <f>VLOOKUP($C103,Sheet1!$B:$AE,10,0)</f>
        <v>0</v>
      </c>
      <c r="M103" s="61">
        <f>VLOOKUP($C103,Sheet1!$B:$AE,11,0)</f>
        <v>0</v>
      </c>
      <c r="N103" s="61">
        <f>VLOOKUP($C103,Sheet1!$B:$AE,12,0)</f>
        <v>0</v>
      </c>
      <c r="O103" s="61">
        <f>VLOOKUP($C103,Sheet1!$B:$AE,13,0)</f>
        <v>0</v>
      </c>
      <c r="P103" s="61">
        <f>VLOOKUP($C103,Sheet1!$B:$AE,14,0)</f>
        <v>0</v>
      </c>
      <c r="Q103" s="61">
        <f>VLOOKUP($C103,Sheet1!$B:$AE,15,0)</f>
        <v>0</v>
      </c>
      <c r="R103" s="61">
        <f>VLOOKUP($C103,Sheet1!$B:$AE,16,0)</f>
        <v>0</v>
      </c>
      <c r="S103" s="61">
        <f>VLOOKUP($C103,Sheet1!$B:$AE,17,0)</f>
        <v>0</v>
      </c>
      <c r="T103" s="61">
        <f>VLOOKUP($C103,Sheet1!$B:$AE,18,0)</f>
        <v>0</v>
      </c>
      <c r="U103" s="61">
        <f>VLOOKUP($C103,Sheet1!$B:$AE,19,0)</f>
        <v>0</v>
      </c>
      <c r="V103" s="61">
        <f>VLOOKUP($C103,Sheet1!$B:$AE,20,0)</f>
        <v>0</v>
      </c>
      <c r="W103" s="61">
        <f>VLOOKUP($C103,Sheet1!$B:$AE,21,0)</f>
        <v>0</v>
      </c>
      <c r="X103" s="61">
        <f>VLOOKUP($C103,Sheet1!$B:$AE,22,0)</f>
        <v>0</v>
      </c>
      <c r="Y103" s="61">
        <f>VLOOKUP($C103,Sheet1!$B:$AE,23,0)</f>
        <v>0</v>
      </c>
      <c r="Z103" s="61">
        <f>VLOOKUP($C103,Sheet1!$B:$AE,24,0)</f>
        <v>0</v>
      </c>
      <c r="AA103" s="61">
        <f>VLOOKUP($C103,Sheet1!$B:$AE,25,0)</f>
        <v>0</v>
      </c>
      <c r="AB103" s="61">
        <f>VLOOKUP($C103,Sheet1!$B:$AF,26,0)</f>
        <v>0</v>
      </c>
      <c r="AC103" s="61">
        <f>VLOOKUP($C103,Sheet1!$B:$AG,27,0)</f>
        <v>0</v>
      </c>
      <c r="AD103" s="61">
        <f>VLOOKUP($C103,Sheet1!$B:$AH,28,0)</f>
        <v>0</v>
      </c>
      <c r="AE103" s="61">
        <f>VLOOKUP(C103,Sheet1!B:AI,29,0)</f>
        <v>0</v>
      </c>
      <c r="AF103" s="109">
        <f t="shared" si="12"/>
        <v>150</v>
      </c>
      <c r="AG103" s="116">
        <f t="shared" si="13"/>
        <v>150</v>
      </c>
    </row>
    <row r="104" s="21" customFormat="1" ht="28" customHeight="1" spans="2:33">
      <c r="B104" s="129"/>
      <c r="C104" s="132" t="s">
        <v>471</v>
      </c>
      <c r="D104" s="64" t="s">
        <v>472</v>
      </c>
      <c r="E104" s="65">
        <v>120</v>
      </c>
      <c r="F104" s="61" t="e">
        <f>VLOOKUP(C104,Sheet1!B:J,4,0)</f>
        <v>#N/A</v>
      </c>
      <c r="G104" s="61" t="e">
        <f>VLOOKUP(C104,Sheet1!B:K,5,0)</f>
        <v>#N/A</v>
      </c>
      <c r="H104" s="61" t="e">
        <f>VLOOKUP($C104,Sheet1!$B:$AE,6,0)</f>
        <v>#N/A</v>
      </c>
      <c r="I104" s="61" t="e">
        <f>VLOOKUP($C104,Sheet1!$B:$AE,7,0)</f>
        <v>#N/A</v>
      </c>
      <c r="J104" s="61" t="e">
        <f>VLOOKUP($C104,Sheet1!$B:$AE,8,0)</f>
        <v>#N/A</v>
      </c>
      <c r="K104" s="61" t="e">
        <f>VLOOKUP($C104,Sheet1!$B:$AE,9,0)</f>
        <v>#N/A</v>
      </c>
      <c r="L104" s="61" t="e">
        <f>VLOOKUP($C104,Sheet1!$B:$AE,10,0)</f>
        <v>#N/A</v>
      </c>
      <c r="M104" s="61" t="e">
        <f>VLOOKUP($C104,Sheet1!$B:$AE,11,0)</f>
        <v>#N/A</v>
      </c>
      <c r="N104" s="61" t="e">
        <f>VLOOKUP($C104,Sheet1!$B:$AE,12,0)</f>
        <v>#N/A</v>
      </c>
      <c r="O104" s="61" t="e">
        <f>VLOOKUP($C104,Sheet1!$B:$AE,13,0)</f>
        <v>#N/A</v>
      </c>
      <c r="P104" s="61" t="e">
        <f>VLOOKUP($C104,Sheet1!$B:$AE,14,0)</f>
        <v>#N/A</v>
      </c>
      <c r="Q104" s="61" t="e">
        <f>VLOOKUP($C104,Sheet1!$B:$AE,15,0)</f>
        <v>#N/A</v>
      </c>
      <c r="R104" s="61" t="e">
        <f>VLOOKUP($C104,Sheet1!$B:$AE,16,0)</f>
        <v>#N/A</v>
      </c>
      <c r="S104" s="61" t="e">
        <f>VLOOKUP($C104,Sheet1!$B:$AE,17,0)</f>
        <v>#N/A</v>
      </c>
      <c r="T104" s="61" t="e">
        <f>VLOOKUP($C104,Sheet1!$B:$AE,18,0)</f>
        <v>#N/A</v>
      </c>
      <c r="U104" s="61" t="e">
        <f>VLOOKUP($C104,Sheet1!$B:$AE,19,0)</f>
        <v>#N/A</v>
      </c>
      <c r="V104" s="61" t="e">
        <f>VLOOKUP($C104,Sheet1!$B:$AE,20,0)</f>
        <v>#N/A</v>
      </c>
      <c r="W104" s="61" t="e">
        <f>VLOOKUP($C104,Sheet1!$B:$AE,21,0)</f>
        <v>#N/A</v>
      </c>
      <c r="X104" s="61" t="e">
        <f>VLOOKUP($C104,Sheet1!$B:$AE,22,0)</f>
        <v>#N/A</v>
      </c>
      <c r="Y104" s="61" t="e">
        <f>VLOOKUP($C104,Sheet1!$B:$AE,23,0)</f>
        <v>#N/A</v>
      </c>
      <c r="Z104" s="61" t="e">
        <f>VLOOKUP($C104,Sheet1!$B:$AE,24,0)</f>
        <v>#N/A</v>
      </c>
      <c r="AA104" s="61" t="e">
        <f>VLOOKUP($C104,Sheet1!$B:$AE,25,0)</f>
        <v>#N/A</v>
      </c>
      <c r="AB104" s="61" t="e">
        <f>VLOOKUP($C104,Sheet1!$B:$AF,26,0)</f>
        <v>#N/A</v>
      </c>
      <c r="AC104" s="61" t="e">
        <f>VLOOKUP($C104,Sheet1!$B:$AG,27,0)</f>
        <v>#N/A</v>
      </c>
      <c r="AD104" s="61" t="e">
        <f>VLOOKUP($C104,Sheet1!$B:$AH,28,0)</f>
        <v>#N/A</v>
      </c>
      <c r="AE104" s="61" t="e">
        <f>VLOOKUP(C104,Sheet1!B:AI,29,0)</f>
        <v>#N/A</v>
      </c>
      <c r="AF104" s="109" t="e">
        <f t="shared" si="12"/>
        <v>#N/A</v>
      </c>
      <c r="AG104" s="116" t="e">
        <f t="shared" si="13"/>
        <v>#N/A</v>
      </c>
    </row>
    <row r="105" s="21" customFormat="1" ht="28" customHeight="1" spans="2:33">
      <c r="B105" s="129"/>
      <c r="C105" s="133" t="s">
        <v>473</v>
      </c>
      <c r="D105" s="64" t="s">
        <v>474</v>
      </c>
      <c r="E105" s="65">
        <v>120</v>
      </c>
      <c r="F105" s="61" t="e">
        <f>VLOOKUP(C105,Sheet1!B:J,4,0)</f>
        <v>#N/A</v>
      </c>
      <c r="G105" s="61" t="e">
        <f>VLOOKUP(C105,Sheet1!B:K,5,0)</f>
        <v>#N/A</v>
      </c>
      <c r="H105" s="61" t="e">
        <f>VLOOKUP($C105,Sheet1!$B:$AE,6,0)</f>
        <v>#N/A</v>
      </c>
      <c r="I105" s="61" t="e">
        <f>VLOOKUP($C105,Sheet1!$B:$AE,7,0)</f>
        <v>#N/A</v>
      </c>
      <c r="J105" s="61" t="e">
        <f>VLOOKUP($C105,Sheet1!$B:$AE,8,0)</f>
        <v>#N/A</v>
      </c>
      <c r="K105" s="61" t="e">
        <f>VLOOKUP($C105,Sheet1!$B:$AE,9,0)</f>
        <v>#N/A</v>
      </c>
      <c r="L105" s="61" t="e">
        <f>VLOOKUP($C105,Sheet1!$B:$AE,10,0)</f>
        <v>#N/A</v>
      </c>
      <c r="M105" s="61" t="e">
        <f>VLOOKUP($C105,Sheet1!$B:$AE,11,0)</f>
        <v>#N/A</v>
      </c>
      <c r="N105" s="61" t="e">
        <f>VLOOKUP($C105,Sheet1!$B:$AE,12,0)</f>
        <v>#N/A</v>
      </c>
      <c r="O105" s="61" t="e">
        <f>VLOOKUP($C105,Sheet1!$B:$AE,13,0)</f>
        <v>#N/A</v>
      </c>
      <c r="P105" s="61" t="e">
        <f>VLOOKUP($C105,Sheet1!$B:$AE,14,0)</f>
        <v>#N/A</v>
      </c>
      <c r="Q105" s="61" t="e">
        <f>VLOOKUP($C105,Sheet1!$B:$AE,15,0)</f>
        <v>#N/A</v>
      </c>
      <c r="R105" s="61" t="e">
        <f>VLOOKUP($C105,Sheet1!$B:$AE,16,0)</f>
        <v>#N/A</v>
      </c>
      <c r="S105" s="61" t="e">
        <f>VLOOKUP($C105,Sheet1!$B:$AE,17,0)</f>
        <v>#N/A</v>
      </c>
      <c r="T105" s="61" t="e">
        <f>VLOOKUP($C105,Sheet1!$B:$AE,18,0)</f>
        <v>#N/A</v>
      </c>
      <c r="U105" s="61" t="e">
        <f>VLOOKUP($C105,Sheet1!$B:$AE,19,0)</f>
        <v>#N/A</v>
      </c>
      <c r="V105" s="61" t="e">
        <f>VLOOKUP($C105,Sheet1!$B:$AE,20,0)</f>
        <v>#N/A</v>
      </c>
      <c r="W105" s="61" t="e">
        <f>VLOOKUP($C105,Sheet1!$B:$AE,21,0)</f>
        <v>#N/A</v>
      </c>
      <c r="X105" s="61" t="e">
        <f>VLOOKUP($C105,Sheet1!$B:$AE,22,0)</f>
        <v>#N/A</v>
      </c>
      <c r="Y105" s="61" t="e">
        <f>VLOOKUP($C105,Sheet1!$B:$AE,23,0)</f>
        <v>#N/A</v>
      </c>
      <c r="Z105" s="61" t="e">
        <f>VLOOKUP($C105,Sheet1!$B:$AE,24,0)</f>
        <v>#N/A</v>
      </c>
      <c r="AA105" s="61" t="e">
        <f>VLOOKUP($C105,Sheet1!$B:$AE,25,0)</f>
        <v>#N/A</v>
      </c>
      <c r="AB105" s="61" t="e">
        <f>VLOOKUP($C105,Sheet1!$B:$AF,26,0)</f>
        <v>#N/A</v>
      </c>
      <c r="AC105" s="61" t="e">
        <f>VLOOKUP($C105,Sheet1!$B:$AG,27,0)</f>
        <v>#N/A</v>
      </c>
      <c r="AD105" s="61" t="e">
        <f>VLOOKUP($C105,Sheet1!$B:$AH,28,0)</f>
        <v>#N/A</v>
      </c>
      <c r="AE105" s="61" t="e">
        <f>VLOOKUP(C105,Sheet1!B:AI,29,0)</f>
        <v>#N/A</v>
      </c>
      <c r="AF105" s="109" t="e">
        <f t="shared" si="12"/>
        <v>#N/A</v>
      </c>
      <c r="AG105" s="116" t="e">
        <f t="shared" si="13"/>
        <v>#N/A</v>
      </c>
    </row>
    <row r="106" s="21" customFormat="1" ht="28" customHeight="1" spans="2:33">
      <c r="B106" s="129"/>
      <c r="C106" s="134" t="s">
        <v>475</v>
      </c>
      <c r="D106" s="64" t="s">
        <v>476</v>
      </c>
      <c r="E106" s="65">
        <v>120</v>
      </c>
      <c r="F106" s="61" t="e">
        <f>VLOOKUP(C106,Sheet1!B:J,4,0)</f>
        <v>#N/A</v>
      </c>
      <c r="G106" s="61" t="e">
        <f>VLOOKUP(C106,Sheet1!B:K,5,0)</f>
        <v>#N/A</v>
      </c>
      <c r="H106" s="61" t="e">
        <f>VLOOKUP($C106,Sheet1!$B:$AE,6,0)</f>
        <v>#N/A</v>
      </c>
      <c r="I106" s="61" t="e">
        <f>VLOOKUP($C106,Sheet1!$B:$AE,7,0)</f>
        <v>#N/A</v>
      </c>
      <c r="J106" s="61" t="e">
        <f>VLOOKUP($C106,Sheet1!$B:$AE,8,0)</f>
        <v>#N/A</v>
      </c>
      <c r="K106" s="61" t="e">
        <f>VLOOKUP($C106,Sheet1!$B:$AE,9,0)</f>
        <v>#N/A</v>
      </c>
      <c r="L106" s="61" t="e">
        <f>VLOOKUP($C106,Sheet1!$B:$AE,10,0)</f>
        <v>#N/A</v>
      </c>
      <c r="M106" s="61" t="e">
        <f>VLOOKUP($C106,Sheet1!$B:$AE,11,0)</f>
        <v>#N/A</v>
      </c>
      <c r="N106" s="61" t="e">
        <f>VLOOKUP($C106,Sheet1!$B:$AE,12,0)</f>
        <v>#N/A</v>
      </c>
      <c r="O106" s="61" t="e">
        <f>VLOOKUP($C106,Sheet1!$B:$AE,13,0)</f>
        <v>#N/A</v>
      </c>
      <c r="P106" s="61" t="e">
        <f>VLOOKUP($C106,Sheet1!$B:$AE,14,0)</f>
        <v>#N/A</v>
      </c>
      <c r="Q106" s="61" t="e">
        <f>VLOOKUP($C106,Sheet1!$B:$AE,15,0)</f>
        <v>#N/A</v>
      </c>
      <c r="R106" s="61" t="e">
        <f>VLOOKUP($C106,Sheet1!$B:$AE,16,0)</f>
        <v>#N/A</v>
      </c>
      <c r="S106" s="61" t="e">
        <f>VLOOKUP($C106,Sheet1!$B:$AE,17,0)</f>
        <v>#N/A</v>
      </c>
      <c r="T106" s="61" t="e">
        <f>VLOOKUP($C106,Sheet1!$B:$AE,18,0)</f>
        <v>#N/A</v>
      </c>
      <c r="U106" s="61" t="e">
        <f>VLOOKUP($C106,Sheet1!$B:$AE,19,0)</f>
        <v>#N/A</v>
      </c>
      <c r="V106" s="61" t="e">
        <f>VLOOKUP($C106,Sheet1!$B:$AE,20,0)</f>
        <v>#N/A</v>
      </c>
      <c r="W106" s="61" t="e">
        <f>VLOOKUP($C106,Sheet1!$B:$AE,21,0)</f>
        <v>#N/A</v>
      </c>
      <c r="X106" s="61" t="e">
        <f>VLOOKUP($C106,Sheet1!$B:$AE,22,0)</f>
        <v>#N/A</v>
      </c>
      <c r="Y106" s="61" t="e">
        <f>VLOOKUP($C106,Sheet1!$B:$AE,23,0)</f>
        <v>#N/A</v>
      </c>
      <c r="Z106" s="61" t="e">
        <f>VLOOKUP($C106,Sheet1!$B:$AE,24,0)</f>
        <v>#N/A</v>
      </c>
      <c r="AA106" s="61" t="e">
        <f>VLOOKUP($C106,Sheet1!$B:$AE,25,0)</f>
        <v>#N/A</v>
      </c>
      <c r="AB106" s="61" t="e">
        <f>VLOOKUP($C106,Sheet1!$B:$AF,26,0)</f>
        <v>#N/A</v>
      </c>
      <c r="AC106" s="61" t="e">
        <f>VLOOKUP($C106,Sheet1!$B:$AG,27,0)</f>
        <v>#N/A</v>
      </c>
      <c r="AD106" s="61" t="e">
        <f>VLOOKUP($C106,Sheet1!$B:$AH,28,0)</f>
        <v>#N/A</v>
      </c>
      <c r="AE106" s="61" t="e">
        <f>VLOOKUP(C106,Sheet1!B:AI,29,0)</f>
        <v>#N/A</v>
      </c>
      <c r="AF106" s="109" t="e">
        <f t="shared" si="12"/>
        <v>#N/A</v>
      </c>
      <c r="AG106" s="116" t="e">
        <f t="shared" si="13"/>
        <v>#N/A</v>
      </c>
    </row>
    <row r="107" s="23" customFormat="1" ht="28" customHeight="1" spans="2:33">
      <c r="B107" s="131"/>
      <c r="C107" s="69" t="s">
        <v>477</v>
      </c>
      <c r="D107" s="70" t="s">
        <v>478</v>
      </c>
      <c r="E107" s="71">
        <v>120</v>
      </c>
      <c r="F107" s="61" t="e">
        <f>VLOOKUP(C107,Sheet1!B:J,4,0)</f>
        <v>#N/A</v>
      </c>
      <c r="G107" s="61" t="e">
        <f>VLOOKUP(C107,Sheet1!B:K,5,0)</f>
        <v>#N/A</v>
      </c>
      <c r="H107" s="61" t="e">
        <f>VLOOKUP($C107,Sheet1!$B:$AE,6,0)</f>
        <v>#N/A</v>
      </c>
      <c r="I107" s="61" t="e">
        <f>VLOOKUP($C107,Sheet1!$B:$AE,7,0)</f>
        <v>#N/A</v>
      </c>
      <c r="J107" s="61" t="e">
        <f>VLOOKUP($C107,Sheet1!$B:$AE,8,0)</f>
        <v>#N/A</v>
      </c>
      <c r="K107" s="61" t="e">
        <f>VLOOKUP($C107,Sheet1!$B:$AE,9,0)</f>
        <v>#N/A</v>
      </c>
      <c r="L107" s="61" t="e">
        <f>VLOOKUP($C107,Sheet1!$B:$AE,10,0)</f>
        <v>#N/A</v>
      </c>
      <c r="M107" s="61" t="e">
        <f>VLOOKUP($C107,Sheet1!$B:$AE,11,0)</f>
        <v>#N/A</v>
      </c>
      <c r="N107" s="61" t="e">
        <f>VLOOKUP($C107,Sheet1!$B:$AE,12,0)</f>
        <v>#N/A</v>
      </c>
      <c r="O107" s="61" t="e">
        <f>VLOOKUP($C107,Sheet1!$B:$AE,13,0)</f>
        <v>#N/A</v>
      </c>
      <c r="P107" s="61" t="e">
        <f>VLOOKUP($C107,Sheet1!$B:$AE,14,0)</f>
        <v>#N/A</v>
      </c>
      <c r="Q107" s="61" t="e">
        <f>VLOOKUP($C107,Sheet1!$B:$AE,15,0)</f>
        <v>#N/A</v>
      </c>
      <c r="R107" s="61" t="e">
        <f>VLOOKUP($C107,Sheet1!$B:$AE,16,0)</f>
        <v>#N/A</v>
      </c>
      <c r="S107" s="61" t="e">
        <f>VLOOKUP($C107,Sheet1!$B:$AE,17,0)</f>
        <v>#N/A</v>
      </c>
      <c r="T107" s="61" t="e">
        <f>VLOOKUP($C107,Sheet1!$B:$AE,18,0)</f>
        <v>#N/A</v>
      </c>
      <c r="U107" s="61" t="e">
        <f>VLOOKUP($C107,Sheet1!$B:$AE,19,0)</f>
        <v>#N/A</v>
      </c>
      <c r="V107" s="61" t="e">
        <f>VLOOKUP($C107,Sheet1!$B:$AE,20,0)</f>
        <v>#N/A</v>
      </c>
      <c r="W107" s="61" t="e">
        <f>VLOOKUP($C107,Sheet1!$B:$AE,21,0)</f>
        <v>#N/A</v>
      </c>
      <c r="X107" s="61" t="e">
        <f>VLOOKUP($C107,Sheet1!$B:$AE,22,0)</f>
        <v>#N/A</v>
      </c>
      <c r="Y107" s="61" t="e">
        <f>VLOOKUP($C107,Sheet1!$B:$AE,23,0)</f>
        <v>#N/A</v>
      </c>
      <c r="Z107" s="61" t="e">
        <f>VLOOKUP($C107,Sheet1!$B:$AE,24,0)</f>
        <v>#N/A</v>
      </c>
      <c r="AA107" s="61" t="e">
        <f>VLOOKUP($C107,Sheet1!$B:$AE,25,0)</f>
        <v>#N/A</v>
      </c>
      <c r="AB107" s="61" t="e">
        <f>VLOOKUP($C107,Sheet1!$B:$AF,26,0)</f>
        <v>#N/A</v>
      </c>
      <c r="AC107" s="61" t="e">
        <f>VLOOKUP($C107,Sheet1!$B:$AG,27,0)</f>
        <v>#N/A</v>
      </c>
      <c r="AD107" s="61" t="e">
        <f>VLOOKUP($C107,Sheet1!$B:$AH,28,0)</f>
        <v>#N/A</v>
      </c>
      <c r="AE107" s="61" t="e">
        <f>VLOOKUP(C107,Sheet1!B:AI,29,0)</f>
        <v>#N/A</v>
      </c>
      <c r="AF107" s="109" t="e">
        <f t="shared" si="12"/>
        <v>#N/A</v>
      </c>
      <c r="AG107" s="116" t="e">
        <f t="shared" si="13"/>
        <v>#N/A</v>
      </c>
    </row>
    <row r="108" s="21" customFormat="1" ht="28" customHeight="1" spans="2:33">
      <c r="B108" s="135"/>
      <c r="C108" s="90" t="s">
        <v>479</v>
      </c>
      <c r="D108" s="91" t="s">
        <v>480</v>
      </c>
      <c r="E108" s="92">
        <v>120</v>
      </c>
      <c r="F108" s="61" t="e">
        <f>VLOOKUP(C108,Sheet1!B:J,4,0)</f>
        <v>#N/A</v>
      </c>
      <c r="G108" s="61" t="e">
        <f>VLOOKUP(C108,Sheet1!B:K,5,0)</f>
        <v>#N/A</v>
      </c>
      <c r="H108" s="61" t="e">
        <f>VLOOKUP($C108,Sheet1!$B:$AE,6,0)</f>
        <v>#N/A</v>
      </c>
      <c r="I108" s="61" t="e">
        <f>VLOOKUP($C108,Sheet1!$B:$AE,7,0)</f>
        <v>#N/A</v>
      </c>
      <c r="J108" s="61" t="e">
        <f>VLOOKUP($C108,Sheet1!$B:$AE,8,0)</f>
        <v>#N/A</v>
      </c>
      <c r="K108" s="61" t="e">
        <f>VLOOKUP($C108,Sheet1!$B:$AE,9,0)</f>
        <v>#N/A</v>
      </c>
      <c r="L108" s="61" t="e">
        <f>VLOOKUP($C108,Sheet1!$B:$AE,10,0)</f>
        <v>#N/A</v>
      </c>
      <c r="M108" s="61" t="e">
        <f>VLOOKUP($C108,Sheet1!$B:$AE,11,0)</f>
        <v>#N/A</v>
      </c>
      <c r="N108" s="61" t="e">
        <f>VLOOKUP($C108,Sheet1!$B:$AE,12,0)</f>
        <v>#N/A</v>
      </c>
      <c r="O108" s="61" t="e">
        <f>VLOOKUP($C108,Sheet1!$B:$AE,13,0)</f>
        <v>#N/A</v>
      </c>
      <c r="P108" s="61" t="e">
        <f>VLOOKUP($C108,Sheet1!$B:$AE,14,0)</f>
        <v>#N/A</v>
      </c>
      <c r="Q108" s="61" t="e">
        <f>VLOOKUP($C108,Sheet1!$B:$AE,15,0)</f>
        <v>#N/A</v>
      </c>
      <c r="R108" s="61" t="e">
        <f>VLOOKUP($C108,Sheet1!$B:$AE,16,0)</f>
        <v>#N/A</v>
      </c>
      <c r="S108" s="61" t="e">
        <f>VLOOKUP($C108,Sheet1!$B:$AE,17,0)</f>
        <v>#N/A</v>
      </c>
      <c r="T108" s="61" t="e">
        <f>VLOOKUP($C108,Sheet1!$B:$AE,18,0)</f>
        <v>#N/A</v>
      </c>
      <c r="U108" s="61" t="e">
        <f>VLOOKUP($C108,Sheet1!$B:$AE,19,0)</f>
        <v>#N/A</v>
      </c>
      <c r="V108" s="61" t="e">
        <f>VLOOKUP($C108,Sheet1!$B:$AE,20,0)</f>
        <v>#N/A</v>
      </c>
      <c r="W108" s="61" t="e">
        <f>VLOOKUP($C108,Sheet1!$B:$AE,21,0)</f>
        <v>#N/A</v>
      </c>
      <c r="X108" s="61" t="e">
        <f>VLOOKUP($C108,Sheet1!$B:$AE,22,0)</f>
        <v>#N/A</v>
      </c>
      <c r="Y108" s="61" t="e">
        <f>VLOOKUP($C108,Sheet1!$B:$AE,23,0)</f>
        <v>#N/A</v>
      </c>
      <c r="Z108" s="61" t="e">
        <f>VLOOKUP($C108,Sheet1!$B:$AE,24,0)</f>
        <v>#N/A</v>
      </c>
      <c r="AA108" s="61" t="e">
        <f>VLOOKUP($C108,Sheet1!$B:$AE,25,0)</f>
        <v>#N/A</v>
      </c>
      <c r="AB108" s="61" t="e">
        <f>VLOOKUP($C108,Sheet1!$B:$AF,26,0)</f>
        <v>#N/A</v>
      </c>
      <c r="AC108" s="61" t="e">
        <f>VLOOKUP($C108,Sheet1!$B:$AG,27,0)</f>
        <v>#N/A</v>
      </c>
      <c r="AD108" s="61" t="e">
        <f>VLOOKUP($C108,Sheet1!$B:$AH,28,0)</f>
        <v>#N/A</v>
      </c>
      <c r="AE108" s="61" t="e">
        <f>VLOOKUP(C108,Sheet1!B:AI,29,0)</f>
        <v>#N/A</v>
      </c>
      <c r="AF108" s="109" t="e">
        <f t="shared" si="12"/>
        <v>#N/A</v>
      </c>
      <c r="AG108" s="116" t="e">
        <f t="shared" si="13"/>
        <v>#N/A</v>
      </c>
    </row>
    <row r="109" s="25" customFormat="1" ht="32" customHeight="1" spans="3:45">
      <c r="C109" s="81" t="s">
        <v>356</v>
      </c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</row>
    <row r="110" s="21" customFormat="1" ht="28" customHeight="1" spans="2:33">
      <c r="B110" s="128" t="s">
        <v>481</v>
      </c>
      <c r="C110" s="58" t="s">
        <v>482</v>
      </c>
      <c r="D110" s="59" t="s">
        <v>483</v>
      </c>
      <c r="E110" s="60">
        <v>120</v>
      </c>
      <c r="F110" s="61" t="e">
        <f>VLOOKUP(C110,Sheet1!B:J,4,0)</f>
        <v>#N/A</v>
      </c>
      <c r="G110" s="61" t="e">
        <f>VLOOKUP(C110,Sheet1!B:K,5,0)</f>
        <v>#N/A</v>
      </c>
      <c r="H110" s="61" t="e">
        <f>VLOOKUP($C110,Sheet1!$B:$AE,6,0)</f>
        <v>#N/A</v>
      </c>
      <c r="I110" s="61" t="e">
        <f>VLOOKUP($C110,Sheet1!$B:$AE,7,0)</f>
        <v>#N/A</v>
      </c>
      <c r="J110" s="61" t="e">
        <f>VLOOKUP($C110,Sheet1!$B:$AE,8,0)</f>
        <v>#N/A</v>
      </c>
      <c r="K110" s="61" t="e">
        <f>VLOOKUP($C110,Sheet1!$B:$AE,9,0)</f>
        <v>#N/A</v>
      </c>
      <c r="L110" s="61" t="e">
        <f>VLOOKUP($C110,Sheet1!$B:$AE,10,0)</f>
        <v>#N/A</v>
      </c>
      <c r="M110" s="61" t="e">
        <f>VLOOKUP($C110,Sheet1!$B:$AE,11,0)</f>
        <v>#N/A</v>
      </c>
      <c r="N110" s="61" t="e">
        <f>VLOOKUP($C110,Sheet1!$B:$AE,12,0)</f>
        <v>#N/A</v>
      </c>
      <c r="O110" s="61" t="e">
        <f>VLOOKUP($C110,Sheet1!$B:$AE,13,0)</f>
        <v>#N/A</v>
      </c>
      <c r="P110" s="61" t="e">
        <f>VLOOKUP($C110,Sheet1!$B:$AE,14,0)</f>
        <v>#N/A</v>
      </c>
      <c r="Q110" s="61" t="e">
        <f>VLOOKUP($C110,Sheet1!$B:$AE,15,0)</f>
        <v>#N/A</v>
      </c>
      <c r="R110" s="61" t="e">
        <f>VLOOKUP($C110,Sheet1!$B:$AE,16,0)</f>
        <v>#N/A</v>
      </c>
      <c r="S110" s="61" t="e">
        <f>VLOOKUP($C110,Sheet1!$B:$AE,17,0)</f>
        <v>#N/A</v>
      </c>
      <c r="T110" s="61" t="e">
        <f>VLOOKUP($C110,Sheet1!$B:$AE,18,0)</f>
        <v>#N/A</v>
      </c>
      <c r="U110" s="61" t="e">
        <f>VLOOKUP($C110,Sheet1!$B:$AE,19,0)</f>
        <v>#N/A</v>
      </c>
      <c r="V110" s="61" t="e">
        <f>VLOOKUP($C110,Sheet1!$B:$AE,20,0)</f>
        <v>#N/A</v>
      </c>
      <c r="W110" s="61" t="e">
        <f>VLOOKUP($C110,Sheet1!$B:$AE,21,0)</f>
        <v>#N/A</v>
      </c>
      <c r="X110" s="61" t="e">
        <f>VLOOKUP($C110,Sheet1!$B:$AE,22,0)</f>
        <v>#N/A</v>
      </c>
      <c r="Y110" s="61" t="e">
        <f>VLOOKUP($C110,Sheet1!$B:$AE,23,0)</f>
        <v>#N/A</v>
      </c>
      <c r="Z110" s="61" t="e">
        <f>VLOOKUP($C110,Sheet1!$B:$AE,24,0)</f>
        <v>#N/A</v>
      </c>
      <c r="AA110" s="61" t="e">
        <f>VLOOKUP($C110,Sheet1!$B:$AE,25,0)</f>
        <v>#N/A</v>
      </c>
      <c r="AB110" s="61" t="e">
        <f>VLOOKUP($C110,Sheet1!$B:$AF,26,0)</f>
        <v>#N/A</v>
      </c>
      <c r="AC110" s="61" t="e">
        <f>VLOOKUP($C110,Sheet1!$B:$AG,27,0)</f>
        <v>#N/A</v>
      </c>
      <c r="AD110" s="61" t="e">
        <f>VLOOKUP($C110,Sheet1!$B:$AH,28,0)</f>
        <v>#N/A</v>
      </c>
      <c r="AE110" s="61" t="e">
        <f>VLOOKUP(C110,Sheet1!B:AI,29,0)</f>
        <v>#N/A</v>
      </c>
      <c r="AF110" s="109" t="e">
        <f t="shared" ref="AF110:AF140" si="14">SUM(F110:AE110)</f>
        <v>#N/A</v>
      </c>
      <c r="AG110" s="116" t="e">
        <f t="shared" ref="AG110:AG114" si="15">AF110-AE110-AD110-AC110-AB110</f>
        <v>#N/A</v>
      </c>
    </row>
    <row r="111" s="23" customFormat="1" ht="28" customHeight="1" spans="2:33">
      <c r="B111" s="131"/>
      <c r="C111" s="69" t="s">
        <v>484</v>
      </c>
      <c r="D111" s="70" t="s">
        <v>485</v>
      </c>
      <c r="E111" s="71">
        <v>120</v>
      </c>
      <c r="F111" s="61" t="e">
        <f>VLOOKUP(C111,Sheet1!B:J,4,0)</f>
        <v>#N/A</v>
      </c>
      <c r="G111" s="61" t="e">
        <f>VLOOKUP(C111,Sheet1!B:K,5,0)</f>
        <v>#N/A</v>
      </c>
      <c r="H111" s="61" t="e">
        <f>VLOOKUP($C111,Sheet1!$B:$AE,6,0)</f>
        <v>#N/A</v>
      </c>
      <c r="I111" s="61" t="e">
        <f>VLOOKUP($C111,Sheet1!$B:$AE,7,0)</f>
        <v>#N/A</v>
      </c>
      <c r="J111" s="61" t="e">
        <f>VLOOKUP($C111,Sheet1!$B:$AE,8,0)</f>
        <v>#N/A</v>
      </c>
      <c r="K111" s="61" t="e">
        <f>VLOOKUP($C111,Sheet1!$B:$AE,9,0)</f>
        <v>#N/A</v>
      </c>
      <c r="L111" s="61" t="e">
        <f>VLOOKUP($C111,Sheet1!$B:$AE,10,0)</f>
        <v>#N/A</v>
      </c>
      <c r="M111" s="61" t="e">
        <f>VLOOKUP($C111,Sheet1!$B:$AE,11,0)</f>
        <v>#N/A</v>
      </c>
      <c r="N111" s="61" t="e">
        <f>VLOOKUP($C111,Sheet1!$B:$AE,12,0)</f>
        <v>#N/A</v>
      </c>
      <c r="O111" s="61" t="e">
        <f>VLOOKUP($C111,Sheet1!$B:$AE,13,0)</f>
        <v>#N/A</v>
      </c>
      <c r="P111" s="61" t="e">
        <f>VLOOKUP($C111,Sheet1!$B:$AE,14,0)</f>
        <v>#N/A</v>
      </c>
      <c r="Q111" s="61" t="e">
        <f>VLOOKUP($C111,Sheet1!$B:$AE,15,0)</f>
        <v>#N/A</v>
      </c>
      <c r="R111" s="61" t="e">
        <f>VLOOKUP($C111,Sheet1!$B:$AE,16,0)</f>
        <v>#N/A</v>
      </c>
      <c r="S111" s="61" t="e">
        <f>VLOOKUP($C111,Sheet1!$B:$AE,17,0)</f>
        <v>#N/A</v>
      </c>
      <c r="T111" s="61" t="e">
        <f>VLOOKUP($C111,Sheet1!$B:$AE,18,0)</f>
        <v>#N/A</v>
      </c>
      <c r="U111" s="61" t="e">
        <f>VLOOKUP($C111,Sheet1!$B:$AE,19,0)</f>
        <v>#N/A</v>
      </c>
      <c r="V111" s="61" t="e">
        <f>VLOOKUP($C111,Sheet1!$B:$AE,20,0)</f>
        <v>#N/A</v>
      </c>
      <c r="W111" s="61" t="e">
        <f>VLOOKUP($C111,Sheet1!$B:$AE,21,0)</f>
        <v>#N/A</v>
      </c>
      <c r="X111" s="61" t="e">
        <f>VLOOKUP($C111,Sheet1!$B:$AE,22,0)</f>
        <v>#N/A</v>
      </c>
      <c r="Y111" s="61" t="e">
        <f>VLOOKUP($C111,Sheet1!$B:$AE,23,0)</f>
        <v>#N/A</v>
      </c>
      <c r="Z111" s="61" t="e">
        <f>VLOOKUP($C111,Sheet1!$B:$AE,24,0)</f>
        <v>#N/A</v>
      </c>
      <c r="AA111" s="61" t="e">
        <f>VLOOKUP($C111,Sheet1!$B:$AE,25,0)</f>
        <v>#N/A</v>
      </c>
      <c r="AB111" s="61" t="e">
        <f>VLOOKUP($C111,Sheet1!$B:$AF,26,0)</f>
        <v>#N/A</v>
      </c>
      <c r="AC111" s="61" t="e">
        <f>VLOOKUP($C111,Sheet1!$B:$AG,27,0)</f>
        <v>#N/A</v>
      </c>
      <c r="AD111" s="61" t="e">
        <f>VLOOKUP($C111,Sheet1!$B:$AH,28,0)</f>
        <v>#N/A</v>
      </c>
      <c r="AE111" s="61" t="e">
        <f>VLOOKUP(C111,Sheet1!B:AI,29,0)</f>
        <v>#N/A</v>
      </c>
      <c r="AF111" s="109" t="e">
        <f t="shared" si="14"/>
        <v>#N/A</v>
      </c>
      <c r="AG111" s="116" t="e">
        <f t="shared" si="15"/>
        <v>#N/A</v>
      </c>
    </row>
    <row r="112" s="21" customFormat="1" ht="28" customHeight="1" spans="2:33">
      <c r="B112" s="129"/>
      <c r="C112" s="63" t="s">
        <v>486</v>
      </c>
      <c r="D112" s="64" t="s">
        <v>487</v>
      </c>
      <c r="E112" s="65">
        <v>120</v>
      </c>
      <c r="F112" s="61" t="e">
        <f>VLOOKUP(C112,Sheet1!B:J,4,0)</f>
        <v>#N/A</v>
      </c>
      <c r="G112" s="61" t="e">
        <f>VLOOKUP(C112,Sheet1!B:K,5,0)</f>
        <v>#N/A</v>
      </c>
      <c r="H112" s="61" t="e">
        <f>VLOOKUP($C112,Sheet1!$B:$AE,6,0)</f>
        <v>#N/A</v>
      </c>
      <c r="I112" s="61" t="e">
        <f>VLOOKUP($C112,Sheet1!$B:$AE,7,0)</f>
        <v>#N/A</v>
      </c>
      <c r="J112" s="61" t="e">
        <f>VLOOKUP($C112,Sheet1!$B:$AE,8,0)</f>
        <v>#N/A</v>
      </c>
      <c r="K112" s="61" t="e">
        <f>VLOOKUP($C112,Sheet1!$B:$AE,9,0)</f>
        <v>#N/A</v>
      </c>
      <c r="L112" s="61" t="e">
        <f>VLOOKUP($C112,Sheet1!$B:$AE,10,0)</f>
        <v>#N/A</v>
      </c>
      <c r="M112" s="61" t="e">
        <f>VLOOKUP($C112,Sheet1!$B:$AE,11,0)</f>
        <v>#N/A</v>
      </c>
      <c r="N112" s="61" t="e">
        <f>VLOOKUP($C112,Sheet1!$B:$AE,12,0)</f>
        <v>#N/A</v>
      </c>
      <c r="O112" s="61" t="e">
        <f>VLOOKUP($C112,Sheet1!$B:$AE,13,0)</f>
        <v>#N/A</v>
      </c>
      <c r="P112" s="61" t="e">
        <f>VLOOKUP($C112,Sheet1!$B:$AE,14,0)</f>
        <v>#N/A</v>
      </c>
      <c r="Q112" s="61" t="e">
        <f>VLOOKUP($C112,Sheet1!$B:$AE,15,0)</f>
        <v>#N/A</v>
      </c>
      <c r="R112" s="61" t="e">
        <f>VLOOKUP($C112,Sheet1!$B:$AE,16,0)</f>
        <v>#N/A</v>
      </c>
      <c r="S112" s="61" t="e">
        <f>VLOOKUP($C112,Sheet1!$B:$AE,17,0)</f>
        <v>#N/A</v>
      </c>
      <c r="T112" s="61" t="e">
        <f>VLOOKUP($C112,Sheet1!$B:$AE,18,0)</f>
        <v>#N/A</v>
      </c>
      <c r="U112" s="61" t="e">
        <f>VLOOKUP($C112,Sheet1!$B:$AE,19,0)</f>
        <v>#N/A</v>
      </c>
      <c r="V112" s="61" t="e">
        <f>VLOOKUP($C112,Sheet1!$B:$AE,20,0)</f>
        <v>#N/A</v>
      </c>
      <c r="W112" s="61" t="e">
        <f>VLOOKUP($C112,Sheet1!$B:$AE,21,0)</f>
        <v>#N/A</v>
      </c>
      <c r="X112" s="61" t="e">
        <f>VLOOKUP($C112,Sheet1!$B:$AE,22,0)</f>
        <v>#N/A</v>
      </c>
      <c r="Y112" s="61" t="e">
        <f>VLOOKUP($C112,Sheet1!$B:$AE,23,0)</f>
        <v>#N/A</v>
      </c>
      <c r="Z112" s="61" t="e">
        <f>VLOOKUP($C112,Sheet1!$B:$AE,24,0)</f>
        <v>#N/A</v>
      </c>
      <c r="AA112" s="61" t="e">
        <f>VLOOKUP($C112,Sheet1!$B:$AE,25,0)</f>
        <v>#N/A</v>
      </c>
      <c r="AB112" s="61" t="e">
        <f>VLOOKUP($C112,Sheet1!$B:$AF,26,0)</f>
        <v>#N/A</v>
      </c>
      <c r="AC112" s="61" t="e">
        <f>VLOOKUP($C112,Sheet1!$B:$AG,27,0)</f>
        <v>#N/A</v>
      </c>
      <c r="AD112" s="61" t="e">
        <f>VLOOKUP($C112,Sheet1!$B:$AH,28,0)</f>
        <v>#N/A</v>
      </c>
      <c r="AE112" s="61" t="e">
        <f>VLOOKUP(C112,Sheet1!B:AI,29,0)</f>
        <v>#N/A</v>
      </c>
      <c r="AF112" s="109" t="e">
        <f t="shared" si="14"/>
        <v>#N/A</v>
      </c>
      <c r="AG112" s="116" t="e">
        <f t="shared" si="15"/>
        <v>#N/A</v>
      </c>
    </row>
    <row r="113" s="21" customFormat="1" ht="28" customHeight="1" spans="2:33">
      <c r="B113" s="129"/>
      <c r="C113" s="63" t="s">
        <v>488</v>
      </c>
      <c r="D113" s="64" t="s">
        <v>489</v>
      </c>
      <c r="E113" s="65">
        <v>120</v>
      </c>
      <c r="F113" s="61" t="e">
        <f>VLOOKUP(C113,Sheet1!B:J,4,0)</f>
        <v>#N/A</v>
      </c>
      <c r="G113" s="61" t="e">
        <f>VLOOKUP(C113,Sheet1!B:K,5,0)</f>
        <v>#N/A</v>
      </c>
      <c r="H113" s="61" t="e">
        <f>VLOOKUP($C113,Sheet1!$B:$AE,6,0)</f>
        <v>#N/A</v>
      </c>
      <c r="I113" s="61" t="e">
        <f>VLOOKUP($C113,Sheet1!$B:$AE,7,0)</f>
        <v>#N/A</v>
      </c>
      <c r="J113" s="61" t="e">
        <f>VLOOKUP($C113,Sheet1!$B:$AE,8,0)</f>
        <v>#N/A</v>
      </c>
      <c r="K113" s="61" t="e">
        <f>VLOOKUP($C113,Sheet1!$B:$AE,9,0)</f>
        <v>#N/A</v>
      </c>
      <c r="L113" s="61" t="e">
        <f>VLOOKUP($C113,Sheet1!$B:$AE,10,0)</f>
        <v>#N/A</v>
      </c>
      <c r="M113" s="61" t="e">
        <f>VLOOKUP($C113,Sheet1!$B:$AE,11,0)</f>
        <v>#N/A</v>
      </c>
      <c r="N113" s="61" t="e">
        <f>VLOOKUP($C113,Sheet1!$B:$AE,12,0)</f>
        <v>#N/A</v>
      </c>
      <c r="O113" s="61" t="e">
        <f>VLOOKUP($C113,Sheet1!$B:$AE,13,0)</f>
        <v>#N/A</v>
      </c>
      <c r="P113" s="61" t="e">
        <f>VLOOKUP($C113,Sheet1!$B:$AE,14,0)</f>
        <v>#N/A</v>
      </c>
      <c r="Q113" s="61" t="e">
        <f>VLOOKUP($C113,Sheet1!$B:$AE,15,0)</f>
        <v>#N/A</v>
      </c>
      <c r="R113" s="61" t="e">
        <f>VLOOKUP($C113,Sheet1!$B:$AE,16,0)</f>
        <v>#N/A</v>
      </c>
      <c r="S113" s="61" t="e">
        <f>VLOOKUP($C113,Sheet1!$B:$AE,17,0)</f>
        <v>#N/A</v>
      </c>
      <c r="T113" s="61" t="e">
        <f>VLOOKUP($C113,Sheet1!$B:$AE,18,0)</f>
        <v>#N/A</v>
      </c>
      <c r="U113" s="61" t="e">
        <f>VLOOKUP($C113,Sheet1!$B:$AE,19,0)</f>
        <v>#N/A</v>
      </c>
      <c r="V113" s="61" t="e">
        <f>VLOOKUP($C113,Sheet1!$B:$AE,20,0)</f>
        <v>#N/A</v>
      </c>
      <c r="W113" s="61" t="e">
        <f>VLOOKUP($C113,Sheet1!$B:$AE,21,0)</f>
        <v>#N/A</v>
      </c>
      <c r="X113" s="61" t="e">
        <f>VLOOKUP($C113,Sheet1!$B:$AE,22,0)</f>
        <v>#N/A</v>
      </c>
      <c r="Y113" s="61" t="e">
        <f>VLOOKUP($C113,Sheet1!$B:$AE,23,0)</f>
        <v>#N/A</v>
      </c>
      <c r="Z113" s="61" t="e">
        <f>VLOOKUP($C113,Sheet1!$B:$AE,24,0)</f>
        <v>#N/A</v>
      </c>
      <c r="AA113" s="61" t="e">
        <f>VLOOKUP($C113,Sheet1!$B:$AE,25,0)</f>
        <v>#N/A</v>
      </c>
      <c r="AB113" s="61" t="e">
        <f>VLOOKUP($C113,Sheet1!$B:$AF,26,0)</f>
        <v>#N/A</v>
      </c>
      <c r="AC113" s="61" t="e">
        <f>VLOOKUP($C113,Sheet1!$B:$AG,27,0)</f>
        <v>#N/A</v>
      </c>
      <c r="AD113" s="61" t="e">
        <f>VLOOKUP($C113,Sheet1!$B:$AH,28,0)</f>
        <v>#N/A</v>
      </c>
      <c r="AE113" s="61" t="e">
        <f>VLOOKUP(C113,Sheet1!B:AI,29,0)</f>
        <v>#N/A</v>
      </c>
      <c r="AF113" s="109" t="e">
        <f t="shared" si="14"/>
        <v>#N/A</v>
      </c>
      <c r="AG113" s="116" t="e">
        <f t="shared" si="15"/>
        <v>#N/A</v>
      </c>
    </row>
    <row r="114" s="21" customFormat="1" ht="28" customHeight="1" spans="2:33">
      <c r="B114" s="129"/>
      <c r="C114" s="63" t="s">
        <v>490</v>
      </c>
      <c r="D114" s="64" t="s">
        <v>491</v>
      </c>
      <c r="E114" s="65">
        <v>120</v>
      </c>
      <c r="F114" s="61" t="e">
        <f>VLOOKUP(C114,Sheet1!B:J,4,0)</f>
        <v>#N/A</v>
      </c>
      <c r="G114" s="61" t="e">
        <f>VLOOKUP(C114,Sheet1!B:K,5,0)</f>
        <v>#N/A</v>
      </c>
      <c r="H114" s="61" t="e">
        <f>VLOOKUP($C114,Sheet1!$B:$AE,6,0)</f>
        <v>#N/A</v>
      </c>
      <c r="I114" s="61" t="e">
        <f>VLOOKUP($C114,Sheet1!$B:$AE,7,0)</f>
        <v>#N/A</v>
      </c>
      <c r="J114" s="61" t="e">
        <f>VLOOKUP($C114,Sheet1!$B:$AE,8,0)</f>
        <v>#N/A</v>
      </c>
      <c r="K114" s="61" t="e">
        <f>VLOOKUP($C114,Sheet1!$B:$AE,9,0)</f>
        <v>#N/A</v>
      </c>
      <c r="L114" s="61" t="e">
        <f>VLOOKUP($C114,Sheet1!$B:$AE,10,0)</f>
        <v>#N/A</v>
      </c>
      <c r="M114" s="61" t="e">
        <f>VLOOKUP($C114,Sheet1!$B:$AE,11,0)</f>
        <v>#N/A</v>
      </c>
      <c r="N114" s="61" t="e">
        <f>VLOOKUP($C114,Sheet1!$B:$AE,12,0)</f>
        <v>#N/A</v>
      </c>
      <c r="O114" s="61" t="e">
        <f>VLOOKUP($C114,Sheet1!$B:$AE,13,0)</f>
        <v>#N/A</v>
      </c>
      <c r="P114" s="61" t="e">
        <f>VLOOKUP($C114,Sheet1!$B:$AE,14,0)</f>
        <v>#N/A</v>
      </c>
      <c r="Q114" s="61" t="e">
        <f>VLOOKUP($C114,Sheet1!$B:$AE,15,0)</f>
        <v>#N/A</v>
      </c>
      <c r="R114" s="61" t="e">
        <f>VLOOKUP($C114,Sheet1!$B:$AE,16,0)</f>
        <v>#N/A</v>
      </c>
      <c r="S114" s="61" t="e">
        <f>VLOOKUP($C114,Sheet1!$B:$AE,17,0)</f>
        <v>#N/A</v>
      </c>
      <c r="T114" s="61" t="e">
        <f>VLOOKUP($C114,Sheet1!$B:$AE,18,0)</f>
        <v>#N/A</v>
      </c>
      <c r="U114" s="61" t="e">
        <f>VLOOKUP($C114,Sheet1!$B:$AE,19,0)</f>
        <v>#N/A</v>
      </c>
      <c r="V114" s="61" t="e">
        <f>VLOOKUP($C114,Sheet1!$B:$AE,20,0)</f>
        <v>#N/A</v>
      </c>
      <c r="W114" s="61" t="e">
        <f>VLOOKUP($C114,Sheet1!$B:$AE,21,0)</f>
        <v>#N/A</v>
      </c>
      <c r="X114" s="61" t="e">
        <f>VLOOKUP($C114,Sheet1!$B:$AE,22,0)</f>
        <v>#N/A</v>
      </c>
      <c r="Y114" s="61" t="e">
        <f>VLOOKUP($C114,Sheet1!$B:$AE,23,0)</f>
        <v>#N/A</v>
      </c>
      <c r="Z114" s="61" t="e">
        <f>VLOOKUP($C114,Sheet1!$B:$AE,24,0)</f>
        <v>#N/A</v>
      </c>
      <c r="AA114" s="61" t="e">
        <f>VLOOKUP($C114,Sheet1!$B:$AE,25,0)</f>
        <v>#N/A</v>
      </c>
      <c r="AB114" s="61" t="e">
        <f>VLOOKUP($C114,Sheet1!$B:$AF,26,0)</f>
        <v>#N/A</v>
      </c>
      <c r="AC114" s="61" t="e">
        <f>VLOOKUP($C114,Sheet1!$B:$AG,27,0)</f>
        <v>#N/A</v>
      </c>
      <c r="AD114" s="61" t="e">
        <f>VLOOKUP($C114,Sheet1!$B:$AH,28,0)</f>
        <v>#N/A</v>
      </c>
      <c r="AE114" s="61" t="e">
        <f>VLOOKUP(C114,Sheet1!B:AI,29,0)</f>
        <v>#N/A</v>
      </c>
      <c r="AF114" s="109" t="e">
        <f t="shared" si="14"/>
        <v>#N/A</v>
      </c>
      <c r="AG114" s="116" t="e">
        <f t="shared" si="15"/>
        <v>#N/A</v>
      </c>
    </row>
    <row r="115" s="21" customFormat="1" ht="28" customHeight="1" spans="2:33">
      <c r="B115" s="129"/>
      <c r="C115" s="63" t="s">
        <v>492</v>
      </c>
      <c r="D115" s="64" t="s">
        <v>493</v>
      </c>
      <c r="E115" s="65">
        <v>90</v>
      </c>
      <c r="F115" s="61" t="e">
        <f>VLOOKUP(C115,Sheet1!B:J,4,0)</f>
        <v>#N/A</v>
      </c>
      <c r="G115" s="61" t="e">
        <f>VLOOKUP(C115,Sheet1!B:K,5,0)</f>
        <v>#N/A</v>
      </c>
      <c r="H115" s="61" t="e">
        <f>VLOOKUP($C115,Sheet1!$B:$AE,6,0)</f>
        <v>#N/A</v>
      </c>
      <c r="I115" s="61" t="e">
        <f>VLOOKUP($C115,Sheet1!$B:$AE,7,0)</f>
        <v>#N/A</v>
      </c>
      <c r="J115" s="61" t="e">
        <f>VLOOKUP($C115,Sheet1!$B:$AE,8,0)</f>
        <v>#N/A</v>
      </c>
      <c r="K115" s="61" t="e">
        <f>VLOOKUP($C115,Sheet1!$B:$AE,9,0)</f>
        <v>#N/A</v>
      </c>
      <c r="L115" s="61" t="e">
        <f>VLOOKUP($C115,Sheet1!$B:$AE,10,0)</f>
        <v>#N/A</v>
      </c>
      <c r="M115" s="61" t="e">
        <f>VLOOKUP($C115,Sheet1!$B:$AE,11,0)</f>
        <v>#N/A</v>
      </c>
      <c r="N115" s="61" t="e">
        <f>VLOOKUP($C115,Sheet1!$B:$AE,12,0)</f>
        <v>#N/A</v>
      </c>
      <c r="O115" s="61" t="e">
        <f>VLOOKUP($C115,Sheet1!$B:$AE,13,0)</f>
        <v>#N/A</v>
      </c>
      <c r="P115" s="61" t="e">
        <f>VLOOKUP($C115,Sheet1!$B:$AE,14,0)</f>
        <v>#N/A</v>
      </c>
      <c r="Q115" s="61" t="e">
        <f>VLOOKUP($C115,Sheet1!$B:$AE,15,0)</f>
        <v>#N/A</v>
      </c>
      <c r="R115" s="61" t="e">
        <f>VLOOKUP($C115,Sheet1!$B:$AE,16,0)</f>
        <v>#N/A</v>
      </c>
      <c r="S115" s="61" t="e">
        <f>VLOOKUP($C115,Sheet1!$B:$AE,17,0)</f>
        <v>#N/A</v>
      </c>
      <c r="T115" s="61" t="e">
        <f>VLOOKUP($C115,Sheet1!$B:$AE,18,0)</f>
        <v>#N/A</v>
      </c>
      <c r="U115" s="61" t="e">
        <f>VLOOKUP($C115,Sheet1!$B:$AE,19,0)</f>
        <v>#N/A</v>
      </c>
      <c r="V115" s="61" t="e">
        <f>VLOOKUP($C115,Sheet1!$B:$AE,20,0)</f>
        <v>#N/A</v>
      </c>
      <c r="W115" s="61" t="e">
        <f>VLOOKUP($C115,Sheet1!$B:$AE,21,0)</f>
        <v>#N/A</v>
      </c>
      <c r="X115" s="61" t="e">
        <f>VLOOKUP($C115,Sheet1!$B:$AE,22,0)</f>
        <v>#N/A</v>
      </c>
      <c r="Y115" s="61" t="e">
        <f>VLOOKUP($C115,Sheet1!$B:$AE,23,0)</f>
        <v>#N/A</v>
      </c>
      <c r="Z115" s="61" t="e">
        <f>VLOOKUP($C115,Sheet1!$B:$AE,24,0)</f>
        <v>#N/A</v>
      </c>
      <c r="AA115" s="61" t="e">
        <f>VLOOKUP($C115,Sheet1!$B:$AE,25,0)</f>
        <v>#N/A</v>
      </c>
      <c r="AB115" s="61" t="e">
        <f>VLOOKUP($C115,Sheet1!$B:$AF,26,0)</f>
        <v>#N/A</v>
      </c>
      <c r="AC115" s="61" t="e">
        <f>VLOOKUP($C115,Sheet1!$B:$AG,27,0)</f>
        <v>#N/A</v>
      </c>
      <c r="AD115" s="61" t="e">
        <f>VLOOKUP($C115,Sheet1!$B:$AH,28,0)</f>
        <v>#N/A</v>
      </c>
      <c r="AE115" s="61" t="e">
        <f>VLOOKUP(C115,Sheet1!B:AI,29,0)</f>
        <v>#N/A</v>
      </c>
      <c r="AF115" s="109" t="e">
        <f t="shared" si="14"/>
        <v>#N/A</v>
      </c>
      <c r="AG115" s="115" t="e">
        <f>AF115-AE115-AD115-AC115</f>
        <v>#N/A</v>
      </c>
    </row>
    <row r="116" s="21" customFormat="1" ht="28" customHeight="1" spans="2:33">
      <c r="B116" s="129"/>
      <c r="C116" s="63" t="s">
        <v>494</v>
      </c>
      <c r="D116" s="64" t="s">
        <v>495</v>
      </c>
      <c r="E116" s="65">
        <v>120</v>
      </c>
      <c r="F116" s="61" t="e">
        <f>VLOOKUP(C116,Sheet1!B:J,4,0)</f>
        <v>#N/A</v>
      </c>
      <c r="G116" s="61" t="e">
        <f>VLOOKUP(C116,Sheet1!B:K,5,0)</f>
        <v>#N/A</v>
      </c>
      <c r="H116" s="61" t="e">
        <f>VLOOKUP($C116,Sheet1!$B:$AE,6,0)</f>
        <v>#N/A</v>
      </c>
      <c r="I116" s="61" t="e">
        <f>VLOOKUP($C116,Sheet1!$B:$AE,7,0)</f>
        <v>#N/A</v>
      </c>
      <c r="J116" s="61" t="e">
        <f>VLOOKUP($C116,Sheet1!$B:$AE,8,0)</f>
        <v>#N/A</v>
      </c>
      <c r="K116" s="61" t="e">
        <f>VLOOKUP($C116,Sheet1!$B:$AE,9,0)</f>
        <v>#N/A</v>
      </c>
      <c r="L116" s="61" t="e">
        <f>VLOOKUP($C116,Sheet1!$B:$AE,10,0)</f>
        <v>#N/A</v>
      </c>
      <c r="M116" s="61" t="e">
        <f>VLOOKUP($C116,Sheet1!$B:$AE,11,0)</f>
        <v>#N/A</v>
      </c>
      <c r="N116" s="61" t="e">
        <f>VLOOKUP($C116,Sheet1!$B:$AE,12,0)</f>
        <v>#N/A</v>
      </c>
      <c r="O116" s="61" t="e">
        <f>VLOOKUP($C116,Sheet1!$B:$AE,13,0)</f>
        <v>#N/A</v>
      </c>
      <c r="P116" s="61" t="e">
        <f>VLOOKUP($C116,Sheet1!$B:$AE,14,0)</f>
        <v>#N/A</v>
      </c>
      <c r="Q116" s="61" t="e">
        <f>VLOOKUP($C116,Sheet1!$B:$AE,15,0)</f>
        <v>#N/A</v>
      </c>
      <c r="R116" s="61" t="e">
        <f>VLOOKUP($C116,Sheet1!$B:$AE,16,0)</f>
        <v>#N/A</v>
      </c>
      <c r="S116" s="61" t="e">
        <f>VLOOKUP($C116,Sheet1!$B:$AE,17,0)</f>
        <v>#N/A</v>
      </c>
      <c r="T116" s="61" t="e">
        <f>VLOOKUP($C116,Sheet1!$B:$AE,18,0)</f>
        <v>#N/A</v>
      </c>
      <c r="U116" s="61" t="e">
        <f>VLOOKUP($C116,Sheet1!$B:$AE,19,0)</f>
        <v>#N/A</v>
      </c>
      <c r="V116" s="61" t="e">
        <f>VLOOKUP($C116,Sheet1!$B:$AE,20,0)</f>
        <v>#N/A</v>
      </c>
      <c r="W116" s="61" t="e">
        <f>VLOOKUP($C116,Sheet1!$B:$AE,21,0)</f>
        <v>#N/A</v>
      </c>
      <c r="X116" s="61" t="e">
        <f>VLOOKUP($C116,Sheet1!$B:$AE,22,0)</f>
        <v>#N/A</v>
      </c>
      <c r="Y116" s="61" t="e">
        <f>VLOOKUP($C116,Sheet1!$B:$AE,23,0)</f>
        <v>#N/A</v>
      </c>
      <c r="Z116" s="61" t="e">
        <f>VLOOKUP($C116,Sheet1!$B:$AE,24,0)</f>
        <v>#N/A</v>
      </c>
      <c r="AA116" s="61" t="e">
        <f>VLOOKUP($C116,Sheet1!$B:$AE,25,0)</f>
        <v>#N/A</v>
      </c>
      <c r="AB116" s="61" t="e">
        <f>VLOOKUP($C116,Sheet1!$B:$AF,26,0)</f>
        <v>#N/A</v>
      </c>
      <c r="AC116" s="61" t="e">
        <f>VLOOKUP($C116,Sheet1!$B:$AG,27,0)</f>
        <v>#N/A</v>
      </c>
      <c r="AD116" s="61" t="e">
        <f>VLOOKUP($C116,Sheet1!$B:$AH,28,0)</f>
        <v>#N/A</v>
      </c>
      <c r="AE116" s="61" t="e">
        <f>VLOOKUP(C116,Sheet1!B:AI,29,0)</f>
        <v>#N/A</v>
      </c>
      <c r="AF116" s="109" t="e">
        <f t="shared" si="14"/>
        <v>#N/A</v>
      </c>
      <c r="AG116" s="116" t="e">
        <f t="shared" ref="AG116:AG140" si="16">AF116-AE116-AD116-AC116-AB116</f>
        <v>#N/A</v>
      </c>
    </row>
    <row r="117" s="21" customFormat="1" ht="28" customHeight="1" spans="2:33">
      <c r="B117" s="129"/>
      <c r="C117" s="63" t="s">
        <v>496</v>
      </c>
      <c r="D117" s="64" t="s">
        <v>497</v>
      </c>
      <c r="E117" s="65">
        <v>120</v>
      </c>
      <c r="F117" s="61" t="e">
        <f>VLOOKUP(C117,Sheet1!B:J,4,0)</f>
        <v>#N/A</v>
      </c>
      <c r="G117" s="61" t="e">
        <f>VLOOKUP(C117,Sheet1!B:K,5,0)</f>
        <v>#N/A</v>
      </c>
      <c r="H117" s="61" t="e">
        <f>VLOOKUP($C117,Sheet1!$B:$AE,6,0)</f>
        <v>#N/A</v>
      </c>
      <c r="I117" s="61" t="e">
        <f>VLOOKUP($C117,Sheet1!$B:$AE,7,0)</f>
        <v>#N/A</v>
      </c>
      <c r="J117" s="61" t="e">
        <f>VLOOKUP($C117,Sheet1!$B:$AE,8,0)</f>
        <v>#N/A</v>
      </c>
      <c r="K117" s="61" t="e">
        <f>VLOOKUP($C117,Sheet1!$B:$AE,9,0)</f>
        <v>#N/A</v>
      </c>
      <c r="L117" s="61" t="e">
        <f>VLOOKUP($C117,Sheet1!$B:$AE,10,0)</f>
        <v>#N/A</v>
      </c>
      <c r="M117" s="61" t="e">
        <f>VLOOKUP($C117,Sheet1!$B:$AE,11,0)</f>
        <v>#N/A</v>
      </c>
      <c r="N117" s="61" t="e">
        <f>VLOOKUP($C117,Sheet1!$B:$AE,12,0)</f>
        <v>#N/A</v>
      </c>
      <c r="O117" s="61" t="e">
        <f>VLOOKUP($C117,Sheet1!$B:$AE,13,0)</f>
        <v>#N/A</v>
      </c>
      <c r="P117" s="61" t="e">
        <f>VLOOKUP($C117,Sheet1!$B:$AE,14,0)</f>
        <v>#N/A</v>
      </c>
      <c r="Q117" s="61" t="e">
        <f>VLOOKUP($C117,Sheet1!$B:$AE,15,0)</f>
        <v>#N/A</v>
      </c>
      <c r="R117" s="61" t="e">
        <f>VLOOKUP($C117,Sheet1!$B:$AE,16,0)</f>
        <v>#N/A</v>
      </c>
      <c r="S117" s="61" t="e">
        <f>VLOOKUP($C117,Sheet1!$B:$AE,17,0)</f>
        <v>#N/A</v>
      </c>
      <c r="T117" s="61" t="e">
        <f>VLOOKUP($C117,Sheet1!$B:$AE,18,0)</f>
        <v>#N/A</v>
      </c>
      <c r="U117" s="61" t="e">
        <f>VLOOKUP($C117,Sheet1!$B:$AE,19,0)</f>
        <v>#N/A</v>
      </c>
      <c r="V117" s="61" t="e">
        <f>VLOOKUP($C117,Sheet1!$B:$AE,20,0)</f>
        <v>#N/A</v>
      </c>
      <c r="W117" s="61" t="e">
        <f>VLOOKUP($C117,Sheet1!$B:$AE,21,0)</f>
        <v>#N/A</v>
      </c>
      <c r="X117" s="61" t="e">
        <f>VLOOKUP($C117,Sheet1!$B:$AE,22,0)</f>
        <v>#N/A</v>
      </c>
      <c r="Y117" s="61" t="e">
        <f>VLOOKUP($C117,Sheet1!$B:$AE,23,0)</f>
        <v>#N/A</v>
      </c>
      <c r="Z117" s="61" t="e">
        <f>VLOOKUP($C117,Sheet1!$B:$AE,24,0)</f>
        <v>#N/A</v>
      </c>
      <c r="AA117" s="61" t="e">
        <f>VLOOKUP($C117,Sheet1!$B:$AE,25,0)</f>
        <v>#N/A</v>
      </c>
      <c r="AB117" s="61" t="e">
        <f>VLOOKUP($C117,Sheet1!$B:$AF,26,0)</f>
        <v>#N/A</v>
      </c>
      <c r="AC117" s="61" t="e">
        <f>VLOOKUP($C117,Sheet1!$B:$AG,27,0)</f>
        <v>#N/A</v>
      </c>
      <c r="AD117" s="61" t="e">
        <f>VLOOKUP($C117,Sheet1!$B:$AH,28,0)</f>
        <v>#N/A</v>
      </c>
      <c r="AE117" s="61" t="e">
        <f>VLOOKUP(C117,Sheet1!B:AI,29,0)</f>
        <v>#N/A</v>
      </c>
      <c r="AF117" s="109" t="e">
        <f t="shared" si="14"/>
        <v>#N/A</v>
      </c>
      <c r="AG117" s="116" t="e">
        <f t="shared" si="16"/>
        <v>#N/A</v>
      </c>
    </row>
    <row r="118" s="21" customFormat="1" ht="28" customHeight="1" spans="2:33">
      <c r="B118" s="129"/>
      <c r="C118" s="63" t="s">
        <v>127</v>
      </c>
      <c r="D118" s="64" t="s">
        <v>128</v>
      </c>
      <c r="E118" s="65">
        <v>120</v>
      </c>
      <c r="F118" s="61" t="str">
        <f>VLOOKUP(C118,Sheet1!B:J,4,0)</f>
        <v>正常供货</v>
      </c>
      <c r="G118" s="61">
        <f>VLOOKUP(C118,Sheet1!B:K,5,0)</f>
        <v>0</v>
      </c>
      <c r="H118" s="61">
        <f>VLOOKUP($C118,Sheet1!$B:$AE,6,0)</f>
        <v>90</v>
      </c>
      <c r="I118" s="61" t="str">
        <f>VLOOKUP($C118,Sheet1!$B:$AE,7,0)</f>
        <v>是</v>
      </c>
      <c r="J118" s="61">
        <f>VLOOKUP($C118,Sheet1!$B:$AE,8,0)</f>
        <v>90</v>
      </c>
      <c r="K118" s="61">
        <f>VLOOKUP($C118,Sheet1!$B:$AE,9,0)</f>
        <v>0</v>
      </c>
      <c r="L118" s="61">
        <f>VLOOKUP($C118,Sheet1!$B:$AE,10,0)</f>
        <v>0</v>
      </c>
      <c r="M118" s="61">
        <f>VLOOKUP($C118,Sheet1!$B:$AE,11,0)</f>
        <v>0</v>
      </c>
      <c r="N118" s="61">
        <f>VLOOKUP($C118,Sheet1!$B:$AE,12,0)</f>
        <v>0</v>
      </c>
      <c r="O118" s="61">
        <f>VLOOKUP($C118,Sheet1!$B:$AE,13,0)</f>
        <v>0</v>
      </c>
      <c r="P118" s="61">
        <f>VLOOKUP($C118,Sheet1!$B:$AE,14,0)</f>
        <v>0</v>
      </c>
      <c r="Q118" s="61">
        <f>VLOOKUP($C118,Sheet1!$B:$AE,15,0)</f>
        <v>0</v>
      </c>
      <c r="R118" s="61">
        <f>VLOOKUP($C118,Sheet1!$B:$AE,16,0)</f>
        <v>0</v>
      </c>
      <c r="S118" s="61">
        <f>VLOOKUP($C118,Sheet1!$B:$AE,17,0)</f>
        <v>0</v>
      </c>
      <c r="T118" s="61">
        <f>VLOOKUP($C118,Sheet1!$B:$AE,18,0)</f>
        <v>0</v>
      </c>
      <c r="U118" s="61">
        <f>VLOOKUP($C118,Sheet1!$B:$AE,19,0)</f>
        <v>0</v>
      </c>
      <c r="V118" s="61">
        <f>VLOOKUP($C118,Sheet1!$B:$AE,20,0)</f>
        <v>0</v>
      </c>
      <c r="W118" s="61">
        <f>VLOOKUP($C118,Sheet1!$B:$AE,21,0)</f>
        <v>0</v>
      </c>
      <c r="X118" s="61">
        <f>VLOOKUP($C118,Sheet1!$B:$AE,22,0)</f>
        <v>0</v>
      </c>
      <c r="Y118" s="61">
        <f>VLOOKUP($C118,Sheet1!$B:$AE,23,0)</f>
        <v>0</v>
      </c>
      <c r="Z118" s="61">
        <f>VLOOKUP($C118,Sheet1!$B:$AE,24,0)</f>
        <v>0</v>
      </c>
      <c r="AA118" s="61">
        <f>VLOOKUP($C118,Sheet1!$B:$AE,25,0)</f>
        <v>0</v>
      </c>
      <c r="AB118" s="61">
        <f>VLOOKUP($C118,Sheet1!$B:$AF,26,0)</f>
        <v>0</v>
      </c>
      <c r="AC118" s="61">
        <f>VLOOKUP($C118,Sheet1!$B:$AG,27,0)</f>
        <v>0</v>
      </c>
      <c r="AD118" s="61">
        <f>VLOOKUP($C118,Sheet1!$B:$AH,28,0)</f>
        <v>0</v>
      </c>
      <c r="AE118" s="61">
        <f>VLOOKUP(C118,Sheet1!B:AI,29,0)</f>
        <v>30828.4</v>
      </c>
      <c r="AF118" s="109">
        <f t="shared" si="14"/>
        <v>31008.4</v>
      </c>
      <c r="AG118" s="116">
        <f t="shared" si="16"/>
        <v>180</v>
      </c>
    </row>
    <row r="119" s="21" customFormat="1" ht="28" customHeight="1" spans="2:33">
      <c r="B119" s="129"/>
      <c r="C119" s="63" t="s">
        <v>225</v>
      </c>
      <c r="D119" s="64" t="s">
        <v>226</v>
      </c>
      <c r="E119" s="65">
        <v>120</v>
      </c>
      <c r="F119" s="61" t="str">
        <f>VLOOKUP(C119,Sheet1!B:J,4,0)</f>
        <v>老账</v>
      </c>
      <c r="G119" s="61">
        <f>VLOOKUP(C119,Sheet1!B:K,5,0)</f>
        <v>0</v>
      </c>
      <c r="H119" s="61">
        <f>VLOOKUP($C119,Sheet1!$B:$AE,6,0)</f>
        <v>60</v>
      </c>
      <c r="I119" s="61" t="str">
        <f>VLOOKUP($C119,Sheet1!$B:$AE,7,0)</f>
        <v>否</v>
      </c>
      <c r="J119" s="61">
        <f>VLOOKUP($C119,Sheet1!$B:$AE,8,0)</f>
        <v>0</v>
      </c>
      <c r="K119" s="61">
        <f>VLOOKUP($C119,Sheet1!$B:$AE,9,0)</f>
        <v>0</v>
      </c>
      <c r="L119" s="61">
        <f>VLOOKUP($C119,Sheet1!$B:$AE,10,0)</f>
        <v>0</v>
      </c>
      <c r="M119" s="61">
        <f>VLOOKUP($C119,Sheet1!$B:$AE,11,0)</f>
        <v>0</v>
      </c>
      <c r="N119" s="61">
        <f>VLOOKUP($C119,Sheet1!$B:$AE,12,0)</f>
        <v>0</v>
      </c>
      <c r="O119" s="61">
        <f>VLOOKUP($C119,Sheet1!$B:$AE,13,0)</f>
        <v>0</v>
      </c>
      <c r="P119" s="61">
        <f>VLOOKUP($C119,Sheet1!$B:$AE,14,0)</f>
        <v>0</v>
      </c>
      <c r="Q119" s="61">
        <f>VLOOKUP($C119,Sheet1!$B:$AE,15,0)</f>
        <v>0</v>
      </c>
      <c r="R119" s="61">
        <f>VLOOKUP($C119,Sheet1!$B:$AE,16,0)</f>
        <v>0</v>
      </c>
      <c r="S119" s="61">
        <f>VLOOKUP($C119,Sheet1!$B:$AE,17,0)</f>
        <v>0</v>
      </c>
      <c r="T119" s="61">
        <f>VLOOKUP($C119,Sheet1!$B:$AE,18,0)</f>
        <v>0</v>
      </c>
      <c r="U119" s="61">
        <f>VLOOKUP($C119,Sheet1!$B:$AE,19,0)</f>
        <v>0</v>
      </c>
      <c r="V119" s="61">
        <f>VLOOKUP($C119,Sheet1!$B:$AE,20,0)</f>
        <v>0</v>
      </c>
      <c r="W119" s="61">
        <f>VLOOKUP($C119,Sheet1!$B:$AE,21,0)</f>
        <v>0</v>
      </c>
      <c r="X119" s="61">
        <f>VLOOKUP($C119,Sheet1!$B:$AE,22,0)</f>
        <v>29047.96</v>
      </c>
      <c r="Y119" s="61">
        <f>VLOOKUP($C119,Sheet1!$B:$AE,23,0)</f>
        <v>0</v>
      </c>
      <c r="Z119" s="61">
        <f>VLOOKUP($C119,Sheet1!$B:$AE,24,0)</f>
        <v>98700.98</v>
      </c>
      <c r="AA119" s="61">
        <f>VLOOKUP($C119,Sheet1!$B:$AE,25,0)</f>
        <v>0</v>
      </c>
      <c r="AB119" s="61">
        <f>VLOOKUP($C119,Sheet1!$B:$AF,26,0)</f>
        <v>0</v>
      </c>
      <c r="AC119" s="61">
        <f>VLOOKUP($C119,Sheet1!$B:$AG,27,0)</f>
        <v>0</v>
      </c>
      <c r="AD119" s="61">
        <f>VLOOKUP($C119,Sheet1!$B:$AH,28,0)</f>
        <v>0</v>
      </c>
      <c r="AE119" s="61">
        <f>VLOOKUP(C119,Sheet1!B:AI,29,0)</f>
        <v>0</v>
      </c>
      <c r="AF119" s="109">
        <f t="shared" si="14"/>
        <v>127808.94</v>
      </c>
      <c r="AG119" s="116">
        <f t="shared" si="16"/>
        <v>127808.94</v>
      </c>
    </row>
    <row r="120" s="27" customFormat="1" ht="31" customHeight="1" spans="2:33">
      <c r="B120" s="136"/>
      <c r="C120" s="137" t="s">
        <v>498</v>
      </c>
      <c r="D120" s="138" t="s">
        <v>499</v>
      </c>
      <c r="E120" s="139">
        <v>120</v>
      </c>
      <c r="F120" s="61" t="e">
        <f>VLOOKUP(C120,Sheet1!B:J,4,0)</f>
        <v>#N/A</v>
      </c>
      <c r="G120" s="61" t="e">
        <f>VLOOKUP(C120,Sheet1!B:K,5,0)</f>
        <v>#N/A</v>
      </c>
      <c r="H120" s="61" t="e">
        <f>VLOOKUP($C120,Sheet1!$B:$AE,6,0)</f>
        <v>#N/A</v>
      </c>
      <c r="I120" s="61" t="e">
        <f>VLOOKUP($C120,Sheet1!$B:$AE,7,0)</f>
        <v>#N/A</v>
      </c>
      <c r="J120" s="61" t="e">
        <f>VLOOKUP($C120,Sheet1!$B:$AE,8,0)</f>
        <v>#N/A</v>
      </c>
      <c r="K120" s="61" t="e">
        <f>VLOOKUP($C120,Sheet1!$B:$AE,9,0)</f>
        <v>#N/A</v>
      </c>
      <c r="L120" s="61" t="e">
        <f>VLOOKUP($C120,Sheet1!$B:$AE,10,0)</f>
        <v>#N/A</v>
      </c>
      <c r="M120" s="61" t="e">
        <f>VLOOKUP($C120,Sheet1!$B:$AE,11,0)</f>
        <v>#N/A</v>
      </c>
      <c r="N120" s="61" t="e">
        <f>VLOOKUP($C120,Sheet1!$B:$AE,12,0)</f>
        <v>#N/A</v>
      </c>
      <c r="O120" s="61" t="e">
        <f>VLOOKUP($C120,Sheet1!$B:$AE,13,0)</f>
        <v>#N/A</v>
      </c>
      <c r="P120" s="61" t="e">
        <f>VLOOKUP($C120,Sheet1!$B:$AE,14,0)</f>
        <v>#N/A</v>
      </c>
      <c r="Q120" s="61" t="e">
        <f>VLOOKUP($C120,Sheet1!$B:$AE,15,0)</f>
        <v>#N/A</v>
      </c>
      <c r="R120" s="61" t="e">
        <f>VLOOKUP($C120,Sheet1!$B:$AE,16,0)</f>
        <v>#N/A</v>
      </c>
      <c r="S120" s="61" t="e">
        <f>VLOOKUP($C120,Sheet1!$B:$AE,17,0)</f>
        <v>#N/A</v>
      </c>
      <c r="T120" s="61" t="e">
        <f>VLOOKUP($C120,Sheet1!$B:$AE,18,0)</f>
        <v>#N/A</v>
      </c>
      <c r="U120" s="61" t="e">
        <f>VLOOKUP($C120,Sheet1!$B:$AE,19,0)</f>
        <v>#N/A</v>
      </c>
      <c r="V120" s="61" t="e">
        <f>VLOOKUP($C120,Sheet1!$B:$AE,20,0)</f>
        <v>#N/A</v>
      </c>
      <c r="W120" s="61" t="e">
        <f>VLOOKUP($C120,Sheet1!$B:$AE,21,0)</f>
        <v>#N/A</v>
      </c>
      <c r="X120" s="61" t="e">
        <f>VLOOKUP($C120,Sheet1!$B:$AE,22,0)</f>
        <v>#N/A</v>
      </c>
      <c r="Y120" s="61" t="e">
        <f>VLOOKUP($C120,Sheet1!$B:$AE,23,0)</f>
        <v>#N/A</v>
      </c>
      <c r="Z120" s="61" t="e">
        <f>VLOOKUP($C120,Sheet1!$B:$AE,24,0)</f>
        <v>#N/A</v>
      </c>
      <c r="AA120" s="61" t="e">
        <f>VLOOKUP($C120,Sheet1!$B:$AE,25,0)</f>
        <v>#N/A</v>
      </c>
      <c r="AB120" s="61" t="e">
        <f>VLOOKUP($C120,Sheet1!$B:$AF,26,0)</f>
        <v>#N/A</v>
      </c>
      <c r="AC120" s="61" t="e">
        <f>VLOOKUP($C120,Sheet1!$B:$AG,27,0)</f>
        <v>#N/A</v>
      </c>
      <c r="AD120" s="61" t="e">
        <f>VLOOKUP($C120,Sheet1!$B:$AH,28,0)</f>
        <v>#N/A</v>
      </c>
      <c r="AE120" s="61" t="e">
        <f>VLOOKUP(C120,Sheet1!B:AI,29,0)</f>
        <v>#N/A</v>
      </c>
      <c r="AF120" s="109" t="e">
        <f t="shared" si="14"/>
        <v>#N/A</v>
      </c>
      <c r="AG120" s="116" t="e">
        <f t="shared" si="16"/>
        <v>#N/A</v>
      </c>
    </row>
    <row r="121" s="21" customFormat="1" ht="28" customHeight="1" spans="2:33">
      <c r="B121" s="129"/>
      <c r="C121" s="63" t="s">
        <v>231</v>
      </c>
      <c r="D121" s="64" t="s">
        <v>232</v>
      </c>
      <c r="E121" s="65">
        <v>120</v>
      </c>
      <c r="F121" s="61" t="str">
        <f>VLOOKUP(C121,Sheet1!B:J,4,0)</f>
        <v>老账</v>
      </c>
      <c r="G121" s="61">
        <f>VLOOKUP(C121,Sheet1!B:K,5,0)</f>
        <v>0</v>
      </c>
      <c r="H121" s="61">
        <f>VLOOKUP($C121,Sheet1!$B:$AE,6,0)</f>
        <v>60</v>
      </c>
      <c r="I121" s="61" t="str">
        <f>VLOOKUP($C121,Sheet1!$B:$AE,7,0)</f>
        <v>是</v>
      </c>
      <c r="J121" s="61">
        <f>VLOOKUP($C121,Sheet1!$B:$AE,8,0)</f>
        <v>0</v>
      </c>
      <c r="K121" s="61">
        <f>VLOOKUP($C121,Sheet1!$B:$AE,9,0)</f>
        <v>0</v>
      </c>
      <c r="L121" s="61">
        <f>VLOOKUP($C121,Sheet1!$B:$AE,10,0)</f>
        <v>0</v>
      </c>
      <c r="M121" s="61">
        <f>VLOOKUP($C121,Sheet1!$B:$AE,11,0)</f>
        <v>0</v>
      </c>
      <c r="N121" s="61">
        <f>VLOOKUP($C121,Sheet1!$B:$AE,12,0)</f>
        <v>0</v>
      </c>
      <c r="O121" s="61">
        <f>VLOOKUP($C121,Sheet1!$B:$AE,13,0)</f>
        <v>0</v>
      </c>
      <c r="P121" s="61">
        <f>VLOOKUP($C121,Sheet1!$B:$AE,14,0)</f>
        <v>0</v>
      </c>
      <c r="Q121" s="61">
        <f>VLOOKUP($C121,Sheet1!$B:$AE,15,0)</f>
        <v>0</v>
      </c>
      <c r="R121" s="61">
        <f>VLOOKUP($C121,Sheet1!$B:$AE,16,0)</f>
        <v>0</v>
      </c>
      <c r="S121" s="61">
        <f>VLOOKUP($C121,Sheet1!$B:$AE,17,0)</f>
        <v>0</v>
      </c>
      <c r="T121" s="61">
        <f>VLOOKUP($C121,Sheet1!$B:$AE,18,0)</f>
        <v>0</v>
      </c>
      <c r="U121" s="61">
        <f>VLOOKUP($C121,Sheet1!$B:$AE,19,0)</f>
        <v>0</v>
      </c>
      <c r="V121" s="61">
        <f>VLOOKUP($C121,Sheet1!$B:$AE,20,0)</f>
        <v>0</v>
      </c>
      <c r="W121" s="61">
        <f>VLOOKUP($C121,Sheet1!$B:$AE,21,0)</f>
        <v>0</v>
      </c>
      <c r="X121" s="61">
        <f>VLOOKUP($C121,Sheet1!$B:$AE,22,0)</f>
        <v>0</v>
      </c>
      <c r="Y121" s="61">
        <f>VLOOKUP($C121,Sheet1!$B:$AE,23,0)</f>
        <v>0</v>
      </c>
      <c r="Z121" s="61">
        <f>VLOOKUP($C121,Sheet1!$B:$AE,24,0)</f>
        <v>0</v>
      </c>
      <c r="AA121" s="61">
        <f>VLOOKUP($C121,Sheet1!$B:$AE,25,0)</f>
        <v>0</v>
      </c>
      <c r="AB121" s="61">
        <f>VLOOKUP($C121,Sheet1!$B:$AF,26,0)</f>
        <v>0</v>
      </c>
      <c r="AC121" s="61">
        <f>VLOOKUP($C121,Sheet1!$B:$AG,27,0)</f>
        <v>0</v>
      </c>
      <c r="AD121" s="61">
        <f>VLOOKUP($C121,Sheet1!$B:$AH,28,0)</f>
        <v>0</v>
      </c>
      <c r="AE121" s="61">
        <f>VLOOKUP(C121,Sheet1!B:AI,29,0)</f>
        <v>0</v>
      </c>
      <c r="AF121" s="109">
        <f t="shared" si="14"/>
        <v>60</v>
      </c>
      <c r="AG121" s="116">
        <f t="shared" si="16"/>
        <v>60</v>
      </c>
    </row>
    <row r="122" s="21" customFormat="1" ht="28" customHeight="1" spans="2:33">
      <c r="B122" s="129"/>
      <c r="C122" s="63" t="s">
        <v>122</v>
      </c>
      <c r="D122" s="64" t="s">
        <v>123</v>
      </c>
      <c r="E122" s="65">
        <v>120</v>
      </c>
      <c r="F122" s="61" t="str">
        <f>VLOOKUP(C122,Sheet1!B:J,4,0)</f>
        <v>老账</v>
      </c>
      <c r="G122" s="61">
        <f>VLOOKUP(C122,Sheet1!B:K,5,0)</f>
        <v>0</v>
      </c>
      <c r="H122" s="61">
        <f>VLOOKUP($C122,Sheet1!$B:$AE,6,0)</f>
        <v>90</v>
      </c>
      <c r="I122" s="61" t="str">
        <f>VLOOKUP($C122,Sheet1!$B:$AE,7,0)</f>
        <v>是</v>
      </c>
      <c r="J122" s="61">
        <f>VLOOKUP($C122,Sheet1!$B:$AE,8,0)</f>
        <v>0</v>
      </c>
      <c r="K122" s="61">
        <f>VLOOKUP($C122,Sheet1!$B:$AE,9,0)</f>
        <v>0</v>
      </c>
      <c r="L122" s="61">
        <f>VLOOKUP($C122,Sheet1!$B:$AE,10,0)</f>
        <v>0</v>
      </c>
      <c r="M122" s="61">
        <f>VLOOKUP($C122,Sheet1!$B:$AE,11,0)</f>
        <v>0</v>
      </c>
      <c r="N122" s="61">
        <f>VLOOKUP($C122,Sheet1!$B:$AE,12,0)</f>
        <v>0</v>
      </c>
      <c r="O122" s="61">
        <f>VLOOKUP($C122,Sheet1!$B:$AE,13,0)</f>
        <v>0</v>
      </c>
      <c r="P122" s="61">
        <f>VLOOKUP($C122,Sheet1!$B:$AE,14,0)</f>
        <v>0</v>
      </c>
      <c r="Q122" s="61">
        <f>VLOOKUP($C122,Sheet1!$B:$AE,15,0)</f>
        <v>0</v>
      </c>
      <c r="R122" s="61">
        <f>VLOOKUP($C122,Sheet1!$B:$AE,16,0)</f>
        <v>0</v>
      </c>
      <c r="S122" s="61">
        <f>VLOOKUP($C122,Sheet1!$B:$AE,17,0)</f>
        <v>0</v>
      </c>
      <c r="T122" s="61">
        <f>VLOOKUP($C122,Sheet1!$B:$AE,18,0)</f>
        <v>0</v>
      </c>
      <c r="U122" s="61">
        <f>VLOOKUP($C122,Sheet1!$B:$AE,19,0)</f>
        <v>0</v>
      </c>
      <c r="V122" s="61">
        <f>VLOOKUP($C122,Sheet1!$B:$AE,20,0)</f>
        <v>0</v>
      </c>
      <c r="W122" s="61">
        <f>VLOOKUP($C122,Sheet1!$B:$AE,21,0)</f>
        <v>0</v>
      </c>
      <c r="X122" s="61">
        <f>VLOOKUP($C122,Sheet1!$B:$AE,22,0)</f>
        <v>0</v>
      </c>
      <c r="Y122" s="61">
        <f>VLOOKUP($C122,Sheet1!$B:$AE,23,0)</f>
        <v>0</v>
      </c>
      <c r="Z122" s="61">
        <f>VLOOKUP($C122,Sheet1!$B:$AE,24,0)</f>
        <v>0</v>
      </c>
      <c r="AA122" s="61">
        <f>VLOOKUP($C122,Sheet1!$B:$AE,25,0)</f>
        <v>0</v>
      </c>
      <c r="AB122" s="61">
        <f>VLOOKUP($C122,Sheet1!$B:$AF,26,0)</f>
        <v>0</v>
      </c>
      <c r="AC122" s="61">
        <f>VLOOKUP($C122,Sheet1!$B:$AG,27,0)</f>
        <v>0</v>
      </c>
      <c r="AD122" s="61">
        <f>VLOOKUP($C122,Sheet1!$B:$AH,28,0)</f>
        <v>0</v>
      </c>
      <c r="AE122" s="61">
        <f>VLOOKUP(C122,Sheet1!B:AI,29,0)</f>
        <v>0</v>
      </c>
      <c r="AF122" s="109">
        <f t="shared" si="14"/>
        <v>90</v>
      </c>
      <c r="AG122" s="116">
        <f t="shared" si="16"/>
        <v>90</v>
      </c>
    </row>
    <row r="123" s="21" customFormat="1" ht="28" customHeight="1" spans="2:33">
      <c r="B123" s="129"/>
      <c r="C123" s="63" t="s">
        <v>500</v>
      </c>
      <c r="D123" s="64" t="s">
        <v>501</v>
      </c>
      <c r="E123" s="65">
        <v>120</v>
      </c>
      <c r="F123" s="61" t="e">
        <f>VLOOKUP(C123,Sheet1!B:J,4,0)</f>
        <v>#N/A</v>
      </c>
      <c r="G123" s="61" t="e">
        <f>VLOOKUP(C123,Sheet1!B:K,5,0)</f>
        <v>#N/A</v>
      </c>
      <c r="H123" s="61" t="e">
        <f>VLOOKUP($C123,Sheet1!$B:$AE,6,0)</f>
        <v>#N/A</v>
      </c>
      <c r="I123" s="61" t="e">
        <f>VLOOKUP($C123,Sheet1!$B:$AE,7,0)</f>
        <v>#N/A</v>
      </c>
      <c r="J123" s="61" t="e">
        <f>VLOOKUP($C123,Sheet1!$B:$AE,8,0)</f>
        <v>#N/A</v>
      </c>
      <c r="K123" s="61" t="e">
        <f>VLOOKUP($C123,Sheet1!$B:$AE,9,0)</f>
        <v>#N/A</v>
      </c>
      <c r="L123" s="61" t="e">
        <f>VLOOKUP($C123,Sheet1!$B:$AE,10,0)</f>
        <v>#N/A</v>
      </c>
      <c r="M123" s="61" t="e">
        <f>VLOOKUP($C123,Sheet1!$B:$AE,11,0)</f>
        <v>#N/A</v>
      </c>
      <c r="N123" s="61" t="e">
        <f>VLOOKUP($C123,Sheet1!$B:$AE,12,0)</f>
        <v>#N/A</v>
      </c>
      <c r="O123" s="61" t="e">
        <f>VLOOKUP($C123,Sheet1!$B:$AE,13,0)</f>
        <v>#N/A</v>
      </c>
      <c r="P123" s="61" t="e">
        <f>VLOOKUP($C123,Sheet1!$B:$AE,14,0)</f>
        <v>#N/A</v>
      </c>
      <c r="Q123" s="61" t="e">
        <f>VLOOKUP($C123,Sheet1!$B:$AE,15,0)</f>
        <v>#N/A</v>
      </c>
      <c r="R123" s="61" t="e">
        <f>VLOOKUP($C123,Sheet1!$B:$AE,16,0)</f>
        <v>#N/A</v>
      </c>
      <c r="S123" s="61" t="e">
        <f>VLOOKUP($C123,Sheet1!$B:$AE,17,0)</f>
        <v>#N/A</v>
      </c>
      <c r="T123" s="61" t="e">
        <f>VLOOKUP($C123,Sheet1!$B:$AE,18,0)</f>
        <v>#N/A</v>
      </c>
      <c r="U123" s="61" t="e">
        <f>VLOOKUP($C123,Sheet1!$B:$AE,19,0)</f>
        <v>#N/A</v>
      </c>
      <c r="V123" s="61" t="e">
        <f>VLOOKUP($C123,Sheet1!$B:$AE,20,0)</f>
        <v>#N/A</v>
      </c>
      <c r="W123" s="61" t="e">
        <f>VLOOKUP($C123,Sheet1!$B:$AE,21,0)</f>
        <v>#N/A</v>
      </c>
      <c r="X123" s="61" t="e">
        <f>VLOOKUP($C123,Sheet1!$B:$AE,22,0)</f>
        <v>#N/A</v>
      </c>
      <c r="Y123" s="61" t="e">
        <f>VLOOKUP($C123,Sheet1!$B:$AE,23,0)</f>
        <v>#N/A</v>
      </c>
      <c r="Z123" s="61" t="e">
        <f>VLOOKUP($C123,Sheet1!$B:$AE,24,0)</f>
        <v>#N/A</v>
      </c>
      <c r="AA123" s="61" t="e">
        <f>VLOOKUP($C123,Sheet1!$B:$AE,25,0)</f>
        <v>#N/A</v>
      </c>
      <c r="AB123" s="61" t="e">
        <f>VLOOKUP($C123,Sheet1!$B:$AF,26,0)</f>
        <v>#N/A</v>
      </c>
      <c r="AC123" s="61" t="e">
        <f>VLOOKUP($C123,Sheet1!$B:$AG,27,0)</f>
        <v>#N/A</v>
      </c>
      <c r="AD123" s="61" t="e">
        <f>VLOOKUP($C123,Sheet1!$B:$AH,28,0)</f>
        <v>#N/A</v>
      </c>
      <c r="AE123" s="61" t="e">
        <f>VLOOKUP(C123,Sheet1!B:AI,29,0)</f>
        <v>#N/A</v>
      </c>
      <c r="AF123" s="109" t="e">
        <f t="shared" si="14"/>
        <v>#N/A</v>
      </c>
      <c r="AG123" s="116" t="e">
        <f t="shared" si="16"/>
        <v>#N/A</v>
      </c>
    </row>
    <row r="124" s="21" customFormat="1" ht="28" customHeight="1" spans="2:33">
      <c r="B124" s="129"/>
      <c r="C124" s="63" t="s">
        <v>502</v>
      </c>
      <c r="D124" s="64" t="s">
        <v>503</v>
      </c>
      <c r="E124" s="65">
        <v>120</v>
      </c>
      <c r="F124" s="61" t="e">
        <f>VLOOKUP(C124,Sheet1!B:J,4,0)</f>
        <v>#N/A</v>
      </c>
      <c r="G124" s="61" t="e">
        <f>VLOOKUP(C124,Sheet1!B:K,5,0)</f>
        <v>#N/A</v>
      </c>
      <c r="H124" s="61" t="e">
        <f>VLOOKUP($C124,Sheet1!$B:$AE,6,0)</f>
        <v>#N/A</v>
      </c>
      <c r="I124" s="61" t="e">
        <f>VLOOKUP($C124,Sheet1!$B:$AE,7,0)</f>
        <v>#N/A</v>
      </c>
      <c r="J124" s="61" t="e">
        <f>VLOOKUP($C124,Sheet1!$B:$AE,8,0)</f>
        <v>#N/A</v>
      </c>
      <c r="K124" s="61" t="e">
        <f>VLOOKUP($C124,Sheet1!$B:$AE,9,0)</f>
        <v>#N/A</v>
      </c>
      <c r="L124" s="61" t="e">
        <f>VLOOKUP($C124,Sheet1!$B:$AE,10,0)</f>
        <v>#N/A</v>
      </c>
      <c r="M124" s="61" t="e">
        <f>VLOOKUP($C124,Sheet1!$B:$AE,11,0)</f>
        <v>#N/A</v>
      </c>
      <c r="N124" s="61" t="e">
        <f>VLOOKUP($C124,Sheet1!$B:$AE,12,0)</f>
        <v>#N/A</v>
      </c>
      <c r="O124" s="61" t="e">
        <f>VLOOKUP($C124,Sheet1!$B:$AE,13,0)</f>
        <v>#N/A</v>
      </c>
      <c r="P124" s="61" t="e">
        <f>VLOOKUP($C124,Sheet1!$B:$AE,14,0)</f>
        <v>#N/A</v>
      </c>
      <c r="Q124" s="61" t="e">
        <f>VLOOKUP($C124,Sheet1!$B:$AE,15,0)</f>
        <v>#N/A</v>
      </c>
      <c r="R124" s="61" t="e">
        <f>VLOOKUP($C124,Sheet1!$B:$AE,16,0)</f>
        <v>#N/A</v>
      </c>
      <c r="S124" s="61" t="e">
        <f>VLOOKUP($C124,Sheet1!$B:$AE,17,0)</f>
        <v>#N/A</v>
      </c>
      <c r="T124" s="61" t="e">
        <f>VLOOKUP($C124,Sheet1!$B:$AE,18,0)</f>
        <v>#N/A</v>
      </c>
      <c r="U124" s="61" t="e">
        <f>VLOOKUP($C124,Sheet1!$B:$AE,19,0)</f>
        <v>#N/A</v>
      </c>
      <c r="V124" s="61" t="e">
        <f>VLOOKUP($C124,Sheet1!$B:$AE,20,0)</f>
        <v>#N/A</v>
      </c>
      <c r="W124" s="61" t="e">
        <f>VLOOKUP($C124,Sheet1!$B:$AE,21,0)</f>
        <v>#N/A</v>
      </c>
      <c r="X124" s="61" t="e">
        <f>VLOOKUP($C124,Sheet1!$B:$AE,22,0)</f>
        <v>#N/A</v>
      </c>
      <c r="Y124" s="61" t="e">
        <f>VLOOKUP($C124,Sheet1!$B:$AE,23,0)</f>
        <v>#N/A</v>
      </c>
      <c r="Z124" s="61" t="e">
        <f>VLOOKUP($C124,Sheet1!$B:$AE,24,0)</f>
        <v>#N/A</v>
      </c>
      <c r="AA124" s="61" t="e">
        <f>VLOOKUP($C124,Sheet1!$B:$AE,25,0)</f>
        <v>#N/A</v>
      </c>
      <c r="AB124" s="61" t="e">
        <f>VLOOKUP($C124,Sheet1!$B:$AF,26,0)</f>
        <v>#N/A</v>
      </c>
      <c r="AC124" s="61" t="e">
        <f>VLOOKUP($C124,Sheet1!$B:$AG,27,0)</f>
        <v>#N/A</v>
      </c>
      <c r="AD124" s="61" t="e">
        <f>VLOOKUP($C124,Sheet1!$B:$AH,28,0)</f>
        <v>#N/A</v>
      </c>
      <c r="AE124" s="61" t="e">
        <f>VLOOKUP(C124,Sheet1!B:AI,29,0)</f>
        <v>#N/A</v>
      </c>
      <c r="AF124" s="109" t="e">
        <f t="shared" si="14"/>
        <v>#N/A</v>
      </c>
      <c r="AG124" s="116" t="e">
        <f t="shared" si="16"/>
        <v>#N/A</v>
      </c>
    </row>
    <row r="125" s="21" customFormat="1" ht="28" customHeight="1" spans="2:33">
      <c r="B125" s="129"/>
      <c r="C125" s="63" t="s">
        <v>504</v>
      </c>
      <c r="D125" s="64" t="s">
        <v>505</v>
      </c>
      <c r="E125" s="65">
        <v>120</v>
      </c>
      <c r="F125" s="61" t="e">
        <f>VLOOKUP(C125,Sheet1!B:J,4,0)</f>
        <v>#N/A</v>
      </c>
      <c r="G125" s="61" t="e">
        <f>VLOOKUP(C125,Sheet1!B:K,5,0)</f>
        <v>#N/A</v>
      </c>
      <c r="H125" s="61" t="e">
        <f>VLOOKUP($C125,Sheet1!$B:$AE,6,0)</f>
        <v>#N/A</v>
      </c>
      <c r="I125" s="61" t="e">
        <f>VLOOKUP($C125,Sheet1!$B:$AE,7,0)</f>
        <v>#N/A</v>
      </c>
      <c r="J125" s="61" t="e">
        <f>VLOOKUP($C125,Sheet1!$B:$AE,8,0)</f>
        <v>#N/A</v>
      </c>
      <c r="K125" s="61" t="e">
        <f>VLOOKUP($C125,Sheet1!$B:$AE,9,0)</f>
        <v>#N/A</v>
      </c>
      <c r="L125" s="61" t="e">
        <f>VLOOKUP($C125,Sheet1!$B:$AE,10,0)</f>
        <v>#N/A</v>
      </c>
      <c r="M125" s="61" t="e">
        <f>VLOOKUP($C125,Sheet1!$B:$AE,11,0)</f>
        <v>#N/A</v>
      </c>
      <c r="N125" s="61" t="e">
        <f>VLOOKUP($C125,Sheet1!$B:$AE,12,0)</f>
        <v>#N/A</v>
      </c>
      <c r="O125" s="61" t="e">
        <f>VLOOKUP($C125,Sheet1!$B:$AE,13,0)</f>
        <v>#N/A</v>
      </c>
      <c r="P125" s="61" t="e">
        <f>VLOOKUP($C125,Sheet1!$B:$AE,14,0)</f>
        <v>#N/A</v>
      </c>
      <c r="Q125" s="61" t="e">
        <f>VLOOKUP($C125,Sheet1!$B:$AE,15,0)</f>
        <v>#N/A</v>
      </c>
      <c r="R125" s="61" t="e">
        <f>VLOOKUP($C125,Sheet1!$B:$AE,16,0)</f>
        <v>#N/A</v>
      </c>
      <c r="S125" s="61" t="e">
        <f>VLOOKUP($C125,Sheet1!$B:$AE,17,0)</f>
        <v>#N/A</v>
      </c>
      <c r="T125" s="61" t="e">
        <f>VLOOKUP($C125,Sheet1!$B:$AE,18,0)</f>
        <v>#N/A</v>
      </c>
      <c r="U125" s="61" t="e">
        <f>VLOOKUP($C125,Sheet1!$B:$AE,19,0)</f>
        <v>#N/A</v>
      </c>
      <c r="V125" s="61" t="e">
        <f>VLOOKUP($C125,Sheet1!$B:$AE,20,0)</f>
        <v>#N/A</v>
      </c>
      <c r="W125" s="61" t="e">
        <f>VLOOKUP($C125,Sheet1!$B:$AE,21,0)</f>
        <v>#N/A</v>
      </c>
      <c r="X125" s="61" t="e">
        <f>VLOOKUP($C125,Sheet1!$B:$AE,22,0)</f>
        <v>#N/A</v>
      </c>
      <c r="Y125" s="61" t="e">
        <f>VLOOKUP($C125,Sheet1!$B:$AE,23,0)</f>
        <v>#N/A</v>
      </c>
      <c r="Z125" s="61" t="e">
        <f>VLOOKUP($C125,Sheet1!$B:$AE,24,0)</f>
        <v>#N/A</v>
      </c>
      <c r="AA125" s="61" t="e">
        <f>VLOOKUP($C125,Sheet1!$B:$AE,25,0)</f>
        <v>#N/A</v>
      </c>
      <c r="AB125" s="61" t="e">
        <f>VLOOKUP($C125,Sheet1!$B:$AF,26,0)</f>
        <v>#N/A</v>
      </c>
      <c r="AC125" s="61" t="e">
        <f>VLOOKUP($C125,Sheet1!$B:$AG,27,0)</f>
        <v>#N/A</v>
      </c>
      <c r="AD125" s="61" t="e">
        <f>VLOOKUP($C125,Sheet1!$B:$AH,28,0)</f>
        <v>#N/A</v>
      </c>
      <c r="AE125" s="61" t="e">
        <f>VLOOKUP(C125,Sheet1!B:AI,29,0)</f>
        <v>#N/A</v>
      </c>
      <c r="AF125" s="109" t="e">
        <f t="shared" si="14"/>
        <v>#N/A</v>
      </c>
      <c r="AG125" s="116" t="e">
        <f t="shared" si="16"/>
        <v>#N/A</v>
      </c>
    </row>
    <row r="126" s="21" customFormat="1" ht="28" customHeight="1" spans="2:33">
      <c r="B126" s="129"/>
      <c r="C126" s="63" t="s">
        <v>506</v>
      </c>
      <c r="D126" s="64" t="s">
        <v>507</v>
      </c>
      <c r="E126" s="65">
        <v>120</v>
      </c>
      <c r="F126" s="61" t="e">
        <f>VLOOKUP(C126,Sheet1!B:J,4,0)</f>
        <v>#N/A</v>
      </c>
      <c r="G126" s="61" t="e">
        <f>VLOOKUP(C126,Sheet1!B:K,5,0)</f>
        <v>#N/A</v>
      </c>
      <c r="H126" s="61" t="e">
        <f>VLOOKUP($C126,Sheet1!$B:$AE,6,0)</f>
        <v>#N/A</v>
      </c>
      <c r="I126" s="61" t="e">
        <f>VLOOKUP($C126,Sheet1!$B:$AE,7,0)</f>
        <v>#N/A</v>
      </c>
      <c r="J126" s="61" t="e">
        <f>VLOOKUP($C126,Sheet1!$B:$AE,8,0)</f>
        <v>#N/A</v>
      </c>
      <c r="K126" s="61" t="e">
        <f>VLOOKUP($C126,Sheet1!$B:$AE,9,0)</f>
        <v>#N/A</v>
      </c>
      <c r="L126" s="61" t="e">
        <f>VLOOKUP($C126,Sheet1!$B:$AE,10,0)</f>
        <v>#N/A</v>
      </c>
      <c r="M126" s="61" t="e">
        <f>VLOOKUP($C126,Sheet1!$B:$AE,11,0)</f>
        <v>#N/A</v>
      </c>
      <c r="N126" s="61" t="e">
        <f>VLOOKUP($C126,Sheet1!$B:$AE,12,0)</f>
        <v>#N/A</v>
      </c>
      <c r="O126" s="61" t="e">
        <f>VLOOKUP($C126,Sheet1!$B:$AE,13,0)</f>
        <v>#N/A</v>
      </c>
      <c r="P126" s="61" t="e">
        <f>VLOOKUP($C126,Sheet1!$B:$AE,14,0)</f>
        <v>#N/A</v>
      </c>
      <c r="Q126" s="61" t="e">
        <f>VLOOKUP($C126,Sheet1!$B:$AE,15,0)</f>
        <v>#N/A</v>
      </c>
      <c r="R126" s="61" t="e">
        <f>VLOOKUP($C126,Sheet1!$B:$AE,16,0)</f>
        <v>#N/A</v>
      </c>
      <c r="S126" s="61" t="e">
        <f>VLOOKUP($C126,Sheet1!$B:$AE,17,0)</f>
        <v>#N/A</v>
      </c>
      <c r="T126" s="61" t="e">
        <f>VLOOKUP($C126,Sheet1!$B:$AE,18,0)</f>
        <v>#N/A</v>
      </c>
      <c r="U126" s="61" t="e">
        <f>VLOOKUP($C126,Sheet1!$B:$AE,19,0)</f>
        <v>#N/A</v>
      </c>
      <c r="V126" s="61" t="e">
        <f>VLOOKUP($C126,Sheet1!$B:$AE,20,0)</f>
        <v>#N/A</v>
      </c>
      <c r="W126" s="61" t="e">
        <f>VLOOKUP($C126,Sheet1!$B:$AE,21,0)</f>
        <v>#N/A</v>
      </c>
      <c r="X126" s="61" t="e">
        <f>VLOOKUP($C126,Sheet1!$B:$AE,22,0)</f>
        <v>#N/A</v>
      </c>
      <c r="Y126" s="61" t="e">
        <f>VLOOKUP($C126,Sheet1!$B:$AE,23,0)</f>
        <v>#N/A</v>
      </c>
      <c r="Z126" s="61" t="e">
        <f>VLOOKUP($C126,Sheet1!$B:$AE,24,0)</f>
        <v>#N/A</v>
      </c>
      <c r="AA126" s="61" t="e">
        <f>VLOOKUP($C126,Sheet1!$B:$AE,25,0)</f>
        <v>#N/A</v>
      </c>
      <c r="AB126" s="61" t="e">
        <f>VLOOKUP($C126,Sheet1!$B:$AF,26,0)</f>
        <v>#N/A</v>
      </c>
      <c r="AC126" s="61" t="e">
        <f>VLOOKUP($C126,Sheet1!$B:$AG,27,0)</f>
        <v>#N/A</v>
      </c>
      <c r="AD126" s="61" t="e">
        <f>VLOOKUP($C126,Sheet1!$B:$AH,28,0)</f>
        <v>#N/A</v>
      </c>
      <c r="AE126" s="61" t="e">
        <f>VLOOKUP(C126,Sheet1!B:AI,29,0)</f>
        <v>#N/A</v>
      </c>
      <c r="AF126" s="109" t="e">
        <f t="shared" si="14"/>
        <v>#N/A</v>
      </c>
      <c r="AG126" s="116" t="e">
        <f t="shared" si="16"/>
        <v>#N/A</v>
      </c>
    </row>
    <row r="127" s="21" customFormat="1" ht="28" customHeight="1" spans="2:33">
      <c r="B127" s="129"/>
      <c r="C127" s="63" t="s">
        <v>508</v>
      </c>
      <c r="D127" s="64" t="s">
        <v>509</v>
      </c>
      <c r="E127" s="65">
        <v>120</v>
      </c>
      <c r="F127" s="61" t="e">
        <f>VLOOKUP(C127,Sheet1!B:J,4,0)</f>
        <v>#N/A</v>
      </c>
      <c r="G127" s="61" t="e">
        <f>VLOOKUP(C127,Sheet1!B:K,5,0)</f>
        <v>#N/A</v>
      </c>
      <c r="H127" s="61" t="e">
        <f>VLOOKUP($C127,Sheet1!$B:$AE,6,0)</f>
        <v>#N/A</v>
      </c>
      <c r="I127" s="61" t="e">
        <f>VLOOKUP($C127,Sheet1!$B:$AE,7,0)</f>
        <v>#N/A</v>
      </c>
      <c r="J127" s="61" t="e">
        <f>VLOOKUP($C127,Sheet1!$B:$AE,8,0)</f>
        <v>#N/A</v>
      </c>
      <c r="K127" s="61" t="e">
        <f>VLOOKUP($C127,Sheet1!$B:$AE,9,0)</f>
        <v>#N/A</v>
      </c>
      <c r="L127" s="61" t="e">
        <f>VLOOKUP($C127,Sheet1!$B:$AE,10,0)</f>
        <v>#N/A</v>
      </c>
      <c r="M127" s="61" t="e">
        <f>VLOOKUP($C127,Sheet1!$B:$AE,11,0)</f>
        <v>#N/A</v>
      </c>
      <c r="N127" s="61" t="e">
        <f>VLOOKUP($C127,Sheet1!$B:$AE,12,0)</f>
        <v>#N/A</v>
      </c>
      <c r="O127" s="61" t="e">
        <f>VLOOKUP($C127,Sheet1!$B:$AE,13,0)</f>
        <v>#N/A</v>
      </c>
      <c r="P127" s="61" t="e">
        <f>VLOOKUP($C127,Sheet1!$B:$AE,14,0)</f>
        <v>#N/A</v>
      </c>
      <c r="Q127" s="61" t="e">
        <f>VLOOKUP($C127,Sheet1!$B:$AE,15,0)</f>
        <v>#N/A</v>
      </c>
      <c r="R127" s="61" t="e">
        <f>VLOOKUP($C127,Sheet1!$B:$AE,16,0)</f>
        <v>#N/A</v>
      </c>
      <c r="S127" s="61" t="e">
        <f>VLOOKUP($C127,Sheet1!$B:$AE,17,0)</f>
        <v>#N/A</v>
      </c>
      <c r="T127" s="61" t="e">
        <f>VLOOKUP($C127,Sheet1!$B:$AE,18,0)</f>
        <v>#N/A</v>
      </c>
      <c r="U127" s="61" t="e">
        <f>VLOOKUP($C127,Sheet1!$B:$AE,19,0)</f>
        <v>#N/A</v>
      </c>
      <c r="V127" s="61" t="e">
        <f>VLOOKUP($C127,Sheet1!$B:$AE,20,0)</f>
        <v>#N/A</v>
      </c>
      <c r="W127" s="61" t="e">
        <f>VLOOKUP($C127,Sheet1!$B:$AE,21,0)</f>
        <v>#N/A</v>
      </c>
      <c r="X127" s="61" t="e">
        <f>VLOOKUP($C127,Sheet1!$B:$AE,22,0)</f>
        <v>#N/A</v>
      </c>
      <c r="Y127" s="61" t="e">
        <f>VLOOKUP($C127,Sheet1!$B:$AE,23,0)</f>
        <v>#N/A</v>
      </c>
      <c r="Z127" s="61" t="e">
        <f>VLOOKUP($C127,Sheet1!$B:$AE,24,0)</f>
        <v>#N/A</v>
      </c>
      <c r="AA127" s="61" t="e">
        <f>VLOOKUP($C127,Sheet1!$B:$AE,25,0)</f>
        <v>#N/A</v>
      </c>
      <c r="AB127" s="61" t="e">
        <f>VLOOKUP($C127,Sheet1!$B:$AF,26,0)</f>
        <v>#N/A</v>
      </c>
      <c r="AC127" s="61" t="e">
        <f>VLOOKUP($C127,Sheet1!$B:$AG,27,0)</f>
        <v>#N/A</v>
      </c>
      <c r="AD127" s="61" t="e">
        <f>VLOOKUP($C127,Sheet1!$B:$AH,28,0)</f>
        <v>#N/A</v>
      </c>
      <c r="AE127" s="61" t="e">
        <f>VLOOKUP(C127,Sheet1!B:AI,29,0)</f>
        <v>#N/A</v>
      </c>
      <c r="AF127" s="109" t="e">
        <f t="shared" si="14"/>
        <v>#N/A</v>
      </c>
      <c r="AG127" s="116" t="e">
        <f t="shared" si="16"/>
        <v>#N/A</v>
      </c>
    </row>
    <row r="128" s="21" customFormat="1" ht="28" customHeight="1" spans="2:33">
      <c r="B128" s="129"/>
      <c r="C128" s="63" t="s">
        <v>510</v>
      </c>
      <c r="D128" s="64" t="s">
        <v>511</v>
      </c>
      <c r="E128" s="65">
        <v>120</v>
      </c>
      <c r="F128" s="61" t="e">
        <f>VLOOKUP(C128,Sheet1!B:J,4,0)</f>
        <v>#N/A</v>
      </c>
      <c r="G128" s="61" t="e">
        <f>VLOOKUP(C128,Sheet1!B:K,5,0)</f>
        <v>#N/A</v>
      </c>
      <c r="H128" s="61" t="e">
        <f>VLOOKUP($C128,Sheet1!$B:$AE,6,0)</f>
        <v>#N/A</v>
      </c>
      <c r="I128" s="61" t="e">
        <f>VLOOKUP($C128,Sheet1!$B:$AE,7,0)</f>
        <v>#N/A</v>
      </c>
      <c r="J128" s="61" t="e">
        <f>VLOOKUP($C128,Sheet1!$B:$AE,8,0)</f>
        <v>#N/A</v>
      </c>
      <c r="K128" s="61" t="e">
        <f>VLOOKUP($C128,Sheet1!$B:$AE,9,0)</f>
        <v>#N/A</v>
      </c>
      <c r="L128" s="61" t="e">
        <f>VLOOKUP($C128,Sheet1!$B:$AE,10,0)</f>
        <v>#N/A</v>
      </c>
      <c r="M128" s="61" t="e">
        <f>VLOOKUP($C128,Sheet1!$B:$AE,11,0)</f>
        <v>#N/A</v>
      </c>
      <c r="N128" s="61" t="e">
        <f>VLOOKUP($C128,Sheet1!$B:$AE,12,0)</f>
        <v>#N/A</v>
      </c>
      <c r="O128" s="61" t="e">
        <f>VLOOKUP($C128,Sheet1!$B:$AE,13,0)</f>
        <v>#N/A</v>
      </c>
      <c r="P128" s="61" t="e">
        <f>VLOOKUP($C128,Sheet1!$B:$AE,14,0)</f>
        <v>#N/A</v>
      </c>
      <c r="Q128" s="61" t="e">
        <f>VLOOKUP($C128,Sheet1!$B:$AE,15,0)</f>
        <v>#N/A</v>
      </c>
      <c r="R128" s="61" t="e">
        <f>VLOOKUP($C128,Sheet1!$B:$AE,16,0)</f>
        <v>#N/A</v>
      </c>
      <c r="S128" s="61" t="e">
        <f>VLOOKUP($C128,Sheet1!$B:$AE,17,0)</f>
        <v>#N/A</v>
      </c>
      <c r="T128" s="61" t="e">
        <f>VLOOKUP($C128,Sheet1!$B:$AE,18,0)</f>
        <v>#N/A</v>
      </c>
      <c r="U128" s="61" t="e">
        <f>VLOOKUP($C128,Sheet1!$B:$AE,19,0)</f>
        <v>#N/A</v>
      </c>
      <c r="V128" s="61" t="e">
        <f>VLOOKUP($C128,Sheet1!$B:$AE,20,0)</f>
        <v>#N/A</v>
      </c>
      <c r="W128" s="61" t="e">
        <f>VLOOKUP($C128,Sheet1!$B:$AE,21,0)</f>
        <v>#N/A</v>
      </c>
      <c r="X128" s="61" t="e">
        <f>VLOOKUP($C128,Sheet1!$B:$AE,22,0)</f>
        <v>#N/A</v>
      </c>
      <c r="Y128" s="61" t="e">
        <f>VLOOKUP($C128,Sheet1!$B:$AE,23,0)</f>
        <v>#N/A</v>
      </c>
      <c r="Z128" s="61" t="e">
        <f>VLOOKUP($C128,Sheet1!$B:$AE,24,0)</f>
        <v>#N/A</v>
      </c>
      <c r="AA128" s="61" t="e">
        <f>VLOOKUP($C128,Sheet1!$B:$AE,25,0)</f>
        <v>#N/A</v>
      </c>
      <c r="AB128" s="61" t="e">
        <f>VLOOKUP($C128,Sheet1!$B:$AF,26,0)</f>
        <v>#N/A</v>
      </c>
      <c r="AC128" s="61" t="e">
        <f>VLOOKUP($C128,Sheet1!$B:$AG,27,0)</f>
        <v>#N/A</v>
      </c>
      <c r="AD128" s="61" t="e">
        <f>VLOOKUP($C128,Sheet1!$B:$AH,28,0)</f>
        <v>#N/A</v>
      </c>
      <c r="AE128" s="61" t="e">
        <f>VLOOKUP(C128,Sheet1!B:AI,29,0)</f>
        <v>#N/A</v>
      </c>
      <c r="AF128" s="109" t="e">
        <f t="shared" si="14"/>
        <v>#N/A</v>
      </c>
      <c r="AG128" s="116" t="e">
        <f t="shared" si="16"/>
        <v>#N/A</v>
      </c>
    </row>
    <row r="129" s="21" customFormat="1" ht="28" customHeight="1" spans="2:33">
      <c r="B129" s="129"/>
      <c r="C129" s="63" t="s">
        <v>512</v>
      </c>
      <c r="D129" s="64" t="s">
        <v>513</v>
      </c>
      <c r="E129" s="65">
        <v>120</v>
      </c>
      <c r="F129" s="61" t="e">
        <f>VLOOKUP(C129,Sheet1!B:J,4,0)</f>
        <v>#N/A</v>
      </c>
      <c r="G129" s="61" t="e">
        <f>VLOOKUP(C129,Sheet1!B:K,5,0)</f>
        <v>#N/A</v>
      </c>
      <c r="H129" s="61" t="e">
        <f>VLOOKUP($C129,Sheet1!$B:$AE,6,0)</f>
        <v>#N/A</v>
      </c>
      <c r="I129" s="61" t="e">
        <f>VLOOKUP($C129,Sheet1!$B:$AE,7,0)</f>
        <v>#N/A</v>
      </c>
      <c r="J129" s="61" t="e">
        <f>VLOOKUP($C129,Sheet1!$B:$AE,8,0)</f>
        <v>#N/A</v>
      </c>
      <c r="K129" s="61" t="e">
        <f>VLOOKUP($C129,Sheet1!$B:$AE,9,0)</f>
        <v>#N/A</v>
      </c>
      <c r="L129" s="61" t="e">
        <f>VLOOKUP($C129,Sheet1!$B:$AE,10,0)</f>
        <v>#N/A</v>
      </c>
      <c r="M129" s="61" t="e">
        <f>VLOOKUP($C129,Sheet1!$B:$AE,11,0)</f>
        <v>#N/A</v>
      </c>
      <c r="N129" s="61" t="e">
        <f>VLOOKUP($C129,Sheet1!$B:$AE,12,0)</f>
        <v>#N/A</v>
      </c>
      <c r="O129" s="61" t="e">
        <f>VLOOKUP($C129,Sheet1!$B:$AE,13,0)</f>
        <v>#N/A</v>
      </c>
      <c r="P129" s="61" t="e">
        <f>VLOOKUP($C129,Sheet1!$B:$AE,14,0)</f>
        <v>#N/A</v>
      </c>
      <c r="Q129" s="61" t="e">
        <f>VLOOKUP($C129,Sheet1!$B:$AE,15,0)</f>
        <v>#N/A</v>
      </c>
      <c r="R129" s="61" t="e">
        <f>VLOOKUP($C129,Sheet1!$B:$AE,16,0)</f>
        <v>#N/A</v>
      </c>
      <c r="S129" s="61" t="e">
        <f>VLOOKUP($C129,Sheet1!$B:$AE,17,0)</f>
        <v>#N/A</v>
      </c>
      <c r="T129" s="61" t="e">
        <f>VLOOKUP($C129,Sheet1!$B:$AE,18,0)</f>
        <v>#N/A</v>
      </c>
      <c r="U129" s="61" t="e">
        <f>VLOOKUP($C129,Sheet1!$B:$AE,19,0)</f>
        <v>#N/A</v>
      </c>
      <c r="V129" s="61" t="e">
        <f>VLOOKUP($C129,Sheet1!$B:$AE,20,0)</f>
        <v>#N/A</v>
      </c>
      <c r="W129" s="61" t="e">
        <f>VLOOKUP($C129,Sheet1!$B:$AE,21,0)</f>
        <v>#N/A</v>
      </c>
      <c r="X129" s="61" t="e">
        <f>VLOOKUP($C129,Sheet1!$B:$AE,22,0)</f>
        <v>#N/A</v>
      </c>
      <c r="Y129" s="61" t="e">
        <f>VLOOKUP($C129,Sheet1!$B:$AE,23,0)</f>
        <v>#N/A</v>
      </c>
      <c r="Z129" s="61" t="e">
        <f>VLOOKUP($C129,Sheet1!$B:$AE,24,0)</f>
        <v>#N/A</v>
      </c>
      <c r="AA129" s="61" t="e">
        <f>VLOOKUP($C129,Sheet1!$B:$AE,25,0)</f>
        <v>#N/A</v>
      </c>
      <c r="AB129" s="61" t="e">
        <f>VLOOKUP($C129,Sheet1!$B:$AF,26,0)</f>
        <v>#N/A</v>
      </c>
      <c r="AC129" s="61" t="e">
        <f>VLOOKUP($C129,Sheet1!$B:$AG,27,0)</f>
        <v>#N/A</v>
      </c>
      <c r="AD129" s="61" t="e">
        <f>VLOOKUP($C129,Sheet1!$B:$AH,28,0)</f>
        <v>#N/A</v>
      </c>
      <c r="AE129" s="61" t="e">
        <f>VLOOKUP(C129,Sheet1!B:AI,29,0)</f>
        <v>#N/A</v>
      </c>
      <c r="AF129" s="109" t="e">
        <f t="shared" si="14"/>
        <v>#N/A</v>
      </c>
      <c r="AG129" s="116" t="e">
        <f t="shared" si="16"/>
        <v>#N/A</v>
      </c>
    </row>
    <row r="130" s="21" customFormat="1" ht="28" customHeight="1" spans="2:33">
      <c r="B130" s="129"/>
      <c r="C130" s="63" t="s">
        <v>514</v>
      </c>
      <c r="D130" s="64" t="s">
        <v>515</v>
      </c>
      <c r="E130" s="65">
        <v>120</v>
      </c>
      <c r="F130" s="61" t="e">
        <f>VLOOKUP(C130,Sheet1!B:J,4,0)</f>
        <v>#N/A</v>
      </c>
      <c r="G130" s="61" t="e">
        <f>VLOOKUP(C130,Sheet1!B:K,5,0)</f>
        <v>#N/A</v>
      </c>
      <c r="H130" s="61" t="e">
        <f>VLOOKUP($C130,Sheet1!$B:$AE,6,0)</f>
        <v>#N/A</v>
      </c>
      <c r="I130" s="61" t="e">
        <f>VLOOKUP($C130,Sheet1!$B:$AE,7,0)</f>
        <v>#N/A</v>
      </c>
      <c r="J130" s="61" t="e">
        <f>VLOOKUP($C130,Sheet1!$B:$AE,8,0)</f>
        <v>#N/A</v>
      </c>
      <c r="K130" s="61" t="e">
        <f>VLOOKUP($C130,Sheet1!$B:$AE,9,0)</f>
        <v>#N/A</v>
      </c>
      <c r="L130" s="61" t="e">
        <f>VLOOKUP($C130,Sheet1!$B:$AE,10,0)</f>
        <v>#N/A</v>
      </c>
      <c r="M130" s="61" t="e">
        <f>VLOOKUP($C130,Sheet1!$B:$AE,11,0)</f>
        <v>#N/A</v>
      </c>
      <c r="N130" s="61" t="e">
        <f>VLOOKUP($C130,Sheet1!$B:$AE,12,0)</f>
        <v>#N/A</v>
      </c>
      <c r="O130" s="61" t="e">
        <f>VLOOKUP($C130,Sheet1!$B:$AE,13,0)</f>
        <v>#N/A</v>
      </c>
      <c r="P130" s="61" t="e">
        <f>VLOOKUP($C130,Sheet1!$B:$AE,14,0)</f>
        <v>#N/A</v>
      </c>
      <c r="Q130" s="61" t="e">
        <f>VLOOKUP($C130,Sheet1!$B:$AE,15,0)</f>
        <v>#N/A</v>
      </c>
      <c r="R130" s="61" t="e">
        <f>VLOOKUP($C130,Sheet1!$B:$AE,16,0)</f>
        <v>#N/A</v>
      </c>
      <c r="S130" s="61" t="e">
        <f>VLOOKUP($C130,Sheet1!$B:$AE,17,0)</f>
        <v>#N/A</v>
      </c>
      <c r="T130" s="61" t="e">
        <f>VLOOKUP($C130,Sheet1!$B:$AE,18,0)</f>
        <v>#N/A</v>
      </c>
      <c r="U130" s="61" t="e">
        <f>VLOOKUP($C130,Sheet1!$B:$AE,19,0)</f>
        <v>#N/A</v>
      </c>
      <c r="V130" s="61" t="e">
        <f>VLOOKUP($C130,Sheet1!$B:$AE,20,0)</f>
        <v>#N/A</v>
      </c>
      <c r="W130" s="61" t="e">
        <f>VLOOKUP($C130,Sheet1!$B:$AE,21,0)</f>
        <v>#N/A</v>
      </c>
      <c r="X130" s="61" t="e">
        <f>VLOOKUP($C130,Sheet1!$B:$AE,22,0)</f>
        <v>#N/A</v>
      </c>
      <c r="Y130" s="61" t="e">
        <f>VLOOKUP($C130,Sheet1!$B:$AE,23,0)</f>
        <v>#N/A</v>
      </c>
      <c r="Z130" s="61" t="e">
        <f>VLOOKUP($C130,Sheet1!$B:$AE,24,0)</f>
        <v>#N/A</v>
      </c>
      <c r="AA130" s="61" t="e">
        <f>VLOOKUP($C130,Sheet1!$B:$AE,25,0)</f>
        <v>#N/A</v>
      </c>
      <c r="AB130" s="61" t="e">
        <f>VLOOKUP($C130,Sheet1!$B:$AF,26,0)</f>
        <v>#N/A</v>
      </c>
      <c r="AC130" s="61" t="e">
        <f>VLOOKUP($C130,Sheet1!$B:$AG,27,0)</f>
        <v>#N/A</v>
      </c>
      <c r="AD130" s="61" t="e">
        <f>VLOOKUP($C130,Sheet1!$B:$AH,28,0)</f>
        <v>#N/A</v>
      </c>
      <c r="AE130" s="61" t="e">
        <f>VLOOKUP(C130,Sheet1!B:AI,29,0)</f>
        <v>#N/A</v>
      </c>
      <c r="AF130" s="109" t="e">
        <f t="shared" si="14"/>
        <v>#N/A</v>
      </c>
      <c r="AG130" s="116" t="e">
        <f t="shared" si="16"/>
        <v>#N/A</v>
      </c>
    </row>
    <row r="131" s="23" customFormat="1" ht="21" customHeight="1" spans="2:33">
      <c r="B131" s="131"/>
      <c r="C131" s="69" t="s">
        <v>95</v>
      </c>
      <c r="D131" s="70" t="s">
        <v>96</v>
      </c>
      <c r="E131" s="71">
        <v>120</v>
      </c>
      <c r="F131" s="61" t="str">
        <f>VLOOKUP(C131,Sheet1!B:J,4,0)</f>
        <v>正常供货</v>
      </c>
      <c r="G131" s="61">
        <f>VLOOKUP(C131,Sheet1!B:K,5,0)</f>
        <v>0</v>
      </c>
      <c r="H131" s="61">
        <f>VLOOKUP($C131,Sheet1!$B:$AE,6,0)</f>
        <v>60</v>
      </c>
      <c r="I131" s="61" t="str">
        <f>VLOOKUP($C131,Sheet1!$B:$AE,7,0)</f>
        <v>否</v>
      </c>
      <c r="J131" s="61">
        <f>VLOOKUP($C131,Sheet1!$B:$AE,8,0)</f>
        <v>60</v>
      </c>
      <c r="K131" s="61">
        <f>VLOOKUP($C131,Sheet1!$B:$AE,9,0)</f>
        <v>0</v>
      </c>
      <c r="L131" s="61">
        <f>VLOOKUP($C131,Sheet1!$B:$AE,10,0)</f>
        <v>0</v>
      </c>
      <c r="M131" s="61">
        <f>VLOOKUP($C131,Sheet1!$B:$AE,11,0)</f>
        <v>0</v>
      </c>
      <c r="N131" s="61">
        <f>VLOOKUP($C131,Sheet1!$B:$AE,12,0)</f>
        <v>0</v>
      </c>
      <c r="O131" s="61">
        <f>VLOOKUP($C131,Sheet1!$B:$AE,13,0)</f>
        <v>0</v>
      </c>
      <c r="P131" s="61">
        <f>VLOOKUP($C131,Sheet1!$B:$AE,14,0)</f>
        <v>0</v>
      </c>
      <c r="Q131" s="61">
        <f>VLOOKUP($C131,Sheet1!$B:$AE,15,0)</f>
        <v>0</v>
      </c>
      <c r="R131" s="61">
        <f>VLOOKUP($C131,Sheet1!$B:$AE,16,0)</f>
        <v>0</v>
      </c>
      <c r="S131" s="61">
        <f>VLOOKUP($C131,Sheet1!$B:$AE,17,0)</f>
        <v>0</v>
      </c>
      <c r="T131" s="61">
        <f>VLOOKUP($C131,Sheet1!$B:$AE,18,0)</f>
        <v>0</v>
      </c>
      <c r="U131" s="61">
        <f>VLOOKUP($C131,Sheet1!$B:$AE,19,0)</f>
        <v>0</v>
      </c>
      <c r="V131" s="61">
        <f>VLOOKUP($C131,Sheet1!$B:$AE,20,0)</f>
        <v>0</v>
      </c>
      <c r="W131" s="61">
        <f>VLOOKUP($C131,Sheet1!$B:$AE,21,0)</f>
        <v>0</v>
      </c>
      <c r="X131" s="61">
        <f>VLOOKUP($C131,Sheet1!$B:$AE,22,0)</f>
        <v>0</v>
      </c>
      <c r="Y131" s="61">
        <f>VLOOKUP($C131,Sheet1!$B:$AE,23,0)</f>
        <v>0</v>
      </c>
      <c r="Z131" s="61">
        <f>VLOOKUP($C131,Sheet1!$B:$AE,24,0)</f>
        <v>0</v>
      </c>
      <c r="AA131" s="61">
        <f>VLOOKUP($C131,Sheet1!$B:$AE,25,0)</f>
        <v>0</v>
      </c>
      <c r="AB131" s="61">
        <f>VLOOKUP($C131,Sheet1!$B:$AF,26,0)</f>
        <v>0</v>
      </c>
      <c r="AC131" s="61">
        <f>VLOOKUP($C131,Sheet1!$B:$AG,27,0)</f>
        <v>0</v>
      </c>
      <c r="AD131" s="61">
        <f>VLOOKUP($C131,Sheet1!$B:$AH,28,0)</f>
        <v>0</v>
      </c>
      <c r="AE131" s="61">
        <f>VLOOKUP(C131,Sheet1!B:AI,29,0)</f>
        <v>0</v>
      </c>
      <c r="AF131" s="109">
        <f t="shared" si="14"/>
        <v>120</v>
      </c>
      <c r="AG131" s="116">
        <f t="shared" si="16"/>
        <v>120</v>
      </c>
    </row>
    <row r="132" s="21" customFormat="1" ht="28" customHeight="1" spans="2:33">
      <c r="B132" s="129"/>
      <c r="C132" s="63" t="s">
        <v>143</v>
      </c>
      <c r="D132" s="64" t="s">
        <v>144</v>
      </c>
      <c r="E132" s="65">
        <v>120</v>
      </c>
      <c r="F132" s="61" t="str">
        <f>VLOOKUP(C132,Sheet1!B:J,4,0)</f>
        <v>正常供货</v>
      </c>
      <c r="G132" s="61">
        <f>VLOOKUP(C132,Sheet1!B:K,5,0)</f>
        <v>0</v>
      </c>
      <c r="H132" s="61">
        <f>VLOOKUP($C132,Sheet1!$B:$AE,6,0)</f>
        <v>60</v>
      </c>
      <c r="I132" s="61" t="str">
        <f>VLOOKUP($C132,Sheet1!$B:$AE,7,0)</f>
        <v>否</v>
      </c>
      <c r="J132" s="61">
        <f>VLOOKUP($C132,Sheet1!$B:$AE,8,0)</f>
        <v>60</v>
      </c>
      <c r="K132" s="61">
        <f>VLOOKUP($C132,Sheet1!$B:$AE,9,0)</f>
        <v>0</v>
      </c>
      <c r="L132" s="61">
        <f>VLOOKUP($C132,Sheet1!$B:$AE,10,0)</f>
        <v>0</v>
      </c>
      <c r="M132" s="61">
        <f>VLOOKUP($C132,Sheet1!$B:$AE,11,0)</f>
        <v>0</v>
      </c>
      <c r="N132" s="61">
        <f>VLOOKUP($C132,Sheet1!$B:$AE,12,0)</f>
        <v>0</v>
      </c>
      <c r="O132" s="61">
        <f>VLOOKUP($C132,Sheet1!$B:$AE,13,0)</f>
        <v>0</v>
      </c>
      <c r="P132" s="61">
        <f>VLOOKUP($C132,Sheet1!$B:$AE,14,0)</f>
        <v>0</v>
      </c>
      <c r="Q132" s="61">
        <f>VLOOKUP($C132,Sheet1!$B:$AE,15,0)</f>
        <v>0</v>
      </c>
      <c r="R132" s="61">
        <f>VLOOKUP($C132,Sheet1!$B:$AE,16,0)</f>
        <v>0</v>
      </c>
      <c r="S132" s="61">
        <f>VLOOKUP($C132,Sheet1!$B:$AE,17,0)</f>
        <v>0</v>
      </c>
      <c r="T132" s="61">
        <f>VLOOKUP($C132,Sheet1!$B:$AE,18,0)</f>
        <v>0</v>
      </c>
      <c r="U132" s="61">
        <f>VLOOKUP($C132,Sheet1!$B:$AE,19,0)</f>
        <v>0</v>
      </c>
      <c r="V132" s="61">
        <f>VLOOKUP($C132,Sheet1!$B:$AE,20,0)</f>
        <v>0</v>
      </c>
      <c r="W132" s="61">
        <f>VLOOKUP($C132,Sheet1!$B:$AE,21,0)</f>
        <v>0</v>
      </c>
      <c r="X132" s="61">
        <f>VLOOKUP($C132,Sheet1!$B:$AE,22,0)</f>
        <v>0</v>
      </c>
      <c r="Y132" s="61">
        <f>VLOOKUP($C132,Sheet1!$B:$AE,23,0)</f>
        <v>0</v>
      </c>
      <c r="Z132" s="61">
        <f>VLOOKUP($C132,Sheet1!$B:$AE,24,0)</f>
        <v>0</v>
      </c>
      <c r="AA132" s="61">
        <f>VLOOKUP($C132,Sheet1!$B:$AE,25,0)</f>
        <v>0</v>
      </c>
      <c r="AB132" s="61">
        <f>VLOOKUP($C132,Sheet1!$B:$AF,26,0)</f>
        <v>0</v>
      </c>
      <c r="AC132" s="61">
        <f>VLOOKUP($C132,Sheet1!$B:$AG,27,0)</f>
        <v>0</v>
      </c>
      <c r="AD132" s="61">
        <f>VLOOKUP($C132,Sheet1!$B:$AH,28,0)</f>
        <v>0</v>
      </c>
      <c r="AE132" s="61">
        <f>VLOOKUP(C132,Sheet1!B:AI,29,0)</f>
        <v>0</v>
      </c>
      <c r="AF132" s="109">
        <f t="shared" si="14"/>
        <v>120</v>
      </c>
      <c r="AG132" s="116">
        <f t="shared" si="16"/>
        <v>120</v>
      </c>
    </row>
    <row r="133" s="21" customFormat="1" ht="28" customHeight="1" spans="2:33">
      <c r="B133" s="129"/>
      <c r="C133" s="63" t="s">
        <v>516</v>
      </c>
      <c r="D133" s="64" t="s">
        <v>517</v>
      </c>
      <c r="E133" s="65">
        <v>120</v>
      </c>
      <c r="F133" s="61" t="e">
        <f>VLOOKUP(C133,Sheet1!B:J,4,0)</f>
        <v>#N/A</v>
      </c>
      <c r="G133" s="61" t="e">
        <f>VLOOKUP(C133,Sheet1!B:K,5,0)</f>
        <v>#N/A</v>
      </c>
      <c r="H133" s="61" t="e">
        <f>VLOOKUP($C133,Sheet1!$B:$AE,6,0)</f>
        <v>#N/A</v>
      </c>
      <c r="I133" s="61" t="e">
        <f>VLOOKUP($C133,Sheet1!$B:$AE,7,0)</f>
        <v>#N/A</v>
      </c>
      <c r="J133" s="61" t="e">
        <f>VLOOKUP($C133,Sheet1!$B:$AE,8,0)</f>
        <v>#N/A</v>
      </c>
      <c r="K133" s="61" t="e">
        <f>VLOOKUP($C133,Sheet1!$B:$AE,9,0)</f>
        <v>#N/A</v>
      </c>
      <c r="L133" s="61" t="e">
        <f>VLOOKUP($C133,Sheet1!$B:$AE,10,0)</f>
        <v>#N/A</v>
      </c>
      <c r="M133" s="61" t="e">
        <f>VLOOKUP($C133,Sheet1!$B:$AE,11,0)</f>
        <v>#N/A</v>
      </c>
      <c r="N133" s="61" t="e">
        <f>VLOOKUP($C133,Sheet1!$B:$AE,12,0)</f>
        <v>#N/A</v>
      </c>
      <c r="O133" s="61" t="e">
        <f>VLOOKUP($C133,Sheet1!$B:$AE,13,0)</f>
        <v>#N/A</v>
      </c>
      <c r="P133" s="61" t="e">
        <f>VLOOKUP($C133,Sheet1!$B:$AE,14,0)</f>
        <v>#N/A</v>
      </c>
      <c r="Q133" s="61" t="e">
        <f>VLOOKUP($C133,Sheet1!$B:$AE,15,0)</f>
        <v>#N/A</v>
      </c>
      <c r="R133" s="61" t="e">
        <f>VLOOKUP($C133,Sheet1!$B:$AE,16,0)</f>
        <v>#N/A</v>
      </c>
      <c r="S133" s="61" t="e">
        <f>VLOOKUP($C133,Sheet1!$B:$AE,17,0)</f>
        <v>#N/A</v>
      </c>
      <c r="T133" s="61" t="e">
        <f>VLOOKUP($C133,Sheet1!$B:$AE,18,0)</f>
        <v>#N/A</v>
      </c>
      <c r="U133" s="61" t="e">
        <f>VLOOKUP($C133,Sheet1!$B:$AE,19,0)</f>
        <v>#N/A</v>
      </c>
      <c r="V133" s="61" t="e">
        <f>VLOOKUP($C133,Sheet1!$B:$AE,20,0)</f>
        <v>#N/A</v>
      </c>
      <c r="W133" s="61" t="e">
        <f>VLOOKUP($C133,Sheet1!$B:$AE,21,0)</f>
        <v>#N/A</v>
      </c>
      <c r="X133" s="61" t="e">
        <f>VLOOKUP($C133,Sheet1!$B:$AE,22,0)</f>
        <v>#N/A</v>
      </c>
      <c r="Y133" s="61" t="e">
        <f>VLOOKUP($C133,Sheet1!$B:$AE,23,0)</f>
        <v>#N/A</v>
      </c>
      <c r="Z133" s="61" t="e">
        <f>VLOOKUP($C133,Sheet1!$B:$AE,24,0)</f>
        <v>#N/A</v>
      </c>
      <c r="AA133" s="61" t="e">
        <f>VLOOKUP($C133,Sheet1!$B:$AE,25,0)</f>
        <v>#N/A</v>
      </c>
      <c r="AB133" s="61" t="e">
        <f>VLOOKUP($C133,Sheet1!$B:$AF,26,0)</f>
        <v>#N/A</v>
      </c>
      <c r="AC133" s="61" t="e">
        <f>VLOOKUP($C133,Sheet1!$B:$AG,27,0)</f>
        <v>#N/A</v>
      </c>
      <c r="AD133" s="61" t="e">
        <f>VLOOKUP($C133,Sheet1!$B:$AH,28,0)</f>
        <v>#N/A</v>
      </c>
      <c r="AE133" s="61" t="e">
        <f>VLOOKUP(C133,Sheet1!B:AI,29,0)</f>
        <v>#N/A</v>
      </c>
      <c r="AF133" s="109" t="e">
        <f t="shared" si="14"/>
        <v>#N/A</v>
      </c>
      <c r="AG133" s="116" t="e">
        <f t="shared" si="16"/>
        <v>#N/A</v>
      </c>
    </row>
    <row r="134" s="21" customFormat="1" ht="28" customHeight="1" spans="2:33">
      <c r="B134" s="129"/>
      <c r="C134" s="63" t="s">
        <v>518</v>
      </c>
      <c r="D134" s="64" t="s">
        <v>519</v>
      </c>
      <c r="E134" s="65">
        <v>120</v>
      </c>
      <c r="F134" s="61" t="e">
        <f>VLOOKUP(C134,Sheet1!B:J,4,0)</f>
        <v>#N/A</v>
      </c>
      <c r="G134" s="61" t="e">
        <f>VLOOKUP(C134,Sheet1!B:K,5,0)</f>
        <v>#N/A</v>
      </c>
      <c r="H134" s="61" t="e">
        <f>VLOOKUP($C134,Sheet1!$B:$AE,6,0)</f>
        <v>#N/A</v>
      </c>
      <c r="I134" s="61" t="e">
        <f>VLOOKUP($C134,Sheet1!$B:$AE,7,0)</f>
        <v>#N/A</v>
      </c>
      <c r="J134" s="61" t="e">
        <f>VLOOKUP($C134,Sheet1!$B:$AE,8,0)</f>
        <v>#N/A</v>
      </c>
      <c r="K134" s="61" t="e">
        <f>VLOOKUP($C134,Sheet1!$B:$AE,9,0)</f>
        <v>#N/A</v>
      </c>
      <c r="L134" s="61" t="e">
        <f>VLOOKUP($C134,Sheet1!$B:$AE,10,0)</f>
        <v>#N/A</v>
      </c>
      <c r="M134" s="61" t="e">
        <f>VLOOKUP($C134,Sheet1!$B:$AE,11,0)</f>
        <v>#N/A</v>
      </c>
      <c r="N134" s="61" t="e">
        <f>VLOOKUP($C134,Sheet1!$B:$AE,12,0)</f>
        <v>#N/A</v>
      </c>
      <c r="O134" s="61" t="e">
        <f>VLOOKUP($C134,Sheet1!$B:$AE,13,0)</f>
        <v>#N/A</v>
      </c>
      <c r="P134" s="61" t="e">
        <f>VLOOKUP($C134,Sheet1!$B:$AE,14,0)</f>
        <v>#N/A</v>
      </c>
      <c r="Q134" s="61" t="e">
        <f>VLOOKUP($C134,Sheet1!$B:$AE,15,0)</f>
        <v>#N/A</v>
      </c>
      <c r="R134" s="61" t="e">
        <f>VLOOKUP($C134,Sheet1!$B:$AE,16,0)</f>
        <v>#N/A</v>
      </c>
      <c r="S134" s="61" t="e">
        <f>VLOOKUP($C134,Sheet1!$B:$AE,17,0)</f>
        <v>#N/A</v>
      </c>
      <c r="T134" s="61" t="e">
        <f>VLOOKUP($C134,Sheet1!$B:$AE,18,0)</f>
        <v>#N/A</v>
      </c>
      <c r="U134" s="61" t="e">
        <f>VLOOKUP($C134,Sheet1!$B:$AE,19,0)</f>
        <v>#N/A</v>
      </c>
      <c r="V134" s="61" t="e">
        <f>VLOOKUP($C134,Sheet1!$B:$AE,20,0)</f>
        <v>#N/A</v>
      </c>
      <c r="W134" s="61" t="e">
        <f>VLOOKUP($C134,Sheet1!$B:$AE,21,0)</f>
        <v>#N/A</v>
      </c>
      <c r="X134" s="61" t="e">
        <f>VLOOKUP($C134,Sheet1!$B:$AE,22,0)</f>
        <v>#N/A</v>
      </c>
      <c r="Y134" s="61" t="e">
        <f>VLOOKUP($C134,Sheet1!$B:$AE,23,0)</f>
        <v>#N/A</v>
      </c>
      <c r="Z134" s="61" t="e">
        <f>VLOOKUP($C134,Sheet1!$B:$AE,24,0)</f>
        <v>#N/A</v>
      </c>
      <c r="AA134" s="61" t="e">
        <f>VLOOKUP($C134,Sheet1!$B:$AE,25,0)</f>
        <v>#N/A</v>
      </c>
      <c r="AB134" s="61" t="e">
        <f>VLOOKUP($C134,Sheet1!$B:$AF,26,0)</f>
        <v>#N/A</v>
      </c>
      <c r="AC134" s="61" t="e">
        <f>VLOOKUP($C134,Sheet1!$B:$AG,27,0)</f>
        <v>#N/A</v>
      </c>
      <c r="AD134" s="61" t="e">
        <f>VLOOKUP($C134,Sheet1!$B:$AH,28,0)</f>
        <v>#N/A</v>
      </c>
      <c r="AE134" s="61" t="e">
        <f>VLOOKUP(C134,Sheet1!B:AI,29,0)</f>
        <v>#N/A</v>
      </c>
      <c r="AF134" s="109" t="e">
        <f t="shared" si="14"/>
        <v>#N/A</v>
      </c>
      <c r="AG134" s="116" t="e">
        <f t="shared" si="16"/>
        <v>#N/A</v>
      </c>
    </row>
    <row r="135" s="21" customFormat="1" ht="28" customHeight="1" spans="2:33">
      <c r="B135" s="129"/>
      <c r="C135" s="63" t="s">
        <v>520</v>
      </c>
      <c r="D135" s="64" t="s">
        <v>521</v>
      </c>
      <c r="E135" s="65">
        <v>120</v>
      </c>
      <c r="F135" s="61" t="e">
        <f>VLOOKUP(C135,Sheet1!B:J,4,0)</f>
        <v>#N/A</v>
      </c>
      <c r="G135" s="61" t="e">
        <f>VLOOKUP(C135,Sheet1!B:K,5,0)</f>
        <v>#N/A</v>
      </c>
      <c r="H135" s="61" t="e">
        <f>VLOOKUP($C135,Sheet1!$B:$AE,6,0)</f>
        <v>#N/A</v>
      </c>
      <c r="I135" s="61" t="e">
        <f>VLOOKUP($C135,Sheet1!$B:$AE,7,0)</f>
        <v>#N/A</v>
      </c>
      <c r="J135" s="61" t="e">
        <f>VLOOKUP($C135,Sheet1!$B:$AE,8,0)</f>
        <v>#N/A</v>
      </c>
      <c r="K135" s="61" t="e">
        <f>VLOOKUP($C135,Sheet1!$B:$AE,9,0)</f>
        <v>#N/A</v>
      </c>
      <c r="L135" s="61" t="e">
        <f>VLOOKUP($C135,Sheet1!$B:$AE,10,0)</f>
        <v>#N/A</v>
      </c>
      <c r="M135" s="61" t="e">
        <f>VLOOKUP($C135,Sheet1!$B:$AE,11,0)</f>
        <v>#N/A</v>
      </c>
      <c r="N135" s="61" t="e">
        <f>VLOOKUP($C135,Sheet1!$B:$AE,12,0)</f>
        <v>#N/A</v>
      </c>
      <c r="O135" s="61" t="e">
        <f>VLOOKUP($C135,Sheet1!$B:$AE,13,0)</f>
        <v>#N/A</v>
      </c>
      <c r="P135" s="61" t="e">
        <f>VLOOKUP($C135,Sheet1!$B:$AE,14,0)</f>
        <v>#N/A</v>
      </c>
      <c r="Q135" s="61" t="e">
        <f>VLOOKUP($C135,Sheet1!$B:$AE,15,0)</f>
        <v>#N/A</v>
      </c>
      <c r="R135" s="61" t="e">
        <f>VLOOKUP($C135,Sheet1!$B:$AE,16,0)</f>
        <v>#N/A</v>
      </c>
      <c r="S135" s="61" t="e">
        <f>VLOOKUP($C135,Sheet1!$B:$AE,17,0)</f>
        <v>#N/A</v>
      </c>
      <c r="T135" s="61" t="e">
        <f>VLOOKUP($C135,Sheet1!$B:$AE,18,0)</f>
        <v>#N/A</v>
      </c>
      <c r="U135" s="61" t="e">
        <f>VLOOKUP($C135,Sheet1!$B:$AE,19,0)</f>
        <v>#N/A</v>
      </c>
      <c r="V135" s="61" t="e">
        <f>VLOOKUP($C135,Sheet1!$B:$AE,20,0)</f>
        <v>#N/A</v>
      </c>
      <c r="W135" s="61" t="e">
        <f>VLOOKUP($C135,Sheet1!$B:$AE,21,0)</f>
        <v>#N/A</v>
      </c>
      <c r="X135" s="61" t="e">
        <f>VLOOKUP($C135,Sheet1!$B:$AE,22,0)</f>
        <v>#N/A</v>
      </c>
      <c r="Y135" s="61" t="e">
        <f>VLOOKUP($C135,Sheet1!$B:$AE,23,0)</f>
        <v>#N/A</v>
      </c>
      <c r="Z135" s="61" t="e">
        <f>VLOOKUP($C135,Sheet1!$B:$AE,24,0)</f>
        <v>#N/A</v>
      </c>
      <c r="AA135" s="61" t="e">
        <f>VLOOKUP($C135,Sheet1!$B:$AE,25,0)</f>
        <v>#N/A</v>
      </c>
      <c r="AB135" s="61" t="e">
        <f>VLOOKUP($C135,Sheet1!$B:$AF,26,0)</f>
        <v>#N/A</v>
      </c>
      <c r="AC135" s="61" t="e">
        <f>VLOOKUP($C135,Sheet1!$B:$AG,27,0)</f>
        <v>#N/A</v>
      </c>
      <c r="AD135" s="61" t="e">
        <f>VLOOKUP($C135,Sheet1!$B:$AH,28,0)</f>
        <v>#N/A</v>
      </c>
      <c r="AE135" s="61" t="e">
        <f>VLOOKUP(C135,Sheet1!B:AI,29,0)</f>
        <v>#N/A</v>
      </c>
      <c r="AF135" s="109" t="e">
        <f t="shared" si="14"/>
        <v>#N/A</v>
      </c>
      <c r="AG135" s="116" t="e">
        <f t="shared" si="16"/>
        <v>#N/A</v>
      </c>
    </row>
    <row r="136" s="21" customFormat="1" ht="28" customHeight="1" spans="2:33">
      <c r="B136" s="129"/>
      <c r="C136" s="63" t="s">
        <v>522</v>
      </c>
      <c r="D136" s="64" t="s">
        <v>523</v>
      </c>
      <c r="E136" s="65">
        <v>120</v>
      </c>
      <c r="F136" s="61" t="e">
        <f>VLOOKUP(C136,Sheet1!B:J,4,0)</f>
        <v>#N/A</v>
      </c>
      <c r="G136" s="61" t="e">
        <f>VLOOKUP(C136,Sheet1!B:K,5,0)</f>
        <v>#N/A</v>
      </c>
      <c r="H136" s="61" t="e">
        <f>VLOOKUP($C136,Sheet1!$B:$AE,6,0)</f>
        <v>#N/A</v>
      </c>
      <c r="I136" s="61" t="e">
        <f>VLOOKUP($C136,Sheet1!$B:$AE,7,0)</f>
        <v>#N/A</v>
      </c>
      <c r="J136" s="61" t="e">
        <f>VLOOKUP($C136,Sheet1!$B:$AE,8,0)</f>
        <v>#N/A</v>
      </c>
      <c r="K136" s="61" t="e">
        <f>VLOOKUP($C136,Sheet1!$B:$AE,9,0)</f>
        <v>#N/A</v>
      </c>
      <c r="L136" s="61" t="e">
        <f>VLOOKUP($C136,Sheet1!$B:$AE,10,0)</f>
        <v>#N/A</v>
      </c>
      <c r="M136" s="61" t="e">
        <f>VLOOKUP($C136,Sheet1!$B:$AE,11,0)</f>
        <v>#N/A</v>
      </c>
      <c r="N136" s="61" t="e">
        <f>VLOOKUP($C136,Sheet1!$B:$AE,12,0)</f>
        <v>#N/A</v>
      </c>
      <c r="O136" s="61" t="e">
        <f>VLOOKUP($C136,Sheet1!$B:$AE,13,0)</f>
        <v>#N/A</v>
      </c>
      <c r="P136" s="61" t="e">
        <f>VLOOKUP($C136,Sheet1!$B:$AE,14,0)</f>
        <v>#N/A</v>
      </c>
      <c r="Q136" s="61" t="e">
        <f>VLOOKUP($C136,Sheet1!$B:$AE,15,0)</f>
        <v>#N/A</v>
      </c>
      <c r="R136" s="61" t="e">
        <f>VLOOKUP($C136,Sheet1!$B:$AE,16,0)</f>
        <v>#N/A</v>
      </c>
      <c r="S136" s="61" t="e">
        <f>VLOOKUP($C136,Sheet1!$B:$AE,17,0)</f>
        <v>#N/A</v>
      </c>
      <c r="T136" s="61" t="e">
        <f>VLOOKUP($C136,Sheet1!$B:$AE,18,0)</f>
        <v>#N/A</v>
      </c>
      <c r="U136" s="61" t="e">
        <f>VLOOKUP($C136,Sheet1!$B:$AE,19,0)</f>
        <v>#N/A</v>
      </c>
      <c r="V136" s="61" t="e">
        <f>VLOOKUP($C136,Sheet1!$B:$AE,20,0)</f>
        <v>#N/A</v>
      </c>
      <c r="W136" s="61" t="e">
        <f>VLOOKUP($C136,Sheet1!$B:$AE,21,0)</f>
        <v>#N/A</v>
      </c>
      <c r="X136" s="61" t="e">
        <f>VLOOKUP($C136,Sheet1!$B:$AE,22,0)</f>
        <v>#N/A</v>
      </c>
      <c r="Y136" s="61" t="e">
        <f>VLOOKUP($C136,Sheet1!$B:$AE,23,0)</f>
        <v>#N/A</v>
      </c>
      <c r="Z136" s="61" t="e">
        <f>VLOOKUP($C136,Sheet1!$B:$AE,24,0)</f>
        <v>#N/A</v>
      </c>
      <c r="AA136" s="61" t="e">
        <f>VLOOKUP($C136,Sheet1!$B:$AE,25,0)</f>
        <v>#N/A</v>
      </c>
      <c r="AB136" s="61" t="e">
        <f>VLOOKUP($C136,Sheet1!$B:$AF,26,0)</f>
        <v>#N/A</v>
      </c>
      <c r="AC136" s="61" t="e">
        <f>VLOOKUP($C136,Sheet1!$B:$AG,27,0)</f>
        <v>#N/A</v>
      </c>
      <c r="AD136" s="61" t="e">
        <f>VLOOKUP($C136,Sheet1!$B:$AH,28,0)</f>
        <v>#N/A</v>
      </c>
      <c r="AE136" s="61" t="e">
        <f>VLOOKUP(C136,Sheet1!B:AI,29,0)</f>
        <v>#N/A</v>
      </c>
      <c r="AF136" s="109" t="e">
        <f t="shared" si="14"/>
        <v>#N/A</v>
      </c>
      <c r="AG136" s="116" t="e">
        <f t="shared" si="16"/>
        <v>#N/A</v>
      </c>
    </row>
    <row r="137" s="21" customFormat="1" ht="28" customHeight="1" spans="2:33">
      <c r="B137" s="129"/>
      <c r="C137" s="63" t="s">
        <v>141</v>
      </c>
      <c r="D137" s="64" t="s">
        <v>142</v>
      </c>
      <c r="E137" s="65">
        <v>120</v>
      </c>
      <c r="F137" s="61" t="str">
        <f>VLOOKUP(C137,Sheet1!B:J,4,0)</f>
        <v>正常供货</v>
      </c>
      <c r="G137" s="61">
        <f>VLOOKUP(C137,Sheet1!B:K,5,0)</f>
        <v>0</v>
      </c>
      <c r="H137" s="61">
        <f>VLOOKUP($C137,Sheet1!$B:$AE,6,0)</f>
        <v>60</v>
      </c>
      <c r="I137" s="61" t="str">
        <f>VLOOKUP($C137,Sheet1!$B:$AE,7,0)</f>
        <v>是</v>
      </c>
      <c r="J137" s="61">
        <f>VLOOKUP($C137,Sheet1!$B:$AE,8,0)</f>
        <v>60</v>
      </c>
      <c r="K137" s="61">
        <f>VLOOKUP($C137,Sheet1!$B:$AE,9,0)</f>
        <v>0</v>
      </c>
      <c r="L137" s="61">
        <f>VLOOKUP($C137,Sheet1!$B:$AE,10,0)</f>
        <v>0</v>
      </c>
      <c r="M137" s="61">
        <f>VLOOKUP($C137,Sheet1!$B:$AE,11,0)</f>
        <v>0</v>
      </c>
      <c r="N137" s="61">
        <f>VLOOKUP($C137,Sheet1!$B:$AE,12,0)</f>
        <v>0</v>
      </c>
      <c r="O137" s="61">
        <f>VLOOKUP($C137,Sheet1!$B:$AE,13,0)</f>
        <v>0</v>
      </c>
      <c r="P137" s="61">
        <f>VLOOKUP($C137,Sheet1!$B:$AE,14,0)</f>
        <v>0</v>
      </c>
      <c r="Q137" s="61">
        <f>VLOOKUP($C137,Sheet1!$B:$AE,15,0)</f>
        <v>0</v>
      </c>
      <c r="R137" s="61">
        <f>VLOOKUP($C137,Sheet1!$B:$AE,16,0)</f>
        <v>0</v>
      </c>
      <c r="S137" s="61">
        <f>VLOOKUP($C137,Sheet1!$B:$AE,17,0)</f>
        <v>0</v>
      </c>
      <c r="T137" s="61">
        <f>VLOOKUP($C137,Sheet1!$B:$AE,18,0)</f>
        <v>0</v>
      </c>
      <c r="U137" s="61">
        <f>VLOOKUP($C137,Sheet1!$B:$AE,19,0)</f>
        <v>0</v>
      </c>
      <c r="V137" s="61">
        <f>VLOOKUP($C137,Sheet1!$B:$AE,20,0)</f>
        <v>0</v>
      </c>
      <c r="W137" s="61">
        <f>VLOOKUP($C137,Sheet1!$B:$AE,21,0)</f>
        <v>0</v>
      </c>
      <c r="X137" s="61">
        <f>VLOOKUP($C137,Sheet1!$B:$AE,22,0)</f>
        <v>0</v>
      </c>
      <c r="Y137" s="61">
        <f>VLOOKUP($C137,Sheet1!$B:$AE,23,0)</f>
        <v>0</v>
      </c>
      <c r="Z137" s="61">
        <f>VLOOKUP($C137,Sheet1!$B:$AE,24,0)</f>
        <v>0</v>
      </c>
      <c r="AA137" s="61">
        <f>VLOOKUP($C137,Sheet1!$B:$AE,25,0)</f>
        <v>0</v>
      </c>
      <c r="AB137" s="61">
        <f>VLOOKUP($C137,Sheet1!$B:$AF,26,0)</f>
        <v>0</v>
      </c>
      <c r="AC137" s="61">
        <f>VLOOKUP($C137,Sheet1!$B:$AG,27,0)</f>
        <v>0</v>
      </c>
      <c r="AD137" s="61">
        <f>VLOOKUP($C137,Sheet1!$B:$AH,28,0)</f>
        <v>0</v>
      </c>
      <c r="AE137" s="61">
        <f>VLOOKUP(C137,Sheet1!B:AI,29,0)</f>
        <v>0</v>
      </c>
      <c r="AF137" s="109">
        <f t="shared" si="14"/>
        <v>120</v>
      </c>
      <c r="AG137" s="116">
        <f t="shared" si="16"/>
        <v>120</v>
      </c>
    </row>
    <row r="138" s="21" customFormat="1" ht="28" customHeight="1" spans="2:33">
      <c r="B138" s="129"/>
      <c r="C138" s="132" t="s">
        <v>524</v>
      </c>
      <c r="D138" s="64" t="s">
        <v>525</v>
      </c>
      <c r="E138" s="65">
        <v>120</v>
      </c>
      <c r="F138" s="61" t="e">
        <f>VLOOKUP(C138,Sheet1!B:J,4,0)</f>
        <v>#N/A</v>
      </c>
      <c r="G138" s="61" t="e">
        <f>VLOOKUP(C138,Sheet1!B:K,5,0)</f>
        <v>#N/A</v>
      </c>
      <c r="H138" s="61" t="e">
        <f>VLOOKUP($C138,Sheet1!$B:$AE,6,0)</f>
        <v>#N/A</v>
      </c>
      <c r="I138" s="61" t="e">
        <f>VLOOKUP($C138,Sheet1!$B:$AE,7,0)</f>
        <v>#N/A</v>
      </c>
      <c r="J138" s="61" t="e">
        <f>VLOOKUP($C138,Sheet1!$B:$AE,8,0)</f>
        <v>#N/A</v>
      </c>
      <c r="K138" s="61" t="e">
        <f>VLOOKUP($C138,Sheet1!$B:$AE,9,0)</f>
        <v>#N/A</v>
      </c>
      <c r="L138" s="61" t="e">
        <f>VLOOKUP($C138,Sheet1!$B:$AE,10,0)</f>
        <v>#N/A</v>
      </c>
      <c r="M138" s="61" t="e">
        <f>VLOOKUP($C138,Sheet1!$B:$AE,11,0)</f>
        <v>#N/A</v>
      </c>
      <c r="N138" s="61" t="e">
        <f>VLOOKUP($C138,Sheet1!$B:$AE,12,0)</f>
        <v>#N/A</v>
      </c>
      <c r="O138" s="61" t="e">
        <f>VLOOKUP($C138,Sheet1!$B:$AE,13,0)</f>
        <v>#N/A</v>
      </c>
      <c r="P138" s="61" t="e">
        <f>VLOOKUP($C138,Sheet1!$B:$AE,14,0)</f>
        <v>#N/A</v>
      </c>
      <c r="Q138" s="61" t="e">
        <f>VLOOKUP($C138,Sheet1!$B:$AE,15,0)</f>
        <v>#N/A</v>
      </c>
      <c r="R138" s="61" t="e">
        <f>VLOOKUP($C138,Sheet1!$B:$AE,16,0)</f>
        <v>#N/A</v>
      </c>
      <c r="S138" s="61" t="e">
        <f>VLOOKUP($C138,Sheet1!$B:$AE,17,0)</f>
        <v>#N/A</v>
      </c>
      <c r="T138" s="61" t="e">
        <f>VLOOKUP($C138,Sheet1!$B:$AE,18,0)</f>
        <v>#N/A</v>
      </c>
      <c r="U138" s="61" t="e">
        <f>VLOOKUP($C138,Sheet1!$B:$AE,19,0)</f>
        <v>#N/A</v>
      </c>
      <c r="V138" s="61" t="e">
        <f>VLOOKUP($C138,Sheet1!$B:$AE,20,0)</f>
        <v>#N/A</v>
      </c>
      <c r="W138" s="61" t="e">
        <f>VLOOKUP($C138,Sheet1!$B:$AE,21,0)</f>
        <v>#N/A</v>
      </c>
      <c r="X138" s="61" t="e">
        <f>VLOOKUP($C138,Sheet1!$B:$AE,22,0)</f>
        <v>#N/A</v>
      </c>
      <c r="Y138" s="61" t="e">
        <f>VLOOKUP($C138,Sheet1!$B:$AE,23,0)</f>
        <v>#N/A</v>
      </c>
      <c r="Z138" s="61" t="e">
        <f>VLOOKUP($C138,Sheet1!$B:$AE,24,0)</f>
        <v>#N/A</v>
      </c>
      <c r="AA138" s="61" t="e">
        <f>VLOOKUP($C138,Sheet1!$B:$AE,25,0)</f>
        <v>#N/A</v>
      </c>
      <c r="AB138" s="61" t="e">
        <f>VLOOKUP($C138,Sheet1!$B:$AF,26,0)</f>
        <v>#N/A</v>
      </c>
      <c r="AC138" s="61" t="e">
        <f>VLOOKUP($C138,Sheet1!$B:$AG,27,0)</f>
        <v>#N/A</v>
      </c>
      <c r="AD138" s="61" t="e">
        <f>VLOOKUP($C138,Sheet1!$B:$AH,28,0)</f>
        <v>#N/A</v>
      </c>
      <c r="AE138" s="61" t="e">
        <f>VLOOKUP(C138,Sheet1!B:AI,29,0)</f>
        <v>#N/A</v>
      </c>
      <c r="AF138" s="109" t="e">
        <f t="shared" si="14"/>
        <v>#N/A</v>
      </c>
      <c r="AG138" s="116" t="e">
        <f t="shared" si="16"/>
        <v>#N/A</v>
      </c>
    </row>
    <row r="139" s="21" customFormat="1" ht="28" customHeight="1" spans="2:33">
      <c r="B139" s="129"/>
      <c r="C139" s="63" t="s">
        <v>147</v>
      </c>
      <c r="D139" s="64" t="s">
        <v>148</v>
      </c>
      <c r="E139" s="65">
        <v>120</v>
      </c>
      <c r="F139" s="61" t="str">
        <f>VLOOKUP(C139,Sheet1!B:J,4,0)</f>
        <v>正常供货</v>
      </c>
      <c r="G139" s="61">
        <f>VLOOKUP(C139,Sheet1!B:K,5,0)</f>
        <v>0</v>
      </c>
      <c r="H139" s="61">
        <f>VLOOKUP($C139,Sheet1!$B:$AE,6,0)</f>
        <v>60</v>
      </c>
      <c r="I139" s="61" t="str">
        <f>VLOOKUP($C139,Sheet1!$B:$AE,7,0)</f>
        <v>否</v>
      </c>
      <c r="J139" s="61">
        <f>VLOOKUP($C139,Sheet1!$B:$AE,8,0)</f>
        <v>60</v>
      </c>
      <c r="K139" s="61">
        <f>VLOOKUP($C139,Sheet1!$B:$AE,9,0)</f>
        <v>0</v>
      </c>
      <c r="L139" s="61">
        <f>VLOOKUP($C139,Sheet1!$B:$AE,10,0)</f>
        <v>0</v>
      </c>
      <c r="M139" s="61">
        <f>VLOOKUP($C139,Sheet1!$B:$AE,11,0)</f>
        <v>0</v>
      </c>
      <c r="N139" s="61">
        <f>VLOOKUP($C139,Sheet1!$B:$AE,12,0)</f>
        <v>0</v>
      </c>
      <c r="O139" s="61">
        <f>VLOOKUP($C139,Sheet1!$B:$AE,13,0)</f>
        <v>0</v>
      </c>
      <c r="P139" s="61">
        <f>VLOOKUP($C139,Sheet1!$B:$AE,14,0)</f>
        <v>0</v>
      </c>
      <c r="Q139" s="61">
        <f>VLOOKUP($C139,Sheet1!$B:$AE,15,0)</f>
        <v>0</v>
      </c>
      <c r="R139" s="61">
        <f>VLOOKUP($C139,Sheet1!$B:$AE,16,0)</f>
        <v>0</v>
      </c>
      <c r="S139" s="61">
        <f>VLOOKUP($C139,Sheet1!$B:$AE,17,0)</f>
        <v>0</v>
      </c>
      <c r="T139" s="61">
        <f>VLOOKUP($C139,Sheet1!$B:$AE,18,0)</f>
        <v>0</v>
      </c>
      <c r="U139" s="61">
        <f>VLOOKUP($C139,Sheet1!$B:$AE,19,0)</f>
        <v>0</v>
      </c>
      <c r="V139" s="61">
        <f>VLOOKUP($C139,Sheet1!$B:$AE,20,0)</f>
        <v>0</v>
      </c>
      <c r="W139" s="61">
        <f>VLOOKUP($C139,Sheet1!$B:$AE,21,0)</f>
        <v>0</v>
      </c>
      <c r="X139" s="61">
        <f>VLOOKUP($C139,Sheet1!$B:$AE,22,0)</f>
        <v>0</v>
      </c>
      <c r="Y139" s="61">
        <f>VLOOKUP($C139,Sheet1!$B:$AE,23,0)</f>
        <v>0</v>
      </c>
      <c r="Z139" s="61">
        <f>VLOOKUP($C139,Sheet1!$B:$AE,24,0)</f>
        <v>0</v>
      </c>
      <c r="AA139" s="61">
        <f>VLOOKUP($C139,Sheet1!$B:$AE,25,0)</f>
        <v>0</v>
      </c>
      <c r="AB139" s="61">
        <f>VLOOKUP($C139,Sheet1!$B:$AF,26,0)</f>
        <v>0</v>
      </c>
      <c r="AC139" s="61">
        <f>VLOOKUP($C139,Sheet1!$B:$AG,27,0)</f>
        <v>0</v>
      </c>
      <c r="AD139" s="61">
        <f>VLOOKUP($C139,Sheet1!$B:$AH,28,0)</f>
        <v>0</v>
      </c>
      <c r="AE139" s="61">
        <f>VLOOKUP(C139,Sheet1!B:AI,29,0)</f>
        <v>0</v>
      </c>
      <c r="AF139" s="109">
        <f t="shared" si="14"/>
        <v>120</v>
      </c>
      <c r="AG139" s="116">
        <f t="shared" si="16"/>
        <v>120</v>
      </c>
    </row>
    <row r="140" s="22" customFormat="1" ht="28" customHeight="1" spans="1:33">
      <c r="A140" s="21"/>
      <c r="B140" s="129"/>
      <c r="C140" s="63" t="s">
        <v>526</v>
      </c>
      <c r="D140" s="64" t="s">
        <v>527</v>
      </c>
      <c r="E140" s="65">
        <v>120</v>
      </c>
      <c r="F140" s="61" t="e">
        <f>VLOOKUP(C140,Sheet1!B:J,4,0)</f>
        <v>#N/A</v>
      </c>
      <c r="G140" s="61" t="e">
        <f>VLOOKUP(C140,Sheet1!B:K,5,0)</f>
        <v>#N/A</v>
      </c>
      <c r="H140" s="61" t="e">
        <f>VLOOKUP($C140,Sheet1!$B:$AE,6,0)</f>
        <v>#N/A</v>
      </c>
      <c r="I140" s="61" t="e">
        <f>VLOOKUP($C140,Sheet1!$B:$AE,7,0)</f>
        <v>#N/A</v>
      </c>
      <c r="J140" s="61" t="e">
        <f>VLOOKUP($C140,Sheet1!$B:$AE,8,0)</f>
        <v>#N/A</v>
      </c>
      <c r="K140" s="61" t="e">
        <f>VLOOKUP($C140,Sheet1!$B:$AE,9,0)</f>
        <v>#N/A</v>
      </c>
      <c r="L140" s="61" t="e">
        <f>VLOOKUP($C140,Sheet1!$B:$AE,10,0)</f>
        <v>#N/A</v>
      </c>
      <c r="M140" s="61" t="e">
        <f>VLOOKUP($C140,Sheet1!$B:$AE,11,0)</f>
        <v>#N/A</v>
      </c>
      <c r="N140" s="61" t="e">
        <f>VLOOKUP($C140,Sheet1!$B:$AE,12,0)</f>
        <v>#N/A</v>
      </c>
      <c r="O140" s="61" t="e">
        <f>VLOOKUP($C140,Sheet1!$B:$AE,13,0)</f>
        <v>#N/A</v>
      </c>
      <c r="P140" s="61" t="e">
        <f>VLOOKUP($C140,Sheet1!$B:$AE,14,0)</f>
        <v>#N/A</v>
      </c>
      <c r="Q140" s="61" t="e">
        <f>VLOOKUP($C140,Sheet1!$B:$AE,15,0)</f>
        <v>#N/A</v>
      </c>
      <c r="R140" s="61" t="e">
        <f>VLOOKUP($C140,Sheet1!$B:$AE,16,0)</f>
        <v>#N/A</v>
      </c>
      <c r="S140" s="61" t="e">
        <f>VLOOKUP($C140,Sheet1!$B:$AE,17,0)</f>
        <v>#N/A</v>
      </c>
      <c r="T140" s="61" t="e">
        <f>VLOOKUP($C140,Sheet1!$B:$AE,18,0)</f>
        <v>#N/A</v>
      </c>
      <c r="U140" s="61" t="e">
        <f>VLOOKUP($C140,Sheet1!$B:$AE,19,0)</f>
        <v>#N/A</v>
      </c>
      <c r="V140" s="61" t="e">
        <f>VLOOKUP($C140,Sheet1!$B:$AE,20,0)</f>
        <v>#N/A</v>
      </c>
      <c r="W140" s="61" t="e">
        <f>VLOOKUP($C140,Sheet1!$B:$AE,21,0)</f>
        <v>#N/A</v>
      </c>
      <c r="X140" s="61" t="e">
        <f>VLOOKUP($C140,Sheet1!$B:$AE,22,0)</f>
        <v>#N/A</v>
      </c>
      <c r="Y140" s="61" t="e">
        <f>VLOOKUP($C140,Sheet1!$B:$AE,23,0)</f>
        <v>#N/A</v>
      </c>
      <c r="Z140" s="61" t="e">
        <f>VLOOKUP($C140,Sheet1!$B:$AE,24,0)</f>
        <v>#N/A</v>
      </c>
      <c r="AA140" s="61" t="e">
        <f>VLOOKUP($C140,Sheet1!$B:$AE,25,0)</f>
        <v>#N/A</v>
      </c>
      <c r="AB140" s="61" t="e">
        <f>VLOOKUP($C140,Sheet1!$B:$AF,26,0)</f>
        <v>#N/A</v>
      </c>
      <c r="AC140" s="61" t="e">
        <f>VLOOKUP($C140,Sheet1!$B:$AG,27,0)</f>
        <v>#N/A</v>
      </c>
      <c r="AD140" s="61" t="e">
        <f>VLOOKUP($C140,Sheet1!$B:$AH,28,0)</f>
        <v>#N/A</v>
      </c>
      <c r="AE140" s="61" t="e">
        <f>VLOOKUP(C140,Sheet1!B:AI,29,0)</f>
        <v>#N/A</v>
      </c>
      <c r="AF140" s="109" t="e">
        <f t="shared" si="14"/>
        <v>#N/A</v>
      </c>
      <c r="AG140" s="116" t="e">
        <f t="shared" si="16"/>
        <v>#N/A</v>
      </c>
    </row>
    <row r="141" s="24" customFormat="1" ht="28" customHeight="1" spans="2:33">
      <c r="B141" s="135"/>
      <c r="C141" s="125" t="s">
        <v>355</v>
      </c>
      <c r="D141" s="126"/>
      <c r="E141" s="127"/>
      <c r="F141" s="80" t="e">
        <f>SUM(F75:F140)</f>
        <v>#N/A</v>
      </c>
      <c r="G141" s="80" t="e">
        <f t="shared" ref="G141:AK141" si="17">SUM(G75:G140)</f>
        <v>#N/A</v>
      </c>
      <c r="H141" s="80" t="e">
        <f t="shared" si="17"/>
        <v>#N/A</v>
      </c>
      <c r="I141" s="80" t="e">
        <f t="shared" si="17"/>
        <v>#N/A</v>
      </c>
      <c r="J141" s="80" t="e">
        <f t="shared" si="17"/>
        <v>#N/A</v>
      </c>
      <c r="K141" s="80" t="e">
        <f t="shared" si="17"/>
        <v>#N/A</v>
      </c>
      <c r="L141" s="80" t="e">
        <f t="shared" si="17"/>
        <v>#N/A</v>
      </c>
      <c r="M141" s="80" t="e">
        <f t="shared" si="17"/>
        <v>#N/A</v>
      </c>
      <c r="N141" s="80" t="e">
        <f t="shared" si="17"/>
        <v>#N/A</v>
      </c>
      <c r="O141" s="80" t="e">
        <f t="shared" si="17"/>
        <v>#N/A</v>
      </c>
      <c r="P141" s="80" t="e">
        <f t="shared" si="17"/>
        <v>#N/A</v>
      </c>
      <c r="Q141" s="80" t="e">
        <f t="shared" si="17"/>
        <v>#N/A</v>
      </c>
      <c r="R141" s="80" t="e">
        <f t="shared" si="17"/>
        <v>#N/A</v>
      </c>
      <c r="S141" s="80" t="e">
        <f t="shared" si="17"/>
        <v>#N/A</v>
      </c>
      <c r="T141" s="80" t="e">
        <f t="shared" si="17"/>
        <v>#N/A</v>
      </c>
      <c r="U141" s="80" t="e">
        <f t="shared" si="17"/>
        <v>#N/A</v>
      </c>
      <c r="V141" s="80" t="e">
        <f t="shared" si="17"/>
        <v>#N/A</v>
      </c>
      <c r="W141" s="80" t="e">
        <f t="shared" si="17"/>
        <v>#N/A</v>
      </c>
      <c r="X141" s="80" t="e">
        <f t="shared" si="17"/>
        <v>#N/A</v>
      </c>
      <c r="Y141" s="80" t="e">
        <f t="shared" si="17"/>
        <v>#N/A</v>
      </c>
      <c r="Z141" s="80" t="e">
        <f t="shared" si="17"/>
        <v>#N/A</v>
      </c>
      <c r="AA141" s="80" t="e">
        <f t="shared" si="17"/>
        <v>#N/A</v>
      </c>
      <c r="AB141" s="80" t="e">
        <f t="shared" si="17"/>
        <v>#N/A</v>
      </c>
      <c r="AC141" s="80" t="e">
        <f t="shared" si="17"/>
        <v>#N/A</v>
      </c>
      <c r="AD141" s="80" t="e">
        <f t="shared" si="17"/>
        <v>#N/A</v>
      </c>
      <c r="AE141" s="80" t="e">
        <f t="shared" si="17"/>
        <v>#N/A</v>
      </c>
      <c r="AF141" s="80" t="e">
        <f t="shared" si="17"/>
        <v>#N/A</v>
      </c>
      <c r="AG141" s="117" t="e">
        <f t="shared" si="17"/>
        <v>#N/A</v>
      </c>
    </row>
    <row r="142" s="25" customFormat="1" ht="32" customHeight="1" spans="3:45">
      <c r="C142" s="81" t="s">
        <v>356</v>
      </c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</row>
    <row r="143" s="28" customFormat="1" ht="28" customHeight="1" spans="1:33">
      <c r="A143" s="24"/>
      <c r="B143" s="141" t="s">
        <v>528</v>
      </c>
      <c r="C143" s="58" t="s">
        <v>529</v>
      </c>
      <c r="D143" s="59" t="s">
        <v>530</v>
      </c>
      <c r="E143" s="60">
        <v>120</v>
      </c>
      <c r="F143" s="61" t="e">
        <f>VLOOKUP(C143,Sheet1!B:J,4,0)</f>
        <v>#N/A</v>
      </c>
      <c r="G143" s="61" t="e">
        <f>VLOOKUP(C143,Sheet1!B:K,5,0)</f>
        <v>#N/A</v>
      </c>
      <c r="H143" s="61" t="e">
        <f>VLOOKUP($C143,Sheet1!$B:$AE,6,0)</f>
        <v>#N/A</v>
      </c>
      <c r="I143" s="61" t="e">
        <f>VLOOKUP($C143,Sheet1!$B:$AE,7,0)</f>
        <v>#N/A</v>
      </c>
      <c r="J143" s="61" t="e">
        <f>VLOOKUP($C143,Sheet1!$B:$AE,8,0)</f>
        <v>#N/A</v>
      </c>
      <c r="K143" s="61" t="e">
        <f>VLOOKUP($C143,Sheet1!$B:$AE,9,0)</f>
        <v>#N/A</v>
      </c>
      <c r="L143" s="61" t="e">
        <f>VLOOKUP($C143,Sheet1!$B:$AE,10,0)</f>
        <v>#N/A</v>
      </c>
      <c r="M143" s="61" t="e">
        <f>VLOOKUP($C143,Sheet1!$B:$AE,11,0)</f>
        <v>#N/A</v>
      </c>
      <c r="N143" s="61" t="e">
        <f>VLOOKUP($C143,Sheet1!$B:$AE,12,0)</f>
        <v>#N/A</v>
      </c>
      <c r="O143" s="61" t="e">
        <f>VLOOKUP($C143,Sheet1!$B:$AE,13,0)</f>
        <v>#N/A</v>
      </c>
      <c r="P143" s="61" t="e">
        <f>VLOOKUP($C143,Sheet1!$B:$AE,14,0)</f>
        <v>#N/A</v>
      </c>
      <c r="Q143" s="61" t="e">
        <f>VLOOKUP($C143,Sheet1!$B:$AE,15,0)</f>
        <v>#N/A</v>
      </c>
      <c r="R143" s="61" t="e">
        <f>VLOOKUP($C143,Sheet1!$B:$AE,16,0)</f>
        <v>#N/A</v>
      </c>
      <c r="S143" s="61" t="e">
        <f>VLOOKUP($C143,Sheet1!$B:$AE,17,0)</f>
        <v>#N/A</v>
      </c>
      <c r="T143" s="61" t="e">
        <f>VLOOKUP($C143,Sheet1!$B:$AE,18,0)</f>
        <v>#N/A</v>
      </c>
      <c r="U143" s="61" t="e">
        <f>VLOOKUP($C143,Sheet1!$B:$AE,19,0)</f>
        <v>#N/A</v>
      </c>
      <c r="V143" s="61" t="e">
        <f>VLOOKUP($C143,Sheet1!$B:$AE,20,0)</f>
        <v>#N/A</v>
      </c>
      <c r="W143" s="61" t="e">
        <f>VLOOKUP($C143,Sheet1!$B:$AE,21,0)</f>
        <v>#N/A</v>
      </c>
      <c r="X143" s="61" t="e">
        <f>VLOOKUP($C143,Sheet1!$B:$AE,22,0)</f>
        <v>#N/A</v>
      </c>
      <c r="Y143" s="61" t="e">
        <f>VLOOKUP($C143,Sheet1!$B:$AE,23,0)</f>
        <v>#N/A</v>
      </c>
      <c r="Z143" s="61" t="e">
        <f>VLOOKUP($C143,Sheet1!$B:$AE,24,0)</f>
        <v>#N/A</v>
      </c>
      <c r="AA143" s="61" t="e">
        <f>VLOOKUP($C143,Sheet1!$B:$AE,25,0)</f>
        <v>#N/A</v>
      </c>
      <c r="AB143" s="61" t="e">
        <f>VLOOKUP($C143,Sheet1!$B:$AF,26,0)</f>
        <v>#N/A</v>
      </c>
      <c r="AC143" s="61" t="e">
        <f>VLOOKUP($C143,Sheet1!$B:$AG,27,0)</f>
        <v>#N/A</v>
      </c>
      <c r="AD143" s="61" t="e">
        <f>VLOOKUP($C143,Sheet1!$B:$AH,28,0)</f>
        <v>#N/A</v>
      </c>
      <c r="AE143" s="61" t="e">
        <f>VLOOKUP(C143,Sheet1!B:AI,29,0)</f>
        <v>#N/A</v>
      </c>
      <c r="AF143" s="109" t="e">
        <f t="shared" ref="AF143:AF176" si="18">SUM(F143:AE143)</f>
        <v>#N/A</v>
      </c>
      <c r="AG143" s="116" t="e">
        <f>AF143-AE143-AD143-AC143-AB143</f>
        <v>#N/A</v>
      </c>
    </row>
    <row r="144" s="28" customFormat="1" ht="28" customHeight="1" spans="1:33">
      <c r="A144" s="24"/>
      <c r="B144" s="142"/>
      <c r="C144" s="63" t="s">
        <v>531</v>
      </c>
      <c r="D144" s="64" t="s">
        <v>532</v>
      </c>
      <c r="E144" s="65">
        <v>90</v>
      </c>
      <c r="F144" s="61" t="e">
        <f>VLOOKUP(C144,Sheet1!B:J,4,0)</f>
        <v>#N/A</v>
      </c>
      <c r="G144" s="61" t="e">
        <f>VLOOKUP(C144,Sheet1!B:K,5,0)</f>
        <v>#N/A</v>
      </c>
      <c r="H144" s="61" t="e">
        <f>VLOOKUP($C144,Sheet1!$B:$AE,6,0)</f>
        <v>#N/A</v>
      </c>
      <c r="I144" s="61" t="e">
        <f>VLOOKUP($C144,Sheet1!$B:$AE,7,0)</f>
        <v>#N/A</v>
      </c>
      <c r="J144" s="61" t="e">
        <f>VLOOKUP($C144,Sheet1!$B:$AE,8,0)</f>
        <v>#N/A</v>
      </c>
      <c r="K144" s="61" t="e">
        <f>VLOOKUP($C144,Sheet1!$B:$AE,9,0)</f>
        <v>#N/A</v>
      </c>
      <c r="L144" s="61" t="e">
        <f>VLOOKUP($C144,Sheet1!$B:$AE,10,0)</f>
        <v>#N/A</v>
      </c>
      <c r="M144" s="61" t="e">
        <f>VLOOKUP($C144,Sheet1!$B:$AE,11,0)</f>
        <v>#N/A</v>
      </c>
      <c r="N144" s="61" t="e">
        <f>VLOOKUP($C144,Sheet1!$B:$AE,12,0)</f>
        <v>#N/A</v>
      </c>
      <c r="O144" s="61" t="e">
        <f>VLOOKUP($C144,Sheet1!$B:$AE,13,0)</f>
        <v>#N/A</v>
      </c>
      <c r="P144" s="61" t="e">
        <f>VLOOKUP($C144,Sheet1!$B:$AE,14,0)</f>
        <v>#N/A</v>
      </c>
      <c r="Q144" s="61" t="e">
        <f>VLOOKUP($C144,Sheet1!$B:$AE,15,0)</f>
        <v>#N/A</v>
      </c>
      <c r="R144" s="61" t="e">
        <f>VLOOKUP($C144,Sheet1!$B:$AE,16,0)</f>
        <v>#N/A</v>
      </c>
      <c r="S144" s="61" t="e">
        <f>VLOOKUP($C144,Sheet1!$B:$AE,17,0)</f>
        <v>#N/A</v>
      </c>
      <c r="T144" s="61" t="e">
        <f>VLOOKUP($C144,Sheet1!$B:$AE,18,0)</f>
        <v>#N/A</v>
      </c>
      <c r="U144" s="61" t="e">
        <f>VLOOKUP($C144,Sheet1!$B:$AE,19,0)</f>
        <v>#N/A</v>
      </c>
      <c r="V144" s="61" t="e">
        <f>VLOOKUP($C144,Sheet1!$B:$AE,20,0)</f>
        <v>#N/A</v>
      </c>
      <c r="W144" s="61" t="e">
        <f>VLOOKUP($C144,Sheet1!$B:$AE,21,0)</f>
        <v>#N/A</v>
      </c>
      <c r="X144" s="61" t="e">
        <f>VLOOKUP($C144,Sheet1!$B:$AE,22,0)</f>
        <v>#N/A</v>
      </c>
      <c r="Y144" s="61" t="e">
        <f>VLOOKUP($C144,Sheet1!$B:$AE,23,0)</f>
        <v>#N/A</v>
      </c>
      <c r="Z144" s="61" t="e">
        <f>VLOOKUP($C144,Sheet1!$B:$AE,24,0)</f>
        <v>#N/A</v>
      </c>
      <c r="AA144" s="61" t="e">
        <f>VLOOKUP($C144,Sheet1!$B:$AE,25,0)</f>
        <v>#N/A</v>
      </c>
      <c r="AB144" s="61" t="e">
        <f>VLOOKUP($C144,Sheet1!$B:$AF,26,0)</f>
        <v>#N/A</v>
      </c>
      <c r="AC144" s="61" t="e">
        <f>VLOOKUP($C144,Sheet1!$B:$AG,27,0)</f>
        <v>#N/A</v>
      </c>
      <c r="AD144" s="61" t="e">
        <f>VLOOKUP($C144,Sheet1!$B:$AH,28,0)</f>
        <v>#N/A</v>
      </c>
      <c r="AE144" s="61" t="e">
        <f>VLOOKUP(C144,Sheet1!B:AI,29,0)</f>
        <v>#N/A</v>
      </c>
      <c r="AF144" s="109" t="e">
        <f t="shared" si="18"/>
        <v>#N/A</v>
      </c>
      <c r="AG144" s="115" t="e">
        <f t="shared" ref="AG144:AG161" si="19">AF144-AE144-AD144-AC144</f>
        <v>#N/A</v>
      </c>
    </row>
    <row r="145" s="28" customFormat="1" ht="28" customHeight="1" spans="1:33">
      <c r="A145" s="24"/>
      <c r="B145" s="142"/>
      <c r="C145" s="63" t="s">
        <v>214</v>
      </c>
      <c r="D145" s="64" t="s">
        <v>215</v>
      </c>
      <c r="E145" s="65">
        <v>90</v>
      </c>
      <c r="F145" s="61" t="str">
        <f>VLOOKUP(C145,Sheet1!B:J,4,0)</f>
        <v>老账</v>
      </c>
      <c r="G145" s="61">
        <f>VLOOKUP(C145,Sheet1!B:K,5,0)</f>
        <v>0</v>
      </c>
      <c r="H145" s="61">
        <f>VLOOKUP($C145,Sheet1!$B:$AE,6,0)</f>
        <v>30</v>
      </c>
      <c r="I145" s="61" t="str">
        <f>VLOOKUP($C145,Sheet1!$B:$AE,7,0)</f>
        <v>否</v>
      </c>
      <c r="J145" s="61">
        <f>VLOOKUP($C145,Sheet1!$B:$AE,8,0)</f>
        <v>0</v>
      </c>
      <c r="K145" s="61">
        <f>VLOOKUP($C145,Sheet1!$B:$AE,9,0)</f>
        <v>0</v>
      </c>
      <c r="L145" s="61">
        <f>VLOOKUP($C145,Sheet1!$B:$AE,10,0)</f>
        <v>0</v>
      </c>
      <c r="M145" s="61">
        <f>VLOOKUP($C145,Sheet1!$B:$AE,11,0)</f>
        <v>0</v>
      </c>
      <c r="N145" s="61">
        <f>VLOOKUP($C145,Sheet1!$B:$AE,12,0)</f>
        <v>0</v>
      </c>
      <c r="O145" s="61">
        <f>VLOOKUP($C145,Sheet1!$B:$AE,13,0)</f>
        <v>0</v>
      </c>
      <c r="P145" s="61">
        <f>VLOOKUP($C145,Sheet1!$B:$AE,14,0)</f>
        <v>0</v>
      </c>
      <c r="Q145" s="61">
        <f>VLOOKUP($C145,Sheet1!$B:$AE,15,0)</f>
        <v>0</v>
      </c>
      <c r="R145" s="61">
        <f>VLOOKUP($C145,Sheet1!$B:$AE,16,0)</f>
        <v>0</v>
      </c>
      <c r="S145" s="61">
        <f>VLOOKUP($C145,Sheet1!$B:$AE,17,0)</f>
        <v>0</v>
      </c>
      <c r="T145" s="61">
        <f>VLOOKUP($C145,Sheet1!$B:$AE,18,0)</f>
        <v>0</v>
      </c>
      <c r="U145" s="61">
        <f>VLOOKUP($C145,Sheet1!$B:$AE,19,0)</f>
        <v>0</v>
      </c>
      <c r="V145" s="61">
        <f>VLOOKUP($C145,Sheet1!$B:$AE,20,0)</f>
        <v>0</v>
      </c>
      <c r="W145" s="61">
        <f>VLOOKUP($C145,Sheet1!$B:$AE,21,0)</f>
        <v>0</v>
      </c>
      <c r="X145" s="61">
        <f>VLOOKUP($C145,Sheet1!$B:$AE,22,0)</f>
        <v>0</v>
      </c>
      <c r="Y145" s="61">
        <f>VLOOKUP($C145,Sheet1!$B:$AE,23,0)</f>
        <v>0</v>
      </c>
      <c r="Z145" s="61">
        <f>VLOOKUP($C145,Sheet1!$B:$AE,24,0)</f>
        <v>0</v>
      </c>
      <c r="AA145" s="61">
        <f>VLOOKUP($C145,Sheet1!$B:$AE,25,0)</f>
        <v>0</v>
      </c>
      <c r="AB145" s="61">
        <f>VLOOKUP($C145,Sheet1!$B:$AF,26,0)</f>
        <v>0</v>
      </c>
      <c r="AC145" s="61">
        <f>VLOOKUP($C145,Sheet1!$B:$AG,27,0)</f>
        <v>0</v>
      </c>
      <c r="AD145" s="61">
        <f>VLOOKUP($C145,Sheet1!$B:$AH,28,0)</f>
        <v>0</v>
      </c>
      <c r="AE145" s="61">
        <f>VLOOKUP(C145,Sheet1!B:AI,29,0)</f>
        <v>0</v>
      </c>
      <c r="AF145" s="109">
        <f t="shared" si="18"/>
        <v>30</v>
      </c>
      <c r="AG145" s="115">
        <f t="shared" si="19"/>
        <v>30</v>
      </c>
    </row>
    <row r="146" s="28" customFormat="1" ht="28" customHeight="1" spans="1:33">
      <c r="A146" s="24"/>
      <c r="B146" s="142"/>
      <c r="C146" s="63" t="s">
        <v>533</v>
      </c>
      <c r="D146" s="64" t="s">
        <v>534</v>
      </c>
      <c r="E146" s="65">
        <v>90</v>
      </c>
      <c r="F146" s="61" t="e">
        <f>VLOOKUP(C146,Sheet1!B:J,4,0)</f>
        <v>#N/A</v>
      </c>
      <c r="G146" s="61" t="e">
        <f>VLOOKUP(C146,Sheet1!B:K,5,0)</f>
        <v>#N/A</v>
      </c>
      <c r="H146" s="61" t="e">
        <f>VLOOKUP($C146,Sheet1!$B:$AE,6,0)</f>
        <v>#N/A</v>
      </c>
      <c r="I146" s="61" t="e">
        <f>VLOOKUP($C146,Sheet1!$B:$AE,7,0)</f>
        <v>#N/A</v>
      </c>
      <c r="J146" s="61" t="e">
        <f>VLOOKUP($C146,Sheet1!$B:$AE,8,0)</f>
        <v>#N/A</v>
      </c>
      <c r="K146" s="61" t="e">
        <f>VLOOKUP($C146,Sheet1!$B:$AE,9,0)</f>
        <v>#N/A</v>
      </c>
      <c r="L146" s="61" t="e">
        <f>VLOOKUP($C146,Sheet1!$B:$AE,10,0)</f>
        <v>#N/A</v>
      </c>
      <c r="M146" s="61" t="e">
        <f>VLOOKUP($C146,Sheet1!$B:$AE,11,0)</f>
        <v>#N/A</v>
      </c>
      <c r="N146" s="61" t="e">
        <f>VLOOKUP($C146,Sheet1!$B:$AE,12,0)</f>
        <v>#N/A</v>
      </c>
      <c r="O146" s="61" t="e">
        <f>VLOOKUP($C146,Sheet1!$B:$AE,13,0)</f>
        <v>#N/A</v>
      </c>
      <c r="P146" s="61" t="e">
        <f>VLOOKUP($C146,Sheet1!$B:$AE,14,0)</f>
        <v>#N/A</v>
      </c>
      <c r="Q146" s="61" t="e">
        <f>VLOOKUP($C146,Sheet1!$B:$AE,15,0)</f>
        <v>#N/A</v>
      </c>
      <c r="R146" s="61" t="e">
        <f>VLOOKUP($C146,Sheet1!$B:$AE,16,0)</f>
        <v>#N/A</v>
      </c>
      <c r="S146" s="61" t="e">
        <f>VLOOKUP($C146,Sheet1!$B:$AE,17,0)</f>
        <v>#N/A</v>
      </c>
      <c r="T146" s="61" t="e">
        <f>VLOOKUP($C146,Sheet1!$B:$AE,18,0)</f>
        <v>#N/A</v>
      </c>
      <c r="U146" s="61" t="e">
        <f>VLOOKUP($C146,Sheet1!$B:$AE,19,0)</f>
        <v>#N/A</v>
      </c>
      <c r="V146" s="61" t="e">
        <f>VLOOKUP($C146,Sheet1!$B:$AE,20,0)</f>
        <v>#N/A</v>
      </c>
      <c r="W146" s="61" t="e">
        <f>VLOOKUP($C146,Sheet1!$B:$AE,21,0)</f>
        <v>#N/A</v>
      </c>
      <c r="X146" s="61" t="e">
        <f>VLOOKUP($C146,Sheet1!$B:$AE,22,0)</f>
        <v>#N/A</v>
      </c>
      <c r="Y146" s="61" t="e">
        <f>VLOOKUP($C146,Sheet1!$B:$AE,23,0)</f>
        <v>#N/A</v>
      </c>
      <c r="Z146" s="61" t="e">
        <f>VLOOKUP($C146,Sheet1!$B:$AE,24,0)</f>
        <v>#N/A</v>
      </c>
      <c r="AA146" s="61" t="e">
        <f>VLOOKUP($C146,Sheet1!$B:$AE,25,0)</f>
        <v>#N/A</v>
      </c>
      <c r="AB146" s="61" t="e">
        <f>VLOOKUP($C146,Sheet1!$B:$AF,26,0)</f>
        <v>#N/A</v>
      </c>
      <c r="AC146" s="61" t="e">
        <f>VLOOKUP($C146,Sheet1!$B:$AG,27,0)</f>
        <v>#N/A</v>
      </c>
      <c r="AD146" s="61" t="e">
        <f>VLOOKUP($C146,Sheet1!$B:$AH,28,0)</f>
        <v>#N/A</v>
      </c>
      <c r="AE146" s="61" t="e">
        <f>VLOOKUP(C146,Sheet1!B:AI,29,0)</f>
        <v>#N/A</v>
      </c>
      <c r="AF146" s="109" t="e">
        <f t="shared" si="18"/>
        <v>#N/A</v>
      </c>
      <c r="AG146" s="115" t="e">
        <f t="shared" si="19"/>
        <v>#N/A</v>
      </c>
    </row>
    <row r="147" s="28" customFormat="1" ht="28" customHeight="1" spans="1:33">
      <c r="A147" s="24"/>
      <c r="B147" s="142"/>
      <c r="C147" s="63" t="s">
        <v>535</v>
      </c>
      <c r="D147" s="64" t="s">
        <v>536</v>
      </c>
      <c r="E147" s="65">
        <v>90</v>
      </c>
      <c r="F147" s="61" t="e">
        <f>VLOOKUP(C147,Sheet1!B:J,4,0)</f>
        <v>#N/A</v>
      </c>
      <c r="G147" s="61" t="e">
        <f>VLOOKUP(C147,Sheet1!B:K,5,0)</f>
        <v>#N/A</v>
      </c>
      <c r="H147" s="61" t="e">
        <f>VLOOKUP($C147,Sheet1!$B:$AE,6,0)</f>
        <v>#N/A</v>
      </c>
      <c r="I147" s="61" t="e">
        <f>VLOOKUP($C147,Sheet1!$B:$AE,7,0)</f>
        <v>#N/A</v>
      </c>
      <c r="J147" s="61" t="e">
        <f>VLOOKUP($C147,Sheet1!$B:$AE,8,0)</f>
        <v>#N/A</v>
      </c>
      <c r="K147" s="61" t="e">
        <f>VLOOKUP($C147,Sheet1!$B:$AE,9,0)</f>
        <v>#N/A</v>
      </c>
      <c r="L147" s="61" t="e">
        <f>VLOOKUP($C147,Sheet1!$B:$AE,10,0)</f>
        <v>#N/A</v>
      </c>
      <c r="M147" s="61" t="e">
        <f>VLOOKUP($C147,Sheet1!$B:$AE,11,0)</f>
        <v>#N/A</v>
      </c>
      <c r="N147" s="61" t="e">
        <f>VLOOKUP($C147,Sheet1!$B:$AE,12,0)</f>
        <v>#N/A</v>
      </c>
      <c r="O147" s="61" t="e">
        <f>VLOOKUP($C147,Sheet1!$B:$AE,13,0)</f>
        <v>#N/A</v>
      </c>
      <c r="P147" s="61" t="e">
        <f>VLOOKUP($C147,Sheet1!$B:$AE,14,0)</f>
        <v>#N/A</v>
      </c>
      <c r="Q147" s="61" t="e">
        <f>VLOOKUP($C147,Sheet1!$B:$AE,15,0)</f>
        <v>#N/A</v>
      </c>
      <c r="R147" s="61" t="e">
        <f>VLOOKUP($C147,Sheet1!$B:$AE,16,0)</f>
        <v>#N/A</v>
      </c>
      <c r="S147" s="61" t="e">
        <f>VLOOKUP($C147,Sheet1!$B:$AE,17,0)</f>
        <v>#N/A</v>
      </c>
      <c r="T147" s="61" t="e">
        <f>VLOOKUP($C147,Sheet1!$B:$AE,18,0)</f>
        <v>#N/A</v>
      </c>
      <c r="U147" s="61" t="e">
        <f>VLOOKUP($C147,Sheet1!$B:$AE,19,0)</f>
        <v>#N/A</v>
      </c>
      <c r="V147" s="61" t="e">
        <f>VLOOKUP($C147,Sheet1!$B:$AE,20,0)</f>
        <v>#N/A</v>
      </c>
      <c r="W147" s="61" t="e">
        <f>VLOOKUP($C147,Sheet1!$B:$AE,21,0)</f>
        <v>#N/A</v>
      </c>
      <c r="X147" s="61" t="e">
        <f>VLOOKUP($C147,Sheet1!$B:$AE,22,0)</f>
        <v>#N/A</v>
      </c>
      <c r="Y147" s="61" t="e">
        <f>VLOOKUP($C147,Sheet1!$B:$AE,23,0)</f>
        <v>#N/A</v>
      </c>
      <c r="Z147" s="61" t="e">
        <f>VLOOKUP($C147,Sheet1!$B:$AE,24,0)</f>
        <v>#N/A</v>
      </c>
      <c r="AA147" s="61" t="e">
        <f>VLOOKUP($C147,Sheet1!$B:$AE,25,0)</f>
        <v>#N/A</v>
      </c>
      <c r="AB147" s="61" t="e">
        <f>VLOOKUP($C147,Sheet1!$B:$AF,26,0)</f>
        <v>#N/A</v>
      </c>
      <c r="AC147" s="61" t="e">
        <f>VLOOKUP($C147,Sheet1!$B:$AG,27,0)</f>
        <v>#N/A</v>
      </c>
      <c r="AD147" s="61" t="e">
        <f>VLOOKUP($C147,Sheet1!$B:$AH,28,0)</f>
        <v>#N/A</v>
      </c>
      <c r="AE147" s="61" t="e">
        <f>VLOOKUP(C147,Sheet1!B:AI,29,0)</f>
        <v>#N/A</v>
      </c>
      <c r="AF147" s="109" t="e">
        <f t="shared" si="18"/>
        <v>#N/A</v>
      </c>
      <c r="AG147" s="115" t="e">
        <f t="shared" si="19"/>
        <v>#N/A</v>
      </c>
    </row>
    <row r="148" s="28" customFormat="1" ht="28" customHeight="1" spans="1:33">
      <c r="A148" s="24"/>
      <c r="B148" s="142"/>
      <c r="C148" s="63" t="s">
        <v>537</v>
      </c>
      <c r="D148" s="64" t="s">
        <v>538</v>
      </c>
      <c r="E148" s="65">
        <v>90</v>
      </c>
      <c r="F148" s="61" t="e">
        <f>VLOOKUP(C148,Sheet1!B:J,4,0)</f>
        <v>#N/A</v>
      </c>
      <c r="G148" s="61" t="e">
        <f>VLOOKUP(C148,Sheet1!B:K,5,0)</f>
        <v>#N/A</v>
      </c>
      <c r="H148" s="61" t="e">
        <f>VLOOKUP($C148,Sheet1!$B:$AE,6,0)</f>
        <v>#N/A</v>
      </c>
      <c r="I148" s="61" t="e">
        <f>VLOOKUP($C148,Sheet1!$B:$AE,7,0)</f>
        <v>#N/A</v>
      </c>
      <c r="J148" s="61" t="e">
        <f>VLOOKUP($C148,Sheet1!$B:$AE,8,0)</f>
        <v>#N/A</v>
      </c>
      <c r="K148" s="61" t="e">
        <f>VLOOKUP($C148,Sheet1!$B:$AE,9,0)</f>
        <v>#N/A</v>
      </c>
      <c r="L148" s="61" t="e">
        <f>VLOOKUP($C148,Sheet1!$B:$AE,10,0)</f>
        <v>#N/A</v>
      </c>
      <c r="M148" s="61" t="e">
        <f>VLOOKUP($C148,Sheet1!$B:$AE,11,0)</f>
        <v>#N/A</v>
      </c>
      <c r="N148" s="61" t="e">
        <f>VLOOKUP($C148,Sheet1!$B:$AE,12,0)</f>
        <v>#N/A</v>
      </c>
      <c r="O148" s="61" t="e">
        <f>VLOOKUP($C148,Sheet1!$B:$AE,13,0)</f>
        <v>#N/A</v>
      </c>
      <c r="P148" s="61" t="e">
        <f>VLOOKUP($C148,Sheet1!$B:$AE,14,0)</f>
        <v>#N/A</v>
      </c>
      <c r="Q148" s="61" t="e">
        <f>VLOOKUP($C148,Sheet1!$B:$AE,15,0)</f>
        <v>#N/A</v>
      </c>
      <c r="R148" s="61" t="e">
        <f>VLOOKUP($C148,Sheet1!$B:$AE,16,0)</f>
        <v>#N/A</v>
      </c>
      <c r="S148" s="61" t="e">
        <f>VLOOKUP($C148,Sheet1!$B:$AE,17,0)</f>
        <v>#N/A</v>
      </c>
      <c r="T148" s="61" t="e">
        <f>VLOOKUP($C148,Sheet1!$B:$AE,18,0)</f>
        <v>#N/A</v>
      </c>
      <c r="U148" s="61" t="e">
        <f>VLOOKUP($C148,Sheet1!$B:$AE,19,0)</f>
        <v>#N/A</v>
      </c>
      <c r="V148" s="61" t="e">
        <f>VLOOKUP($C148,Sheet1!$B:$AE,20,0)</f>
        <v>#N/A</v>
      </c>
      <c r="W148" s="61" t="e">
        <f>VLOOKUP($C148,Sheet1!$B:$AE,21,0)</f>
        <v>#N/A</v>
      </c>
      <c r="X148" s="61" t="e">
        <f>VLOOKUP($C148,Sheet1!$B:$AE,22,0)</f>
        <v>#N/A</v>
      </c>
      <c r="Y148" s="61" t="e">
        <f>VLOOKUP($C148,Sheet1!$B:$AE,23,0)</f>
        <v>#N/A</v>
      </c>
      <c r="Z148" s="61" t="e">
        <f>VLOOKUP($C148,Sheet1!$B:$AE,24,0)</f>
        <v>#N/A</v>
      </c>
      <c r="AA148" s="61" t="e">
        <f>VLOOKUP($C148,Sheet1!$B:$AE,25,0)</f>
        <v>#N/A</v>
      </c>
      <c r="AB148" s="61" t="e">
        <f>VLOOKUP($C148,Sheet1!$B:$AF,26,0)</f>
        <v>#N/A</v>
      </c>
      <c r="AC148" s="61" t="e">
        <f>VLOOKUP($C148,Sheet1!$B:$AG,27,0)</f>
        <v>#N/A</v>
      </c>
      <c r="AD148" s="61" t="e">
        <f>VLOOKUP($C148,Sheet1!$B:$AH,28,0)</f>
        <v>#N/A</v>
      </c>
      <c r="AE148" s="61" t="e">
        <f>VLOOKUP(C148,Sheet1!B:AI,29,0)</f>
        <v>#N/A</v>
      </c>
      <c r="AF148" s="109" t="e">
        <f t="shared" si="18"/>
        <v>#N/A</v>
      </c>
      <c r="AG148" s="115" t="e">
        <f t="shared" si="19"/>
        <v>#N/A</v>
      </c>
    </row>
    <row r="149" s="28" customFormat="1" ht="28" customHeight="1" spans="1:33">
      <c r="A149" s="24"/>
      <c r="B149" s="142"/>
      <c r="C149" s="63" t="s">
        <v>539</v>
      </c>
      <c r="D149" s="64" t="s">
        <v>540</v>
      </c>
      <c r="E149" s="65">
        <v>90</v>
      </c>
      <c r="F149" s="61" t="e">
        <f>VLOOKUP(C149,Sheet1!B:J,4,0)</f>
        <v>#N/A</v>
      </c>
      <c r="G149" s="61" t="e">
        <f>VLOOKUP(C149,Sheet1!B:K,5,0)</f>
        <v>#N/A</v>
      </c>
      <c r="H149" s="61" t="e">
        <f>VLOOKUP($C149,Sheet1!$B:$AE,6,0)</f>
        <v>#N/A</v>
      </c>
      <c r="I149" s="61" t="e">
        <f>VLOOKUP($C149,Sheet1!$B:$AE,7,0)</f>
        <v>#N/A</v>
      </c>
      <c r="J149" s="61" t="e">
        <f>VLOOKUP($C149,Sheet1!$B:$AE,8,0)</f>
        <v>#N/A</v>
      </c>
      <c r="K149" s="61" t="e">
        <f>VLOOKUP($C149,Sheet1!$B:$AE,9,0)</f>
        <v>#N/A</v>
      </c>
      <c r="L149" s="61" t="e">
        <f>VLOOKUP($C149,Sheet1!$B:$AE,10,0)</f>
        <v>#N/A</v>
      </c>
      <c r="M149" s="61" t="e">
        <f>VLOOKUP($C149,Sheet1!$B:$AE,11,0)</f>
        <v>#N/A</v>
      </c>
      <c r="N149" s="61" t="e">
        <f>VLOOKUP($C149,Sheet1!$B:$AE,12,0)</f>
        <v>#N/A</v>
      </c>
      <c r="O149" s="61" t="e">
        <f>VLOOKUP($C149,Sheet1!$B:$AE,13,0)</f>
        <v>#N/A</v>
      </c>
      <c r="P149" s="61" t="e">
        <f>VLOOKUP($C149,Sheet1!$B:$AE,14,0)</f>
        <v>#N/A</v>
      </c>
      <c r="Q149" s="61" t="e">
        <f>VLOOKUP($C149,Sheet1!$B:$AE,15,0)</f>
        <v>#N/A</v>
      </c>
      <c r="R149" s="61" t="e">
        <f>VLOOKUP($C149,Sheet1!$B:$AE,16,0)</f>
        <v>#N/A</v>
      </c>
      <c r="S149" s="61" t="e">
        <f>VLOOKUP($C149,Sheet1!$B:$AE,17,0)</f>
        <v>#N/A</v>
      </c>
      <c r="T149" s="61" t="e">
        <f>VLOOKUP($C149,Sheet1!$B:$AE,18,0)</f>
        <v>#N/A</v>
      </c>
      <c r="U149" s="61" t="e">
        <f>VLOOKUP($C149,Sheet1!$B:$AE,19,0)</f>
        <v>#N/A</v>
      </c>
      <c r="V149" s="61" t="e">
        <f>VLOOKUP($C149,Sheet1!$B:$AE,20,0)</f>
        <v>#N/A</v>
      </c>
      <c r="W149" s="61" t="e">
        <f>VLOOKUP($C149,Sheet1!$B:$AE,21,0)</f>
        <v>#N/A</v>
      </c>
      <c r="X149" s="61" t="e">
        <f>VLOOKUP($C149,Sheet1!$B:$AE,22,0)</f>
        <v>#N/A</v>
      </c>
      <c r="Y149" s="61" t="e">
        <f>VLOOKUP($C149,Sheet1!$B:$AE,23,0)</f>
        <v>#N/A</v>
      </c>
      <c r="Z149" s="61" t="e">
        <f>VLOOKUP($C149,Sheet1!$B:$AE,24,0)</f>
        <v>#N/A</v>
      </c>
      <c r="AA149" s="61" t="e">
        <f>VLOOKUP($C149,Sheet1!$B:$AE,25,0)</f>
        <v>#N/A</v>
      </c>
      <c r="AB149" s="61" t="e">
        <f>VLOOKUP($C149,Sheet1!$B:$AF,26,0)</f>
        <v>#N/A</v>
      </c>
      <c r="AC149" s="61" t="e">
        <f>VLOOKUP($C149,Sheet1!$B:$AG,27,0)</f>
        <v>#N/A</v>
      </c>
      <c r="AD149" s="61" t="e">
        <f>VLOOKUP($C149,Sheet1!$B:$AH,28,0)</f>
        <v>#N/A</v>
      </c>
      <c r="AE149" s="61" t="e">
        <f>VLOOKUP(C149,Sheet1!B:AI,29,0)</f>
        <v>#N/A</v>
      </c>
      <c r="AF149" s="109" t="e">
        <f t="shared" si="18"/>
        <v>#N/A</v>
      </c>
      <c r="AG149" s="115" t="e">
        <f t="shared" si="19"/>
        <v>#N/A</v>
      </c>
    </row>
    <row r="150" s="28" customFormat="1" ht="28" customHeight="1" spans="1:33">
      <c r="A150" s="24"/>
      <c r="B150" s="142"/>
      <c r="C150" s="63" t="s">
        <v>184</v>
      </c>
      <c r="D150" s="64" t="s">
        <v>185</v>
      </c>
      <c r="E150" s="65">
        <v>90</v>
      </c>
      <c r="F150" s="61" t="str">
        <f>VLOOKUP(C150,Sheet1!B:J,4,0)</f>
        <v>老账</v>
      </c>
      <c r="G150" s="61">
        <f>VLOOKUP(C150,Sheet1!B:K,5,0)</f>
        <v>0</v>
      </c>
      <c r="H150" s="61">
        <f>VLOOKUP($C150,Sheet1!$B:$AE,6,0)</f>
        <v>90</v>
      </c>
      <c r="I150" s="61" t="str">
        <f>VLOOKUP($C150,Sheet1!$B:$AE,7,0)</f>
        <v>否</v>
      </c>
      <c r="J150" s="61">
        <f>VLOOKUP($C150,Sheet1!$B:$AE,8,0)</f>
        <v>0</v>
      </c>
      <c r="K150" s="61">
        <f>VLOOKUP($C150,Sheet1!$B:$AE,9,0)</f>
        <v>0</v>
      </c>
      <c r="L150" s="61">
        <f>VLOOKUP($C150,Sheet1!$B:$AE,10,0)</f>
        <v>0</v>
      </c>
      <c r="M150" s="61">
        <f>VLOOKUP($C150,Sheet1!$B:$AE,11,0)</f>
        <v>0</v>
      </c>
      <c r="N150" s="61">
        <f>VLOOKUP($C150,Sheet1!$B:$AE,12,0)</f>
        <v>0</v>
      </c>
      <c r="O150" s="61">
        <f>VLOOKUP($C150,Sheet1!$B:$AE,13,0)</f>
        <v>0</v>
      </c>
      <c r="P150" s="61">
        <f>VLOOKUP($C150,Sheet1!$B:$AE,14,0)</f>
        <v>0</v>
      </c>
      <c r="Q150" s="61">
        <f>VLOOKUP($C150,Sheet1!$B:$AE,15,0)</f>
        <v>0</v>
      </c>
      <c r="R150" s="61">
        <f>VLOOKUP($C150,Sheet1!$B:$AE,16,0)</f>
        <v>0</v>
      </c>
      <c r="S150" s="61">
        <f>VLOOKUP($C150,Sheet1!$B:$AE,17,0)</f>
        <v>0</v>
      </c>
      <c r="T150" s="61">
        <f>VLOOKUP($C150,Sheet1!$B:$AE,18,0)</f>
        <v>0</v>
      </c>
      <c r="U150" s="61">
        <f>VLOOKUP($C150,Sheet1!$B:$AE,19,0)</f>
        <v>0</v>
      </c>
      <c r="V150" s="61">
        <f>VLOOKUP($C150,Sheet1!$B:$AE,20,0)</f>
        <v>0</v>
      </c>
      <c r="W150" s="61">
        <f>VLOOKUP($C150,Sheet1!$B:$AE,21,0)</f>
        <v>0</v>
      </c>
      <c r="X150" s="61">
        <f>VLOOKUP($C150,Sheet1!$B:$AE,22,0)</f>
        <v>0</v>
      </c>
      <c r="Y150" s="61">
        <f>VLOOKUP($C150,Sheet1!$B:$AE,23,0)</f>
        <v>0</v>
      </c>
      <c r="Z150" s="61">
        <f>VLOOKUP($C150,Sheet1!$B:$AE,24,0)</f>
        <v>0</v>
      </c>
      <c r="AA150" s="61">
        <f>VLOOKUP($C150,Sheet1!$B:$AE,25,0)</f>
        <v>0</v>
      </c>
      <c r="AB150" s="61">
        <f>VLOOKUP($C150,Sheet1!$B:$AF,26,0)</f>
        <v>0</v>
      </c>
      <c r="AC150" s="61">
        <f>VLOOKUP($C150,Sheet1!$B:$AG,27,0)</f>
        <v>0</v>
      </c>
      <c r="AD150" s="61">
        <f>VLOOKUP($C150,Sheet1!$B:$AH,28,0)</f>
        <v>0</v>
      </c>
      <c r="AE150" s="61">
        <f>VLOOKUP(C150,Sheet1!B:AI,29,0)</f>
        <v>0</v>
      </c>
      <c r="AF150" s="109">
        <f t="shared" si="18"/>
        <v>90</v>
      </c>
      <c r="AG150" s="115">
        <f t="shared" si="19"/>
        <v>90</v>
      </c>
    </row>
    <row r="151" s="28" customFormat="1" ht="28" customHeight="1" spans="1:33">
      <c r="A151" s="24"/>
      <c r="B151" s="142"/>
      <c r="C151" s="63" t="s">
        <v>541</v>
      </c>
      <c r="D151" s="64" t="s">
        <v>542</v>
      </c>
      <c r="E151" s="65">
        <v>90</v>
      </c>
      <c r="F151" s="61" t="e">
        <f>VLOOKUP(C151,Sheet1!B:J,4,0)</f>
        <v>#N/A</v>
      </c>
      <c r="G151" s="61" t="e">
        <f>VLOOKUP(C151,Sheet1!B:K,5,0)</f>
        <v>#N/A</v>
      </c>
      <c r="H151" s="61" t="e">
        <f>VLOOKUP($C151,Sheet1!$B:$AE,6,0)</f>
        <v>#N/A</v>
      </c>
      <c r="I151" s="61" t="e">
        <f>VLOOKUP($C151,Sheet1!$B:$AE,7,0)</f>
        <v>#N/A</v>
      </c>
      <c r="J151" s="61" t="e">
        <f>VLOOKUP($C151,Sheet1!$B:$AE,8,0)</f>
        <v>#N/A</v>
      </c>
      <c r="K151" s="61" t="e">
        <f>VLOOKUP($C151,Sheet1!$B:$AE,9,0)</f>
        <v>#N/A</v>
      </c>
      <c r="L151" s="61" t="e">
        <f>VLOOKUP($C151,Sheet1!$B:$AE,10,0)</f>
        <v>#N/A</v>
      </c>
      <c r="M151" s="61" t="e">
        <f>VLOOKUP($C151,Sheet1!$B:$AE,11,0)</f>
        <v>#N/A</v>
      </c>
      <c r="N151" s="61" t="e">
        <f>VLOOKUP($C151,Sheet1!$B:$AE,12,0)</f>
        <v>#N/A</v>
      </c>
      <c r="O151" s="61" t="e">
        <f>VLOOKUP($C151,Sheet1!$B:$AE,13,0)</f>
        <v>#N/A</v>
      </c>
      <c r="P151" s="61" t="e">
        <f>VLOOKUP($C151,Sheet1!$B:$AE,14,0)</f>
        <v>#N/A</v>
      </c>
      <c r="Q151" s="61" t="e">
        <f>VLOOKUP($C151,Sheet1!$B:$AE,15,0)</f>
        <v>#N/A</v>
      </c>
      <c r="R151" s="61" t="e">
        <f>VLOOKUP($C151,Sheet1!$B:$AE,16,0)</f>
        <v>#N/A</v>
      </c>
      <c r="S151" s="61" t="e">
        <f>VLOOKUP($C151,Sheet1!$B:$AE,17,0)</f>
        <v>#N/A</v>
      </c>
      <c r="T151" s="61" t="e">
        <f>VLOOKUP($C151,Sheet1!$B:$AE,18,0)</f>
        <v>#N/A</v>
      </c>
      <c r="U151" s="61" t="e">
        <f>VLOOKUP($C151,Sheet1!$B:$AE,19,0)</f>
        <v>#N/A</v>
      </c>
      <c r="V151" s="61" t="e">
        <f>VLOOKUP($C151,Sheet1!$B:$AE,20,0)</f>
        <v>#N/A</v>
      </c>
      <c r="W151" s="61" t="e">
        <f>VLOOKUP($C151,Sheet1!$B:$AE,21,0)</f>
        <v>#N/A</v>
      </c>
      <c r="X151" s="61" t="e">
        <f>VLOOKUP($C151,Sheet1!$B:$AE,22,0)</f>
        <v>#N/A</v>
      </c>
      <c r="Y151" s="61" t="e">
        <f>VLOOKUP($C151,Sheet1!$B:$AE,23,0)</f>
        <v>#N/A</v>
      </c>
      <c r="Z151" s="61" t="e">
        <f>VLOOKUP($C151,Sheet1!$B:$AE,24,0)</f>
        <v>#N/A</v>
      </c>
      <c r="AA151" s="61" t="e">
        <f>VLOOKUP($C151,Sheet1!$B:$AE,25,0)</f>
        <v>#N/A</v>
      </c>
      <c r="AB151" s="61" t="e">
        <f>VLOOKUP($C151,Sheet1!$B:$AF,26,0)</f>
        <v>#N/A</v>
      </c>
      <c r="AC151" s="61" t="e">
        <f>VLOOKUP($C151,Sheet1!$B:$AG,27,0)</f>
        <v>#N/A</v>
      </c>
      <c r="AD151" s="61" t="e">
        <f>VLOOKUP($C151,Sheet1!$B:$AH,28,0)</f>
        <v>#N/A</v>
      </c>
      <c r="AE151" s="61" t="e">
        <f>VLOOKUP(C151,Sheet1!B:AI,29,0)</f>
        <v>#N/A</v>
      </c>
      <c r="AF151" s="109" t="e">
        <f t="shared" si="18"/>
        <v>#N/A</v>
      </c>
      <c r="AG151" s="115" t="e">
        <f t="shared" si="19"/>
        <v>#N/A</v>
      </c>
    </row>
    <row r="152" s="28" customFormat="1" ht="28" customHeight="1" spans="1:33">
      <c r="A152" s="24"/>
      <c r="B152" s="142"/>
      <c r="C152" s="63" t="s">
        <v>543</v>
      </c>
      <c r="D152" s="64" t="s">
        <v>544</v>
      </c>
      <c r="E152" s="65">
        <v>90</v>
      </c>
      <c r="F152" s="61" t="e">
        <f>VLOOKUP(C152,Sheet1!B:J,4,0)</f>
        <v>#N/A</v>
      </c>
      <c r="G152" s="61" t="e">
        <f>VLOOKUP(C152,Sheet1!B:K,5,0)</f>
        <v>#N/A</v>
      </c>
      <c r="H152" s="61" t="e">
        <f>VLOOKUP($C152,Sheet1!$B:$AE,6,0)</f>
        <v>#N/A</v>
      </c>
      <c r="I152" s="61" t="e">
        <f>VLOOKUP($C152,Sheet1!$B:$AE,7,0)</f>
        <v>#N/A</v>
      </c>
      <c r="J152" s="61" t="e">
        <f>VLOOKUP($C152,Sheet1!$B:$AE,8,0)</f>
        <v>#N/A</v>
      </c>
      <c r="K152" s="61" t="e">
        <f>VLOOKUP($C152,Sheet1!$B:$AE,9,0)</f>
        <v>#N/A</v>
      </c>
      <c r="L152" s="61" t="e">
        <f>VLOOKUP($C152,Sheet1!$B:$AE,10,0)</f>
        <v>#N/A</v>
      </c>
      <c r="M152" s="61" t="e">
        <f>VLOOKUP($C152,Sheet1!$B:$AE,11,0)</f>
        <v>#N/A</v>
      </c>
      <c r="N152" s="61" t="e">
        <f>VLOOKUP($C152,Sheet1!$B:$AE,12,0)</f>
        <v>#N/A</v>
      </c>
      <c r="O152" s="61" t="e">
        <f>VLOOKUP($C152,Sheet1!$B:$AE,13,0)</f>
        <v>#N/A</v>
      </c>
      <c r="P152" s="61" t="e">
        <f>VLOOKUP($C152,Sheet1!$B:$AE,14,0)</f>
        <v>#N/A</v>
      </c>
      <c r="Q152" s="61" t="e">
        <f>VLOOKUP($C152,Sheet1!$B:$AE,15,0)</f>
        <v>#N/A</v>
      </c>
      <c r="R152" s="61" t="e">
        <f>VLOOKUP($C152,Sheet1!$B:$AE,16,0)</f>
        <v>#N/A</v>
      </c>
      <c r="S152" s="61" t="e">
        <f>VLOOKUP($C152,Sheet1!$B:$AE,17,0)</f>
        <v>#N/A</v>
      </c>
      <c r="T152" s="61" t="e">
        <f>VLOOKUP($C152,Sheet1!$B:$AE,18,0)</f>
        <v>#N/A</v>
      </c>
      <c r="U152" s="61" t="e">
        <f>VLOOKUP($C152,Sheet1!$B:$AE,19,0)</f>
        <v>#N/A</v>
      </c>
      <c r="V152" s="61" t="e">
        <f>VLOOKUP($C152,Sheet1!$B:$AE,20,0)</f>
        <v>#N/A</v>
      </c>
      <c r="W152" s="61" t="e">
        <f>VLOOKUP($C152,Sheet1!$B:$AE,21,0)</f>
        <v>#N/A</v>
      </c>
      <c r="X152" s="61" t="e">
        <f>VLOOKUP($C152,Sheet1!$B:$AE,22,0)</f>
        <v>#N/A</v>
      </c>
      <c r="Y152" s="61" t="e">
        <f>VLOOKUP($C152,Sheet1!$B:$AE,23,0)</f>
        <v>#N/A</v>
      </c>
      <c r="Z152" s="61" t="e">
        <f>VLOOKUP($C152,Sheet1!$B:$AE,24,0)</f>
        <v>#N/A</v>
      </c>
      <c r="AA152" s="61" t="e">
        <f>VLOOKUP($C152,Sheet1!$B:$AE,25,0)</f>
        <v>#N/A</v>
      </c>
      <c r="AB152" s="61" t="e">
        <f>VLOOKUP($C152,Sheet1!$B:$AF,26,0)</f>
        <v>#N/A</v>
      </c>
      <c r="AC152" s="61" t="e">
        <f>VLOOKUP($C152,Sheet1!$B:$AG,27,0)</f>
        <v>#N/A</v>
      </c>
      <c r="AD152" s="61" t="e">
        <f>VLOOKUP($C152,Sheet1!$B:$AH,28,0)</f>
        <v>#N/A</v>
      </c>
      <c r="AE152" s="61" t="e">
        <f>VLOOKUP(C152,Sheet1!B:AI,29,0)</f>
        <v>#N/A</v>
      </c>
      <c r="AF152" s="109" t="e">
        <f t="shared" si="18"/>
        <v>#N/A</v>
      </c>
      <c r="AG152" s="115" t="e">
        <f t="shared" si="19"/>
        <v>#N/A</v>
      </c>
    </row>
    <row r="153" s="28" customFormat="1" ht="28" customHeight="1" spans="1:33">
      <c r="A153" s="24"/>
      <c r="B153" s="142"/>
      <c r="C153" s="63" t="s">
        <v>545</v>
      </c>
      <c r="D153" s="64" t="s">
        <v>546</v>
      </c>
      <c r="E153" s="65">
        <v>90</v>
      </c>
      <c r="F153" s="61" t="e">
        <f>VLOOKUP(C153,Sheet1!B:J,4,0)</f>
        <v>#N/A</v>
      </c>
      <c r="G153" s="61" t="e">
        <f>VLOOKUP(C153,Sheet1!B:K,5,0)</f>
        <v>#N/A</v>
      </c>
      <c r="H153" s="61" t="e">
        <f>VLOOKUP($C153,Sheet1!$B:$AE,6,0)</f>
        <v>#N/A</v>
      </c>
      <c r="I153" s="61" t="e">
        <f>VLOOKUP($C153,Sheet1!$B:$AE,7,0)</f>
        <v>#N/A</v>
      </c>
      <c r="J153" s="61" t="e">
        <f>VLOOKUP($C153,Sheet1!$B:$AE,8,0)</f>
        <v>#N/A</v>
      </c>
      <c r="K153" s="61" t="e">
        <f>VLOOKUP($C153,Sheet1!$B:$AE,9,0)</f>
        <v>#N/A</v>
      </c>
      <c r="L153" s="61" t="e">
        <f>VLOOKUP($C153,Sheet1!$B:$AE,10,0)</f>
        <v>#N/A</v>
      </c>
      <c r="M153" s="61" t="e">
        <f>VLOOKUP($C153,Sheet1!$B:$AE,11,0)</f>
        <v>#N/A</v>
      </c>
      <c r="N153" s="61" t="e">
        <f>VLOOKUP($C153,Sheet1!$B:$AE,12,0)</f>
        <v>#N/A</v>
      </c>
      <c r="O153" s="61" t="e">
        <f>VLOOKUP($C153,Sheet1!$B:$AE,13,0)</f>
        <v>#N/A</v>
      </c>
      <c r="P153" s="61" t="e">
        <f>VLOOKUP($C153,Sheet1!$B:$AE,14,0)</f>
        <v>#N/A</v>
      </c>
      <c r="Q153" s="61" t="e">
        <f>VLOOKUP($C153,Sheet1!$B:$AE,15,0)</f>
        <v>#N/A</v>
      </c>
      <c r="R153" s="61" t="e">
        <f>VLOOKUP($C153,Sheet1!$B:$AE,16,0)</f>
        <v>#N/A</v>
      </c>
      <c r="S153" s="61" t="e">
        <f>VLOOKUP($C153,Sheet1!$B:$AE,17,0)</f>
        <v>#N/A</v>
      </c>
      <c r="T153" s="61" t="e">
        <f>VLOOKUP($C153,Sheet1!$B:$AE,18,0)</f>
        <v>#N/A</v>
      </c>
      <c r="U153" s="61" t="e">
        <f>VLOOKUP($C153,Sheet1!$B:$AE,19,0)</f>
        <v>#N/A</v>
      </c>
      <c r="V153" s="61" t="e">
        <f>VLOOKUP($C153,Sheet1!$B:$AE,20,0)</f>
        <v>#N/A</v>
      </c>
      <c r="W153" s="61" t="e">
        <f>VLOOKUP($C153,Sheet1!$B:$AE,21,0)</f>
        <v>#N/A</v>
      </c>
      <c r="X153" s="61" t="e">
        <f>VLOOKUP($C153,Sheet1!$B:$AE,22,0)</f>
        <v>#N/A</v>
      </c>
      <c r="Y153" s="61" t="e">
        <f>VLOOKUP($C153,Sheet1!$B:$AE,23,0)</f>
        <v>#N/A</v>
      </c>
      <c r="Z153" s="61" t="e">
        <f>VLOOKUP($C153,Sheet1!$B:$AE,24,0)</f>
        <v>#N/A</v>
      </c>
      <c r="AA153" s="61" t="e">
        <f>VLOOKUP($C153,Sheet1!$B:$AE,25,0)</f>
        <v>#N/A</v>
      </c>
      <c r="AB153" s="61" t="e">
        <f>VLOOKUP($C153,Sheet1!$B:$AF,26,0)</f>
        <v>#N/A</v>
      </c>
      <c r="AC153" s="61" t="e">
        <f>VLOOKUP($C153,Sheet1!$B:$AG,27,0)</f>
        <v>#N/A</v>
      </c>
      <c r="AD153" s="61" t="e">
        <f>VLOOKUP($C153,Sheet1!$B:$AH,28,0)</f>
        <v>#N/A</v>
      </c>
      <c r="AE153" s="61" t="e">
        <f>VLOOKUP(C153,Sheet1!B:AI,29,0)</f>
        <v>#N/A</v>
      </c>
      <c r="AF153" s="109" t="e">
        <f t="shared" si="18"/>
        <v>#N/A</v>
      </c>
      <c r="AG153" s="115" t="e">
        <f t="shared" si="19"/>
        <v>#N/A</v>
      </c>
    </row>
    <row r="154" s="28" customFormat="1" ht="28" customHeight="1" spans="1:33">
      <c r="A154" s="24"/>
      <c r="B154" s="142"/>
      <c r="C154" s="63" t="s">
        <v>547</v>
      </c>
      <c r="D154" s="64" t="s">
        <v>548</v>
      </c>
      <c r="E154" s="65">
        <v>90</v>
      </c>
      <c r="F154" s="61" t="e">
        <f>VLOOKUP(C154,Sheet1!B:J,4,0)</f>
        <v>#N/A</v>
      </c>
      <c r="G154" s="61" t="e">
        <f>VLOOKUP(C154,Sheet1!B:K,5,0)</f>
        <v>#N/A</v>
      </c>
      <c r="H154" s="61" t="e">
        <f>VLOOKUP($C154,Sheet1!$B:$AE,6,0)</f>
        <v>#N/A</v>
      </c>
      <c r="I154" s="61" t="e">
        <f>VLOOKUP($C154,Sheet1!$B:$AE,7,0)</f>
        <v>#N/A</v>
      </c>
      <c r="J154" s="61" t="e">
        <f>VLOOKUP($C154,Sheet1!$B:$AE,8,0)</f>
        <v>#N/A</v>
      </c>
      <c r="K154" s="61" t="e">
        <f>VLOOKUP($C154,Sheet1!$B:$AE,9,0)</f>
        <v>#N/A</v>
      </c>
      <c r="L154" s="61" t="e">
        <f>VLOOKUP($C154,Sheet1!$B:$AE,10,0)</f>
        <v>#N/A</v>
      </c>
      <c r="M154" s="61" t="e">
        <f>VLOOKUP($C154,Sheet1!$B:$AE,11,0)</f>
        <v>#N/A</v>
      </c>
      <c r="N154" s="61" t="e">
        <f>VLOOKUP($C154,Sheet1!$B:$AE,12,0)</f>
        <v>#N/A</v>
      </c>
      <c r="O154" s="61" t="e">
        <f>VLOOKUP($C154,Sheet1!$B:$AE,13,0)</f>
        <v>#N/A</v>
      </c>
      <c r="P154" s="61" t="e">
        <f>VLOOKUP($C154,Sheet1!$B:$AE,14,0)</f>
        <v>#N/A</v>
      </c>
      <c r="Q154" s="61" t="e">
        <f>VLOOKUP($C154,Sheet1!$B:$AE,15,0)</f>
        <v>#N/A</v>
      </c>
      <c r="R154" s="61" t="e">
        <f>VLOOKUP($C154,Sheet1!$B:$AE,16,0)</f>
        <v>#N/A</v>
      </c>
      <c r="S154" s="61" t="e">
        <f>VLOOKUP($C154,Sheet1!$B:$AE,17,0)</f>
        <v>#N/A</v>
      </c>
      <c r="T154" s="61" t="e">
        <f>VLOOKUP($C154,Sheet1!$B:$AE,18,0)</f>
        <v>#N/A</v>
      </c>
      <c r="U154" s="61" t="e">
        <f>VLOOKUP($C154,Sheet1!$B:$AE,19,0)</f>
        <v>#N/A</v>
      </c>
      <c r="V154" s="61" t="e">
        <f>VLOOKUP($C154,Sheet1!$B:$AE,20,0)</f>
        <v>#N/A</v>
      </c>
      <c r="W154" s="61" t="e">
        <f>VLOOKUP($C154,Sheet1!$B:$AE,21,0)</f>
        <v>#N/A</v>
      </c>
      <c r="X154" s="61" t="e">
        <f>VLOOKUP($C154,Sheet1!$B:$AE,22,0)</f>
        <v>#N/A</v>
      </c>
      <c r="Y154" s="61" t="e">
        <f>VLOOKUP($C154,Sheet1!$B:$AE,23,0)</f>
        <v>#N/A</v>
      </c>
      <c r="Z154" s="61" t="e">
        <f>VLOOKUP($C154,Sheet1!$B:$AE,24,0)</f>
        <v>#N/A</v>
      </c>
      <c r="AA154" s="61" t="e">
        <f>VLOOKUP($C154,Sheet1!$B:$AE,25,0)</f>
        <v>#N/A</v>
      </c>
      <c r="AB154" s="61" t="e">
        <f>VLOOKUP($C154,Sheet1!$B:$AF,26,0)</f>
        <v>#N/A</v>
      </c>
      <c r="AC154" s="61" t="e">
        <f>VLOOKUP($C154,Sheet1!$B:$AG,27,0)</f>
        <v>#N/A</v>
      </c>
      <c r="AD154" s="61" t="e">
        <f>VLOOKUP($C154,Sheet1!$B:$AH,28,0)</f>
        <v>#N/A</v>
      </c>
      <c r="AE154" s="61" t="e">
        <f>VLOOKUP(C154,Sheet1!B:AI,29,0)</f>
        <v>#N/A</v>
      </c>
      <c r="AF154" s="109" t="e">
        <f t="shared" si="18"/>
        <v>#N/A</v>
      </c>
      <c r="AG154" s="115" t="e">
        <f t="shared" si="19"/>
        <v>#N/A</v>
      </c>
    </row>
    <row r="155" s="28" customFormat="1" ht="28" customHeight="1" spans="1:33">
      <c r="A155" s="24"/>
      <c r="B155" s="142"/>
      <c r="C155" s="63" t="s">
        <v>549</v>
      </c>
      <c r="D155" s="64" t="s">
        <v>550</v>
      </c>
      <c r="E155" s="65">
        <v>90</v>
      </c>
      <c r="F155" s="61" t="e">
        <f>VLOOKUP(C155,Sheet1!B:J,4,0)</f>
        <v>#N/A</v>
      </c>
      <c r="G155" s="61" t="e">
        <f>VLOOKUP(C155,Sheet1!B:K,5,0)</f>
        <v>#N/A</v>
      </c>
      <c r="H155" s="61" t="e">
        <f>VLOOKUP($C155,Sheet1!$B:$AE,6,0)</f>
        <v>#N/A</v>
      </c>
      <c r="I155" s="61" t="e">
        <f>VLOOKUP($C155,Sheet1!$B:$AE,7,0)</f>
        <v>#N/A</v>
      </c>
      <c r="J155" s="61" t="e">
        <f>VLOOKUP($C155,Sheet1!$B:$AE,8,0)</f>
        <v>#N/A</v>
      </c>
      <c r="K155" s="61" t="e">
        <f>VLOOKUP($C155,Sheet1!$B:$AE,9,0)</f>
        <v>#N/A</v>
      </c>
      <c r="L155" s="61" t="e">
        <f>VLOOKUP($C155,Sheet1!$B:$AE,10,0)</f>
        <v>#N/A</v>
      </c>
      <c r="M155" s="61" t="e">
        <f>VLOOKUP($C155,Sheet1!$B:$AE,11,0)</f>
        <v>#N/A</v>
      </c>
      <c r="N155" s="61" t="e">
        <f>VLOOKUP($C155,Sheet1!$B:$AE,12,0)</f>
        <v>#N/A</v>
      </c>
      <c r="O155" s="61" t="e">
        <f>VLOOKUP($C155,Sheet1!$B:$AE,13,0)</f>
        <v>#N/A</v>
      </c>
      <c r="P155" s="61" t="e">
        <f>VLOOKUP($C155,Sheet1!$B:$AE,14,0)</f>
        <v>#N/A</v>
      </c>
      <c r="Q155" s="61" t="e">
        <f>VLOOKUP($C155,Sheet1!$B:$AE,15,0)</f>
        <v>#N/A</v>
      </c>
      <c r="R155" s="61" t="e">
        <f>VLOOKUP($C155,Sheet1!$B:$AE,16,0)</f>
        <v>#N/A</v>
      </c>
      <c r="S155" s="61" t="e">
        <f>VLOOKUP($C155,Sheet1!$B:$AE,17,0)</f>
        <v>#N/A</v>
      </c>
      <c r="T155" s="61" t="e">
        <f>VLOOKUP($C155,Sheet1!$B:$AE,18,0)</f>
        <v>#N/A</v>
      </c>
      <c r="U155" s="61" t="e">
        <f>VLOOKUP($C155,Sheet1!$B:$AE,19,0)</f>
        <v>#N/A</v>
      </c>
      <c r="V155" s="61" t="e">
        <f>VLOOKUP($C155,Sheet1!$B:$AE,20,0)</f>
        <v>#N/A</v>
      </c>
      <c r="W155" s="61" t="e">
        <f>VLOOKUP($C155,Sheet1!$B:$AE,21,0)</f>
        <v>#N/A</v>
      </c>
      <c r="X155" s="61" t="e">
        <f>VLOOKUP($C155,Sheet1!$B:$AE,22,0)</f>
        <v>#N/A</v>
      </c>
      <c r="Y155" s="61" t="e">
        <f>VLOOKUP($C155,Sheet1!$B:$AE,23,0)</f>
        <v>#N/A</v>
      </c>
      <c r="Z155" s="61" t="e">
        <f>VLOOKUP($C155,Sheet1!$B:$AE,24,0)</f>
        <v>#N/A</v>
      </c>
      <c r="AA155" s="61" t="e">
        <f>VLOOKUP($C155,Sheet1!$B:$AE,25,0)</f>
        <v>#N/A</v>
      </c>
      <c r="AB155" s="61" t="e">
        <f>VLOOKUP($C155,Sheet1!$B:$AF,26,0)</f>
        <v>#N/A</v>
      </c>
      <c r="AC155" s="61" t="e">
        <f>VLOOKUP($C155,Sheet1!$B:$AG,27,0)</f>
        <v>#N/A</v>
      </c>
      <c r="AD155" s="61" t="e">
        <f>VLOOKUP($C155,Sheet1!$B:$AH,28,0)</f>
        <v>#N/A</v>
      </c>
      <c r="AE155" s="61" t="e">
        <f>VLOOKUP(C155,Sheet1!B:AI,29,0)</f>
        <v>#N/A</v>
      </c>
      <c r="AF155" s="109" t="e">
        <f t="shared" si="18"/>
        <v>#N/A</v>
      </c>
      <c r="AG155" s="115" t="e">
        <f t="shared" si="19"/>
        <v>#N/A</v>
      </c>
    </row>
    <row r="156" s="28" customFormat="1" ht="28" customHeight="1" spans="1:33">
      <c r="A156" s="24"/>
      <c r="B156" s="142"/>
      <c r="C156" s="63" t="s">
        <v>551</v>
      </c>
      <c r="D156" s="64" t="s">
        <v>552</v>
      </c>
      <c r="E156" s="65">
        <v>90</v>
      </c>
      <c r="F156" s="61" t="e">
        <f>VLOOKUP(C156,Sheet1!B:J,4,0)</f>
        <v>#N/A</v>
      </c>
      <c r="G156" s="61" t="e">
        <f>VLOOKUP(C156,Sheet1!B:K,5,0)</f>
        <v>#N/A</v>
      </c>
      <c r="H156" s="61" t="e">
        <f>VLOOKUP($C156,Sheet1!$B:$AE,6,0)</f>
        <v>#N/A</v>
      </c>
      <c r="I156" s="61" t="e">
        <f>VLOOKUP($C156,Sheet1!$B:$AE,7,0)</f>
        <v>#N/A</v>
      </c>
      <c r="J156" s="61" t="e">
        <f>VLOOKUP($C156,Sheet1!$B:$AE,8,0)</f>
        <v>#N/A</v>
      </c>
      <c r="K156" s="61" t="e">
        <f>VLOOKUP($C156,Sheet1!$B:$AE,9,0)</f>
        <v>#N/A</v>
      </c>
      <c r="L156" s="61" t="e">
        <f>VLOOKUP($C156,Sheet1!$B:$AE,10,0)</f>
        <v>#N/A</v>
      </c>
      <c r="M156" s="61" t="e">
        <f>VLOOKUP($C156,Sheet1!$B:$AE,11,0)</f>
        <v>#N/A</v>
      </c>
      <c r="N156" s="61" t="e">
        <f>VLOOKUP($C156,Sheet1!$B:$AE,12,0)</f>
        <v>#N/A</v>
      </c>
      <c r="O156" s="61" t="e">
        <f>VLOOKUP($C156,Sheet1!$B:$AE,13,0)</f>
        <v>#N/A</v>
      </c>
      <c r="P156" s="61" t="e">
        <f>VLOOKUP($C156,Sheet1!$B:$AE,14,0)</f>
        <v>#N/A</v>
      </c>
      <c r="Q156" s="61" t="e">
        <f>VLOOKUP($C156,Sheet1!$B:$AE,15,0)</f>
        <v>#N/A</v>
      </c>
      <c r="R156" s="61" t="e">
        <f>VLOOKUP($C156,Sheet1!$B:$AE,16,0)</f>
        <v>#N/A</v>
      </c>
      <c r="S156" s="61" t="e">
        <f>VLOOKUP($C156,Sheet1!$B:$AE,17,0)</f>
        <v>#N/A</v>
      </c>
      <c r="T156" s="61" t="e">
        <f>VLOOKUP($C156,Sheet1!$B:$AE,18,0)</f>
        <v>#N/A</v>
      </c>
      <c r="U156" s="61" t="e">
        <f>VLOOKUP($C156,Sheet1!$B:$AE,19,0)</f>
        <v>#N/A</v>
      </c>
      <c r="V156" s="61" t="e">
        <f>VLOOKUP($C156,Sheet1!$B:$AE,20,0)</f>
        <v>#N/A</v>
      </c>
      <c r="W156" s="61" t="e">
        <f>VLOOKUP($C156,Sheet1!$B:$AE,21,0)</f>
        <v>#N/A</v>
      </c>
      <c r="X156" s="61" t="e">
        <f>VLOOKUP($C156,Sheet1!$B:$AE,22,0)</f>
        <v>#N/A</v>
      </c>
      <c r="Y156" s="61" t="e">
        <f>VLOOKUP($C156,Sheet1!$B:$AE,23,0)</f>
        <v>#N/A</v>
      </c>
      <c r="Z156" s="61" t="e">
        <f>VLOOKUP($C156,Sheet1!$B:$AE,24,0)</f>
        <v>#N/A</v>
      </c>
      <c r="AA156" s="61" t="e">
        <f>VLOOKUP($C156,Sheet1!$B:$AE,25,0)</f>
        <v>#N/A</v>
      </c>
      <c r="AB156" s="61" t="e">
        <f>VLOOKUP($C156,Sheet1!$B:$AF,26,0)</f>
        <v>#N/A</v>
      </c>
      <c r="AC156" s="61" t="e">
        <f>VLOOKUP($C156,Sheet1!$B:$AG,27,0)</f>
        <v>#N/A</v>
      </c>
      <c r="AD156" s="61" t="e">
        <f>VLOOKUP($C156,Sheet1!$B:$AH,28,0)</f>
        <v>#N/A</v>
      </c>
      <c r="AE156" s="61" t="e">
        <f>VLOOKUP(C156,Sheet1!B:AI,29,0)</f>
        <v>#N/A</v>
      </c>
      <c r="AF156" s="109" t="e">
        <f t="shared" si="18"/>
        <v>#N/A</v>
      </c>
      <c r="AG156" s="115" t="e">
        <f t="shared" si="19"/>
        <v>#N/A</v>
      </c>
    </row>
    <row r="157" s="28" customFormat="1" ht="28" customHeight="1" spans="1:33">
      <c r="A157" s="24"/>
      <c r="B157" s="142"/>
      <c r="C157" s="63" t="s">
        <v>553</v>
      </c>
      <c r="D157" s="64" t="s">
        <v>554</v>
      </c>
      <c r="E157" s="65">
        <v>90</v>
      </c>
      <c r="F157" s="61" t="e">
        <f>VLOOKUP(C157,Sheet1!B:J,4,0)</f>
        <v>#N/A</v>
      </c>
      <c r="G157" s="61" t="e">
        <f>VLOOKUP(C157,Sheet1!B:K,5,0)</f>
        <v>#N/A</v>
      </c>
      <c r="H157" s="61" t="e">
        <f>VLOOKUP($C157,Sheet1!$B:$AE,6,0)</f>
        <v>#N/A</v>
      </c>
      <c r="I157" s="61" t="e">
        <f>VLOOKUP($C157,Sheet1!$B:$AE,7,0)</f>
        <v>#N/A</v>
      </c>
      <c r="J157" s="61" t="e">
        <f>VLOOKUP($C157,Sheet1!$B:$AE,8,0)</f>
        <v>#N/A</v>
      </c>
      <c r="K157" s="61" t="e">
        <f>VLOOKUP($C157,Sheet1!$B:$AE,9,0)</f>
        <v>#N/A</v>
      </c>
      <c r="L157" s="61" t="e">
        <f>VLOOKUP($C157,Sheet1!$B:$AE,10,0)</f>
        <v>#N/A</v>
      </c>
      <c r="M157" s="61" t="e">
        <f>VLOOKUP($C157,Sheet1!$B:$AE,11,0)</f>
        <v>#N/A</v>
      </c>
      <c r="N157" s="61" t="e">
        <f>VLOOKUP($C157,Sheet1!$B:$AE,12,0)</f>
        <v>#N/A</v>
      </c>
      <c r="O157" s="61" t="e">
        <f>VLOOKUP($C157,Sheet1!$B:$AE,13,0)</f>
        <v>#N/A</v>
      </c>
      <c r="P157" s="61" t="e">
        <f>VLOOKUP($C157,Sheet1!$B:$AE,14,0)</f>
        <v>#N/A</v>
      </c>
      <c r="Q157" s="61" t="e">
        <f>VLOOKUP($C157,Sheet1!$B:$AE,15,0)</f>
        <v>#N/A</v>
      </c>
      <c r="R157" s="61" t="e">
        <f>VLOOKUP($C157,Sheet1!$B:$AE,16,0)</f>
        <v>#N/A</v>
      </c>
      <c r="S157" s="61" t="e">
        <f>VLOOKUP($C157,Sheet1!$B:$AE,17,0)</f>
        <v>#N/A</v>
      </c>
      <c r="T157" s="61" t="e">
        <f>VLOOKUP($C157,Sheet1!$B:$AE,18,0)</f>
        <v>#N/A</v>
      </c>
      <c r="U157" s="61" t="e">
        <f>VLOOKUP($C157,Sheet1!$B:$AE,19,0)</f>
        <v>#N/A</v>
      </c>
      <c r="V157" s="61" t="e">
        <f>VLOOKUP($C157,Sheet1!$B:$AE,20,0)</f>
        <v>#N/A</v>
      </c>
      <c r="W157" s="61" t="e">
        <f>VLOOKUP($C157,Sheet1!$B:$AE,21,0)</f>
        <v>#N/A</v>
      </c>
      <c r="X157" s="61" t="e">
        <f>VLOOKUP($C157,Sheet1!$B:$AE,22,0)</f>
        <v>#N/A</v>
      </c>
      <c r="Y157" s="61" t="e">
        <f>VLOOKUP($C157,Sheet1!$B:$AE,23,0)</f>
        <v>#N/A</v>
      </c>
      <c r="Z157" s="61" t="e">
        <f>VLOOKUP($C157,Sheet1!$B:$AE,24,0)</f>
        <v>#N/A</v>
      </c>
      <c r="AA157" s="61" t="e">
        <f>VLOOKUP($C157,Sheet1!$B:$AE,25,0)</f>
        <v>#N/A</v>
      </c>
      <c r="AB157" s="61" t="e">
        <f>VLOOKUP($C157,Sheet1!$B:$AF,26,0)</f>
        <v>#N/A</v>
      </c>
      <c r="AC157" s="61" t="e">
        <f>VLOOKUP($C157,Sheet1!$B:$AG,27,0)</f>
        <v>#N/A</v>
      </c>
      <c r="AD157" s="61" t="e">
        <f>VLOOKUP($C157,Sheet1!$B:$AH,28,0)</f>
        <v>#N/A</v>
      </c>
      <c r="AE157" s="61" t="e">
        <f>VLOOKUP(C157,Sheet1!B:AI,29,0)</f>
        <v>#N/A</v>
      </c>
      <c r="AF157" s="109" t="e">
        <f t="shared" si="18"/>
        <v>#N/A</v>
      </c>
      <c r="AG157" s="115" t="e">
        <f t="shared" si="19"/>
        <v>#N/A</v>
      </c>
    </row>
    <row r="158" s="28" customFormat="1" ht="28" customHeight="1" spans="1:33">
      <c r="A158" s="24"/>
      <c r="B158" s="142"/>
      <c r="C158" s="63" t="s">
        <v>555</v>
      </c>
      <c r="D158" s="64" t="s">
        <v>556</v>
      </c>
      <c r="E158" s="65">
        <v>90</v>
      </c>
      <c r="F158" s="61" t="e">
        <f>VLOOKUP(C158,Sheet1!B:J,4,0)</f>
        <v>#N/A</v>
      </c>
      <c r="G158" s="61" t="e">
        <f>VLOOKUP(C158,Sheet1!B:K,5,0)</f>
        <v>#N/A</v>
      </c>
      <c r="H158" s="61" t="e">
        <f>VLOOKUP($C158,Sheet1!$B:$AE,6,0)</f>
        <v>#N/A</v>
      </c>
      <c r="I158" s="61" t="e">
        <f>VLOOKUP($C158,Sheet1!$B:$AE,7,0)</f>
        <v>#N/A</v>
      </c>
      <c r="J158" s="61" t="e">
        <f>VLOOKUP($C158,Sheet1!$B:$AE,8,0)</f>
        <v>#N/A</v>
      </c>
      <c r="K158" s="61" t="e">
        <f>VLOOKUP($C158,Sheet1!$B:$AE,9,0)</f>
        <v>#N/A</v>
      </c>
      <c r="L158" s="61" t="e">
        <f>VLOOKUP($C158,Sheet1!$B:$AE,10,0)</f>
        <v>#N/A</v>
      </c>
      <c r="M158" s="61" t="e">
        <f>VLOOKUP($C158,Sheet1!$B:$AE,11,0)</f>
        <v>#N/A</v>
      </c>
      <c r="N158" s="61" t="e">
        <f>VLOOKUP($C158,Sheet1!$B:$AE,12,0)</f>
        <v>#N/A</v>
      </c>
      <c r="O158" s="61" t="e">
        <f>VLOOKUP($C158,Sheet1!$B:$AE,13,0)</f>
        <v>#N/A</v>
      </c>
      <c r="P158" s="61" t="e">
        <f>VLOOKUP($C158,Sheet1!$B:$AE,14,0)</f>
        <v>#N/A</v>
      </c>
      <c r="Q158" s="61" t="e">
        <f>VLOOKUP($C158,Sheet1!$B:$AE,15,0)</f>
        <v>#N/A</v>
      </c>
      <c r="R158" s="61" t="e">
        <f>VLOOKUP($C158,Sheet1!$B:$AE,16,0)</f>
        <v>#N/A</v>
      </c>
      <c r="S158" s="61" t="e">
        <f>VLOOKUP($C158,Sheet1!$B:$AE,17,0)</f>
        <v>#N/A</v>
      </c>
      <c r="T158" s="61" t="e">
        <f>VLOOKUP($C158,Sheet1!$B:$AE,18,0)</f>
        <v>#N/A</v>
      </c>
      <c r="U158" s="61" t="e">
        <f>VLOOKUP($C158,Sheet1!$B:$AE,19,0)</f>
        <v>#N/A</v>
      </c>
      <c r="V158" s="61" t="e">
        <f>VLOOKUP($C158,Sheet1!$B:$AE,20,0)</f>
        <v>#N/A</v>
      </c>
      <c r="W158" s="61" t="e">
        <f>VLOOKUP($C158,Sheet1!$B:$AE,21,0)</f>
        <v>#N/A</v>
      </c>
      <c r="X158" s="61" t="e">
        <f>VLOOKUP($C158,Sheet1!$B:$AE,22,0)</f>
        <v>#N/A</v>
      </c>
      <c r="Y158" s="61" t="e">
        <f>VLOOKUP($C158,Sheet1!$B:$AE,23,0)</f>
        <v>#N/A</v>
      </c>
      <c r="Z158" s="61" t="e">
        <f>VLOOKUP($C158,Sheet1!$B:$AE,24,0)</f>
        <v>#N/A</v>
      </c>
      <c r="AA158" s="61" t="e">
        <f>VLOOKUP($C158,Sheet1!$B:$AE,25,0)</f>
        <v>#N/A</v>
      </c>
      <c r="AB158" s="61" t="e">
        <f>VLOOKUP($C158,Sheet1!$B:$AF,26,0)</f>
        <v>#N/A</v>
      </c>
      <c r="AC158" s="61" t="e">
        <f>VLOOKUP($C158,Sheet1!$B:$AG,27,0)</f>
        <v>#N/A</v>
      </c>
      <c r="AD158" s="61" t="e">
        <f>VLOOKUP($C158,Sheet1!$B:$AH,28,0)</f>
        <v>#N/A</v>
      </c>
      <c r="AE158" s="61" t="e">
        <f>VLOOKUP(C158,Sheet1!B:AI,29,0)</f>
        <v>#N/A</v>
      </c>
      <c r="AF158" s="109" t="e">
        <f t="shared" si="18"/>
        <v>#N/A</v>
      </c>
      <c r="AG158" s="115" t="e">
        <f t="shared" si="19"/>
        <v>#N/A</v>
      </c>
    </row>
    <row r="159" s="28" customFormat="1" ht="28" customHeight="1" spans="1:33">
      <c r="A159" s="24"/>
      <c r="B159" s="142"/>
      <c r="C159" s="63" t="s">
        <v>557</v>
      </c>
      <c r="D159" s="64" t="s">
        <v>558</v>
      </c>
      <c r="E159" s="65">
        <v>90</v>
      </c>
      <c r="F159" s="61" t="e">
        <f>VLOOKUP(C159,Sheet1!B:J,4,0)</f>
        <v>#N/A</v>
      </c>
      <c r="G159" s="61" t="e">
        <f>VLOOKUP(C159,Sheet1!B:K,5,0)</f>
        <v>#N/A</v>
      </c>
      <c r="H159" s="61" t="e">
        <f>VLOOKUP($C159,Sheet1!$B:$AE,6,0)</f>
        <v>#N/A</v>
      </c>
      <c r="I159" s="61" t="e">
        <f>VLOOKUP($C159,Sheet1!$B:$AE,7,0)</f>
        <v>#N/A</v>
      </c>
      <c r="J159" s="61" t="e">
        <f>VLOOKUP($C159,Sheet1!$B:$AE,8,0)</f>
        <v>#N/A</v>
      </c>
      <c r="K159" s="61" t="e">
        <f>VLOOKUP($C159,Sheet1!$B:$AE,9,0)</f>
        <v>#N/A</v>
      </c>
      <c r="L159" s="61" t="e">
        <f>VLOOKUP($C159,Sheet1!$B:$AE,10,0)</f>
        <v>#N/A</v>
      </c>
      <c r="M159" s="61" t="e">
        <f>VLOOKUP($C159,Sheet1!$B:$AE,11,0)</f>
        <v>#N/A</v>
      </c>
      <c r="N159" s="61" t="e">
        <f>VLOOKUP($C159,Sheet1!$B:$AE,12,0)</f>
        <v>#N/A</v>
      </c>
      <c r="O159" s="61" t="e">
        <f>VLOOKUP($C159,Sheet1!$B:$AE,13,0)</f>
        <v>#N/A</v>
      </c>
      <c r="P159" s="61" t="e">
        <f>VLOOKUP($C159,Sheet1!$B:$AE,14,0)</f>
        <v>#N/A</v>
      </c>
      <c r="Q159" s="61" t="e">
        <f>VLOOKUP($C159,Sheet1!$B:$AE,15,0)</f>
        <v>#N/A</v>
      </c>
      <c r="R159" s="61" t="e">
        <f>VLOOKUP($C159,Sheet1!$B:$AE,16,0)</f>
        <v>#N/A</v>
      </c>
      <c r="S159" s="61" t="e">
        <f>VLOOKUP($C159,Sheet1!$B:$AE,17,0)</f>
        <v>#N/A</v>
      </c>
      <c r="T159" s="61" t="e">
        <f>VLOOKUP($C159,Sheet1!$B:$AE,18,0)</f>
        <v>#N/A</v>
      </c>
      <c r="U159" s="61" t="e">
        <f>VLOOKUP($C159,Sheet1!$B:$AE,19,0)</f>
        <v>#N/A</v>
      </c>
      <c r="V159" s="61" t="e">
        <f>VLOOKUP($C159,Sheet1!$B:$AE,20,0)</f>
        <v>#N/A</v>
      </c>
      <c r="W159" s="61" t="e">
        <f>VLOOKUP($C159,Sheet1!$B:$AE,21,0)</f>
        <v>#N/A</v>
      </c>
      <c r="X159" s="61" t="e">
        <f>VLOOKUP($C159,Sheet1!$B:$AE,22,0)</f>
        <v>#N/A</v>
      </c>
      <c r="Y159" s="61" t="e">
        <f>VLOOKUP($C159,Sheet1!$B:$AE,23,0)</f>
        <v>#N/A</v>
      </c>
      <c r="Z159" s="61" t="e">
        <f>VLOOKUP($C159,Sheet1!$B:$AE,24,0)</f>
        <v>#N/A</v>
      </c>
      <c r="AA159" s="61" t="e">
        <f>VLOOKUP($C159,Sheet1!$B:$AE,25,0)</f>
        <v>#N/A</v>
      </c>
      <c r="AB159" s="61" t="e">
        <f>VLOOKUP($C159,Sheet1!$B:$AF,26,0)</f>
        <v>#N/A</v>
      </c>
      <c r="AC159" s="61" t="e">
        <f>VLOOKUP($C159,Sheet1!$B:$AG,27,0)</f>
        <v>#N/A</v>
      </c>
      <c r="AD159" s="61" t="e">
        <f>VLOOKUP($C159,Sheet1!$B:$AH,28,0)</f>
        <v>#N/A</v>
      </c>
      <c r="AE159" s="61" t="e">
        <f>VLOOKUP(C159,Sheet1!B:AI,29,0)</f>
        <v>#N/A</v>
      </c>
      <c r="AF159" s="109" t="e">
        <f t="shared" si="18"/>
        <v>#N/A</v>
      </c>
      <c r="AG159" s="115" t="e">
        <f t="shared" si="19"/>
        <v>#N/A</v>
      </c>
    </row>
    <row r="160" s="28" customFormat="1" ht="28" customHeight="1" spans="1:33">
      <c r="A160" s="24"/>
      <c r="B160" s="142"/>
      <c r="C160" s="63" t="s">
        <v>188</v>
      </c>
      <c r="D160" s="64" t="s">
        <v>189</v>
      </c>
      <c r="E160" s="65">
        <v>90</v>
      </c>
      <c r="F160" s="61">
        <f>VLOOKUP(C160,Sheet1!B:J,4,0)</f>
        <v>0</v>
      </c>
      <c r="G160" s="61">
        <f>VLOOKUP(C160,Sheet1!B:K,5,0)</f>
        <v>0</v>
      </c>
      <c r="H160" s="61">
        <f>VLOOKUP($C160,Sheet1!$B:$AE,6,0)</f>
        <v>0</v>
      </c>
      <c r="I160" s="61" t="str">
        <f>VLOOKUP($C160,Sheet1!$B:$AE,7,0)</f>
        <v>否</v>
      </c>
      <c r="J160" s="61">
        <f>VLOOKUP($C160,Sheet1!$B:$AE,8,0)</f>
        <v>0</v>
      </c>
      <c r="K160" s="61">
        <f>VLOOKUP($C160,Sheet1!$B:$AE,9,0)</f>
        <v>0</v>
      </c>
      <c r="L160" s="61">
        <f>VLOOKUP($C160,Sheet1!$B:$AE,10,0)</f>
        <v>0</v>
      </c>
      <c r="M160" s="61">
        <f>VLOOKUP($C160,Sheet1!$B:$AE,11,0)</f>
        <v>0</v>
      </c>
      <c r="N160" s="61">
        <f>VLOOKUP($C160,Sheet1!$B:$AE,12,0)</f>
        <v>0</v>
      </c>
      <c r="O160" s="61">
        <f>VLOOKUP($C160,Sheet1!$B:$AE,13,0)</f>
        <v>0</v>
      </c>
      <c r="P160" s="61">
        <f>VLOOKUP($C160,Sheet1!$B:$AE,14,0)</f>
        <v>0</v>
      </c>
      <c r="Q160" s="61">
        <f>VLOOKUP($C160,Sheet1!$B:$AE,15,0)</f>
        <v>0</v>
      </c>
      <c r="R160" s="61">
        <f>VLOOKUP($C160,Sheet1!$B:$AE,16,0)</f>
        <v>0</v>
      </c>
      <c r="S160" s="61">
        <f>VLOOKUP($C160,Sheet1!$B:$AE,17,0)</f>
        <v>0</v>
      </c>
      <c r="T160" s="61">
        <f>VLOOKUP($C160,Sheet1!$B:$AE,18,0)</f>
        <v>0</v>
      </c>
      <c r="U160" s="61">
        <f>VLOOKUP($C160,Sheet1!$B:$AE,19,0)</f>
        <v>0</v>
      </c>
      <c r="V160" s="61">
        <f>VLOOKUP($C160,Sheet1!$B:$AE,20,0)</f>
        <v>0</v>
      </c>
      <c r="W160" s="61">
        <f>VLOOKUP($C160,Sheet1!$B:$AE,21,0)</f>
        <v>0</v>
      </c>
      <c r="X160" s="61">
        <f>VLOOKUP($C160,Sheet1!$B:$AE,22,0)</f>
        <v>0</v>
      </c>
      <c r="Y160" s="61">
        <f>VLOOKUP($C160,Sheet1!$B:$AE,23,0)</f>
        <v>0</v>
      </c>
      <c r="Z160" s="61">
        <f>VLOOKUP($C160,Sheet1!$B:$AE,24,0)</f>
        <v>0</v>
      </c>
      <c r="AA160" s="61">
        <f>VLOOKUP($C160,Sheet1!$B:$AE,25,0)</f>
        <v>0</v>
      </c>
      <c r="AB160" s="61">
        <f>VLOOKUP($C160,Sheet1!$B:$AF,26,0)</f>
        <v>0</v>
      </c>
      <c r="AC160" s="61">
        <f>VLOOKUP($C160,Sheet1!$B:$AG,27,0)</f>
        <v>0</v>
      </c>
      <c r="AD160" s="61">
        <f>VLOOKUP($C160,Sheet1!$B:$AH,28,0)</f>
        <v>0</v>
      </c>
      <c r="AE160" s="61">
        <f>VLOOKUP(C160,Sheet1!B:AI,29,0)</f>
        <v>0</v>
      </c>
      <c r="AF160" s="109">
        <f t="shared" si="18"/>
        <v>0</v>
      </c>
      <c r="AG160" s="115">
        <f t="shared" si="19"/>
        <v>0</v>
      </c>
    </row>
    <row r="161" s="28" customFormat="1" ht="28" customHeight="1" spans="1:33">
      <c r="A161" s="24"/>
      <c r="B161" s="142"/>
      <c r="C161" s="63" t="s">
        <v>559</v>
      </c>
      <c r="D161" s="64" t="s">
        <v>560</v>
      </c>
      <c r="E161" s="65">
        <v>90</v>
      </c>
      <c r="F161" s="61" t="e">
        <f>VLOOKUP(C161,Sheet1!B:J,4,0)</f>
        <v>#N/A</v>
      </c>
      <c r="G161" s="61" t="e">
        <f>VLOOKUP(C161,Sheet1!B:K,5,0)</f>
        <v>#N/A</v>
      </c>
      <c r="H161" s="61" t="e">
        <f>VLOOKUP($C161,Sheet1!$B:$AE,6,0)</f>
        <v>#N/A</v>
      </c>
      <c r="I161" s="61" t="e">
        <f>VLOOKUP($C161,Sheet1!$B:$AE,7,0)</f>
        <v>#N/A</v>
      </c>
      <c r="J161" s="61" t="e">
        <f>VLOOKUP($C161,Sheet1!$B:$AE,8,0)</f>
        <v>#N/A</v>
      </c>
      <c r="K161" s="61" t="e">
        <f>VLOOKUP($C161,Sheet1!$B:$AE,9,0)</f>
        <v>#N/A</v>
      </c>
      <c r="L161" s="61" t="e">
        <f>VLOOKUP($C161,Sheet1!$B:$AE,10,0)</f>
        <v>#N/A</v>
      </c>
      <c r="M161" s="61" t="e">
        <f>VLOOKUP($C161,Sheet1!$B:$AE,11,0)</f>
        <v>#N/A</v>
      </c>
      <c r="N161" s="61" t="e">
        <f>VLOOKUP($C161,Sheet1!$B:$AE,12,0)</f>
        <v>#N/A</v>
      </c>
      <c r="O161" s="61" t="e">
        <f>VLOOKUP($C161,Sheet1!$B:$AE,13,0)</f>
        <v>#N/A</v>
      </c>
      <c r="P161" s="61" t="e">
        <f>VLOOKUP($C161,Sheet1!$B:$AE,14,0)</f>
        <v>#N/A</v>
      </c>
      <c r="Q161" s="61" t="e">
        <f>VLOOKUP($C161,Sheet1!$B:$AE,15,0)</f>
        <v>#N/A</v>
      </c>
      <c r="R161" s="61" t="e">
        <f>VLOOKUP($C161,Sheet1!$B:$AE,16,0)</f>
        <v>#N/A</v>
      </c>
      <c r="S161" s="61" t="e">
        <f>VLOOKUP($C161,Sheet1!$B:$AE,17,0)</f>
        <v>#N/A</v>
      </c>
      <c r="T161" s="61" t="e">
        <f>VLOOKUP($C161,Sheet1!$B:$AE,18,0)</f>
        <v>#N/A</v>
      </c>
      <c r="U161" s="61" t="e">
        <f>VLOOKUP($C161,Sheet1!$B:$AE,19,0)</f>
        <v>#N/A</v>
      </c>
      <c r="V161" s="61" t="e">
        <f>VLOOKUP($C161,Sheet1!$B:$AE,20,0)</f>
        <v>#N/A</v>
      </c>
      <c r="W161" s="61" t="e">
        <f>VLOOKUP($C161,Sheet1!$B:$AE,21,0)</f>
        <v>#N/A</v>
      </c>
      <c r="X161" s="61" t="e">
        <f>VLOOKUP($C161,Sheet1!$B:$AE,22,0)</f>
        <v>#N/A</v>
      </c>
      <c r="Y161" s="61" t="e">
        <f>VLOOKUP($C161,Sheet1!$B:$AE,23,0)</f>
        <v>#N/A</v>
      </c>
      <c r="Z161" s="61" t="e">
        <f>VLOOKUP($C161,Sheet1!$B:$AE,24,0)</f>
        <v>#N/A</v>
      </c>
      <c r="AA161" s="61" t="e">
        <f>VLOOKUP($C161,Sheet1!$B:$AE,25,0)</f>
        <v>#N/A</v>
      </c>
      <c r="AB161" s="61" t="e">
        <f>VLOOKUP($C161,Sheet1!$B:$AF,26,0)</f>
        <v>#N/A</v>
      </c>
      <c r="AC161" s="61" t="e">
        <f>VLOOKUP($C161,Sheet1!$B:$AG,27,0)</f>
        <v>#N/A</v>
      </c>
      <c r="AD161" s="61" t="e">
        <f>VLOOKUP($C161,Sheet1!$B:$AH,28,0)</f>
        <v>#N/A</v>
      </c>
      <c r="AE161" s="61" t="e">
        <f>VLOOKUP(C161,Sheet1!B:AI,29,0)</f>
        <v>#N/A</v>
      </c>
      <c r="AF161" s="109" t="e">
        <f t="shared" si="18"/>
        <v>#N/A</v>
      </c>
      <c r="AG161" s="115" t="e">
        <f t="shared" si="19"/>
        <v>#N/A</v>
      </c>
    </row>
    <row r="162" s="28" customFormat="1" ht="28" customHeight="1" spans="1:33">
      <c r="A162" s="24"/>
      <c r="B162" s="142"/>
      <c r="C162" s="63" t="s">
        <v>561</v>
      </c>
      <c r="D162" s="64" t="s">
        <v>562</v>
      </c>
      <c r="E162" s="65">
        <v>120</v>
      </c>
      <c r="F162" s="61" t="e">
        <f>VLOOKUP(C162,Sheet1!B:J,4,0)</f>
        <v>#N/A</v>
      </c>
      <c r="G162" s="61" t="e">
        <f>VLOOKUP(C162,Sheet1!B:K,5,0)</f>
        <v>#N/A</v>
      </c>
      <c r="H162" s="61" t="e">
        <f>VLOOKUP($C162,Sheet1!$B:$AE,6,0)</f>
        <v>#N/A</v>
      </c>
      <c r="I162" s="61" t="e">
        <f>VLOOKUP($C162,Sheet1!$B:$AE,7,0)</f>
        <v>#N/A</v>
      </c>
      <c r="J162" s="61" t="e">
        <f>VLOOKUP($C162,Sheet1!$B:$AE,8,0)</f>
        <v>#N/A</v>
      </c>
      <c r="K162" s="61" t="e">
        <f>VLOOKUP($C162,Sheet1!$B:$AE,9,0)</f>
        <v>#N/A</v>
      </c>
      <c r="L162" s="61" t="e">
        <f>VLOOKUP($C162,Sheet1!$B:$AE,10,0)</f>
        <v>#N/A</v>
      </c>
      <c r="M162" s="61" t="e">
        <f>VLOOKUP($C162,Sheet1!$B:$AE,11,0)</f>
        <v>#N/A</v>
      </c>
      <c r="N162" s="61" t="e">
        <f>VLOOKUP($C162,Sheet1!$B:$AE,12,0)</f>
        <v>#N/A</v>
      </c>
      <c r="O162" s="61" t="e">
        <f>VLOOKUP($C162,Sheet1!$B:$AE,13,0)</f>
        <v>#N/A</v>
      </c>
      <c r="P162" s="61" t="e">
        <f>VLOOKUP($C162,Sheet1!$B:$AE,14,0)</f>
        <v>#N/A</v>
      </c>
      <c r="Q162" s="61" t="e">
        <f>VLOOKUP($C162,Sheet1!$B:$AE,15,0)</f>
        <v>#N/A</v>
      </c>
      <c r="R162" s="61" t="e">
        <f>VLOOKUP($C162,Sheet1!$B:$AE,16,0)</f>
        <v>#N/A</v>
      </c>
      <c r="S162" s="61" t="e">
        <f>VLOOKUP($C162,Sheet1!$B:$AE,17,0)</f>
        <v>#N/A</v>
      </c>
      <c r="T162" s="61" t="e">
        <f>VLOOKUP($C162,Sheet1!$B:$AE,18,0)</f>
        <v>#N/A</v>
      </c>
      <c r="U162" s="61" t="e">
        <f>VLOOKUP($C162,Sheet1!$B:$AE,19,0)</f>
        <v>#N/A</v>
      </c>
      <c r="V162" s="61" t="e">
        <f>VLOOKUP($C162,Sheet1!$B:$AE,20,0)</f>
        <v>#N/A</v>
      </c>
      <c r="W162" s="61" t="e">
        <f>VLOOKUP($C162,Sheet1!$B:$AE,21,0)</f>
        <v>#N/A</v>
      </c>
      <c r="X162" s="61" t="e">
        <f>VLOOKUP($C162,Sheet1!$B:$AE,22,0)</f>
        <v>#N/A</v>
      </c>
      <c r="Y162" s="61" t="e">
        <f>VLOOKUP($C162,Sheet1!$B:$AE,23,0)</f>
        <v>#N/A</v>
      </c>
      <c r="Z162" s="61" t="e">
        <f>VLOOKUP($C162,Sheet1!$B:$AE,24,0)</f>
        <v>#N/A</v>
      </c>
      <c r="AA162" s="61" t="e">
        <f>VLOOKUP($C162,Sheet1!$B:$AE,25,0)</f>
        <v>#N/A</v>
      </c>
      <c r="AB162" s="61" t="e">
        <f>VLOOKUP($C162,Sheet1!$B:$AF,26,0)</f>
        <v>#N/A</v>
      </c>
      <c r="AC162" s="61" t="e">
        <f>VLOOKUP($C162,Sheet1!$B:$AG,27,0)</f>
        <v>#N/A</v>
      </c>
      <c r="AD162" s="61" t="e">
        <f>VLOOKUP($C162,Sheet1!$B:$AH,28,0)</f>
        <v>#N/A</v>
      </c>
      <c r="AE162" s="61" t="e">
        <f>VLOOKUP(C162,Sheet1!B:AI,29,0)</f>
        <v>#N/A</v>
      </c>
      <c r="AF162" s="109" t="e">
        <f t="shared" si="18"/>
        <v>#N/A</v>
      </c>
      <c r="AG162" s="116" t="e">
        <f>AF162-AE162-AD162-AC162-AB162</f>
        <v>#N/A</v>
      </c>
    </row>
    <row r="163" s="28" customFormat="1" ht="28" customHeight="1" spans="1:33">
      <c r="A163" s="24"/>
      <c r="B163" s="142"/>
      <c r="C163" s="63" t="s">
        <v>563</v>
      </c>
      <c r="D163" s="64" t="s">
        <v>564</v>
      </c>
      <c r="E163" s="65">
        <v>120</v>
      </c>
      <c r="F163" s="61" t="e">
        <f>VLOOKUP(C163,Sheet1!B:J,4,0)</f>
        <v>#N/A</v>
      </c>
      <c r="G163" s="61" t="e">
        <f>VLOOKUP(C163,Sheet1!B:K,5,0)</f>
        <v>#N/A</v>
      </c>
      <c r="H163" s="61" t="e">
        <f>VLOOKUP($C163,Sheet1!$B:$AE,6,0)</f>
        <v>#N/A</v>
      </c>
      <c r="I163" s="61" t="e">
        <f>VLOOKUP($C163,Sheet1!$B:$AE,7,0)</f>
        <v>#N/A</v>
      </c>
      <c r="J163" s="61" t="e">
        <f>VLOOKUP($C163,Sheet1!$B:$AE,8,0)</f>
        <v>#N/A</v>
      </c>
      <c r="K163" s="61" t="e">
        <f>VLOOKUP($C163,Sheet1!$B:$AE,9,0)</f>
        <v>#N/A</v>
      </c>
      <c r="L163" s="61" t="e">
        <f>VLOOKUP($C163,Sheet1!$B:$AE,10,0)</f>
        <v>#N/A</v>
      </c>
      <c r="M163" s="61" t="e">
        <f>VLOOKUP($C163,Sheet1!$B:$AE,11,0)</f>
        <v>#N/A</v>
      </c>
      <c r="N163" s="61" t="e">
        <f>VLOOKUP($C163,Sheet1!$B:$AE,12,0)</f>
        <v>#N/A</v>
      </c>
      <c r="O163" s="61" t="e">
        <f>VLOOKUP($C163,Sheet1!$B:$AE,13,0)</f>
        <v>#N/A</v>
      </c>
      <c r="P163" s="61" t="e">
        <f>VLOOKUP($C163,Sheet1!$B:$AE,14,0)</f>
        <v>#N/A</v>
      </c>
      <c r="Q163" s="61" t="e">
        <f>VLOOKUP($C163,Sheet1!$B:$AE,15,0)</f>
        <v>#N/A</v>
      </c>
      <c r="R163" s="61" t="e">
        <f>VLOOKUP($C163,Sheet1!$B:$AE,16,0)</f>
        <v>#N/A</v>
      </c>
      <c r="S163" s="61" t="e">
        <f>VLOOKUP($C163,Sheet1!$B:$AE,17,0)</f>
        <v>#N/A</v>
      </c>
      <c r="T163" s="61" t="e">
        <f>VLOOKUP($C163,Sheet1!$B:$AE,18,0)</f>
        <v>#N/A</v>
      </c>
      <c r="U163" s="61" t="e">
        <f>VLOOKUP($C163,Sheet1!$B:$AE,19,0)</f>
        <v>#N/A</v>
      </c>
      <c r="V163" s="61" t="e">
        <f>VLOOKUP($C163,Sheet1!$B:$AE,20,0)</f>
        <v>#N/A</v>
      </c>
      <c r="W163" s="61" t="e">
        <f>VLOOKUP($C163,Sheet1!$B:$AE,21,0)</f>
        <v>#N/A</v>
      </c>
      <c r="X163" s="61" t="e">
        <f>VLOOKUP($C163,Sheet1!$B:$AE,22,0)</f>
        <v>#N/A</v>
      </c>
      <c r="Y163" s="61" t="e">
        <f>VLOOKUP($C163,Sheet1!$B:$AE,23,0)</f>
        <v>#N/A</v>
      </c>
      <c r="Z163" s="61" t="e">
        <f>VLOOKUP($C163,Sheet1!$B:$AE,24,0)</f>
        <v>#N/A</v>
      </c>
      <c r="AA163" s="61" t="e">
        <f>VLOOKUP($C163,Sheet1!$B:$AE,25,0)</f>
        <v>#N/A</v>
      </c>
      <c r="AB163" s="61" t="e">
        <f>VLOOKUP($C163,Sheet1!$B:$AF,26,0)</f>
        <v>#N/A</v>
      </c>
      <c r="AC163" s="61" t="e">
        <f>VLOOKUP($C163,Sheet1!$B:$AG,27,0)</f>
        <v>#N/A</v>
      </c>
      <c r="AD163" s="61" t="e">
        <f>VLOOKUP($C163,Sheet1!$B:$AH,28,0)</f>
        <v>#N/A</v>
      </c>
      <c r="AE163" s="61" t="e">
        <f>VLOOKUP(C163,Sheet1!B:AI,29,0)</f>
        <v>#N/A</v>
      </c>
      <c r="AF163" s="109" t="e">
        <f t="shared" si="18"/>
        <v>#N/A</v>
      </c>
      <c r="AG163" s="116" t="e">
        <f>AF163-AE163-AD163-AC163-AB163</f>
        <v>#N/A</v>
      </c>
    </row>
    <row r="164" s="28" customFormat="1" ht="28" customHeight="1" spans="1:33">
      <c r="A164" s="24"/>
      <c r="B164" s="142"/>
      <c r="C164" s="63" t="s">
        <v>565</v>
      </c>
      <c r="D164" s="64" t="s">
        <v>566</v>
      </c>
      <c r="E164" s="65">
        <v>120</v>
      </c>
      <c r="F164" s="61" t="e">
        <f>VLOOKUP(C164,Sheet1!B:J,4,0)</f>
        <v>#N/A</v>
      </c>
      <c r="G164" s="61" t="e">
        <f>VLOOKUP(C164,Sheet1!B:K,5,0)</f>
        <v>#N/A</v>
      </c>
      <c r="H164" s="61" t="e">
        <f>VLOOKUP($C164,Sheet1!$B:$AE,6,0)</f>
        <v>#N/A</v>
      </c>
      <c r="I164" s="61" t="e">
        <f>VLOOKUP($C164,Sheet1!$B:$AE,7,0)</f>
        <v>#N/A</v>
      </c>
      <c r="J164" s="61" t="e">
        <f>VLOOKUP($C164,Sheet1!$B:$AE,8,0)</f>
        <v>#N/A</v>
      </c>
      <c r="K164" s="61" t="e">
        <f>VLOOKUP($C164,Sheet1!$B:$AE,9,0)</f>
        <v>#N/A</v>
      </c>
      <c r="L164" s="61" t="e">
        <f>VLOOKUP($C164,Sheet1!$B:$AE,10,0)</f>
        <v>#N/A</v>
      </c>
      <c r="M164" s="61" t="e">
        <f>VLOOKUP($C164,Sheet1!$B:$AE,11,0)</f>
        <v>#N/A</v>
      </c>
      <c r="N164" s="61" t="e">
        <f>VLOOKUP($C164,Sheet1!$B:$AE,12,0)</f>
        <v>#N/A</v>
      </c>
      <c r="O164" s="61" t="e">
        <f>VLOOKUP($C164,Sheet1!$B:$AE,13,0)</f>
        <v>#N/A</v>
      </c>
      <c r="P164" s="61" t="e">
        <f>VLOOKUP($C164,Sheet1!$B:$AE,14,0)</f>
        <v>#N/A</v>
      </c>
      <c r="Q164" s="61" t="e">
        <f>VLOOKUP($C164,Sheet1!$B:$AE,15,0)</f>
        <v>#N/A</v>
      </c>
      <c r="R164" s="61" t="e">
        <f>VLOOKUP($C164,Sheet1!$B:$AE,16,0)</f>
        <v>#N/A</v>
      </c>
      <c r="S164" s="61" t="e">
        <f>VLOOKUP($C164,Sheet1!$B:$AE,17,0)</f>
        <v>#N/A</v>
      </c>
      <c r="T164" s="61" t="e">
        <f>VLOOKUP($C164,Sheet1!$B:$AE,18,0)</f>
        <v>#N/A</v>
      </c>
      <c r="U164" s="61" t="e">
        <f>VLOOKUP($C164,Sheet1!$B:$AE,19,0)</f>
        <v>#N/A</v>
      </c>
      <c r="V164" s="61" t="e">
        <f>VLOOKUP($C164,Sheet1!$B:$AE,20,0)</f>
        <v>#N/A</v>
      </c>
      <c r="W164" s="61" t="e">
        <f>VLOOKUP($C164,Sheet1!$B:$AE,21,0)</f>
        <v>#N/A</v>
      </c>
      <c r="X164" s="61" t="e">
        <f>VLOOKUP($C164,Sheet1!$B:$AE,22,0)</f>
        <v>#N/A</v>
      </c>
      <c r="Y164" s="61" t="e">
        <f>VLOOKUP($C164,Sheet1!$B:$AE,23,0)</f>
        <v>#N/A</v>
      </c>
      <c r="Z164" s="61" t="e">
        <f>VLOOKUP($C164,Sheet1!$B:$AE,24,0)</f>
        <v>#N/A</v>
      </c>
      <c r="AA164" s="61" t="e">
        <f>VLOOKUP($C164,Sheet1!$B:$AE,25,0)</f>
        <v>#N/A</v>
      </c>
      <c r="AB164" s="61" t="e">
        <f>VLOOKUP($C164,Sheet1!$B:$AF,26,0)</f>
        <v>#N/A</v>
      </c>
      <c r="AC164" s="61" t="e">
        <f>VLOOKUP($C164,Sheet1!$B:$AG,27,0)</f>
        <v>#N/A</v>
      </c>
      <c r="AD164" s="61" t="e">
        <f>VLOOKUP($C164,Sheet1!$B:$AH,28,0)</f>
        <v>#N/A</v>
      </c>
      <c r="AE164" s="61" t="e">
        <f>VLOOKUP(C164,Sheet1!B:AI,29,0)</f>
        <v>#N/A</v>
      </c>
      <c r="AF164" s="109" t="e">
        <f t="shared" si="18"/>
        <v>#N/A</v>
      </c>
      <c r="AG164" s="116" t="e">
        <f>AF164-AE164-AD164-AC164-AB164</f>
        <v>#N/A</v>
      </c>
    </row>
    <row r="165" s="28" customFormat="1" ht="28" customHeight="1" spans="1:33">
      <c r="A165" s="24"/>
      <c r="B165" s="142"/>
      <c r="C165" s="63" t="s">
        <v>567</v>
      </c>
      <c r="D165" s="64" t="s">
        <v>568</v>
      </c>
      <c r="E165" s="65">
        <v>120</v>
      </c>
      <c r="F165" s="61" t="e">
        <f>VLOOKUP(C165,Sheet1!B:J,4,0)</f>
        <v>#N/A</v>
      </c>
      <c r="G165" s="61" t="e">
        <f>VLOOKUP(C165,Sheet1!B:K,5,0)</f>
        <v>#N/A</v>
      </c>
      <c r="H165" s="61" t="e">
        <f>VLOOKUP($C165,Sheet1!$B:$AE,6,0)</f>
        <v>#N/A</v>
      </c>
      <c r="I165" s="61" t="e">
        <f>VLOOKUP($C165,Sheet1!$B:$AE,7,0)</f>
        <v>#N/A</v>
      </c>
      <c r="J165" s="61" t="e">
        <f>VLOOKUP($C165,Sheet1!$B:$AE,8,0)</f>
        <v>#N/A</v>
      </c>
      <c r="K165" s="61" t="e">
        <f>VLOOKUP($C165,Sheet1!$B:$AE,9,0)</f>
        <v>#N/A</v>
      </c>
      <c r="L165" s="61" t="e">
        <f>VLOOKUP($C165,Sheet1!$B:$AE,10,0)</f>
        <v>#N/A</v>
      </c>
      <c r="M165" s="61" t="e">
        <f>VLOOKUP($C165,Sheet1!$B:$AE,11,0)</f>
        <v>#N/A</v>
      </c>
      <c r="N165" s="61" t="e">
        <f>VLOOKUP($C165,Sheet1!$B:$AE,12,0)</f>
        <v>#N/A</v>
      </c>
      <c r="O165" s="61" t="e">
        <f>VLOOKUP($C165,Sheet1!$B:$AE,13,0)</f>
        <v>#N/A</v>
      </c>
      <c r="P165" s="61" t="e">
        <f>VLOOKUP($C165,Sheet1!$B:$AE,14,0)</f>
        <v>#N/A</v>
      </c>
      <c r="Q165" s="61" t="e">
        <f>VLOOKUP($C165,Sheet1!$B:$AE,15,0)</f>
        <v>#N/A</v>
      </c>
      <c r="R165" s="61" t="e">
        <f>VLOOKUP($C165,Sheet1!$B:$AE,16,0)</f>
        <v>#N/A</v>
      </c>
      <c r="S165" s="61" t="e">
        <f>VLOOKUP($C165,Sheet1!$B:$AE,17,0)</f>
        <v>#N/A</v>
      </c>
      <c r="T165" s="61" t="e">
        <f>VLOOKUP($C165,Sheet1!$B:$AE,18,0)</f>
        <v>#N/A</v>
      </c>
      <c r="U165" s="61" t="e">
        <f>VLOOKUP($C165,Sheet1!$B:$AE,19,0)</f>
        <v>#N/A</v>
      </c>
      <c r="V165" s="61" t="e">
        <f>VLOOKUP($C165,Sheet1!$B:$AE,20,0)</f>
        <v>#N/A</v>
      </c>
      <c r="W165" s="61" t="e">
        <f>VLOOKUP($C165,Sheet1!$B:$AE,21,0)</f>
        <v>#N/A</v>
      </c>
      <c r="X165" s="61" t="e">
        <f>VLOOKUP($C165,Sheet1!$B:$AE,22,0)</f>
        <v>#N/A</v>
      </c>
      <c r="Y165" s="61" t="e">
        <f>VLOOKUP($C165,Sheet1!$B:$AE,23,0)</f>
        <v>#N/A</v>
      </c>
      <c r="Z165" s="61" t="e">
        <f>VLOOKUP($C165,Sheet1!$B:$AE,24,0)</f>
        <v>#N/A</v>
      </c>
      <c r="AA165" s="61" t="e">
        <f>VLOOKUP($C165,Sheet1!$B:$AE,25,0)</f>
        <v>#N/A</v>
      </c>
      <c r="AB165" s="61" t="e">
        <f>VLOOKUP($C165,Sheet1!$B:$AF,26,0)</f>
        <v>#N/A</v>
      </c>
      <c r="AC165" s="61" t="e">
        <f>VLOOKUP($C165,Sheet1!$B:$AG,27,0)</f>
        <v>#N/A</v>
      </c>
      <c r="AD165" s="61" t="e">
        <f>VLOOKUP($C165,Sheet1!$B:$AH,28,0)</f>
        <v>#N/A</v>
      </c>
      <c r="AE165" s="61" t="e">
        <f>VLOOKUP(C165,Sheet1!B:AI,29,0)</f>
        <v>#N/A</v>
      </c>
      <c r="AF165" s="109" t="e">
        <f t="shared" si="18"/>
        <v>#N/A</v>
      </c>
      <c r="AG165" s="116" t="e">
        <f>AF165-AE165-AD165-AC165-AB165</f>
        <v>#N/A</v>
      </c>
    </row>
    <row r="166" s="28" customFormat="1" ht="28" customHeight="1" spans="1:33">
      <c r="A166" s="24"/>
      <c r="B166" s="142"/>
      <c r="C166" s="63" t="s">
        <v>569</v>
      </c>
      <c r="D166" s="64" t="s">
        <v>570</v>
      </c>
      <c r="E166" s="65">
        <v>120</v>
      </c>
      <c r="F166" s="61" t="e">
        <f>VLOOKUP(C166,Sheet1!B:J,4,0)</f>
        <v>#N/A</v>
      </c>
      <c r="G166" s="61" t="e">
        <f>VLOOKUP(C166,Sheet1!B:K,5,0)</f>
        <v>#N/A</v>
      </c>
      <c r="H166" s="61" t="e">
        <f>VLOOKUP($C166,Sheet1!$B:$AE,6,0)</f>
        <v>#N/A</v>
      </c>
      <c r="I166" s="61" t="e">
        <f>VLOOKUP($C166,Sheet1!$B:$AE,7,0)</f>
        <v>#N/A</v>
      </c>
      <c r="J166" s="61" t="e">
        <f>VLOOKUP($C166,Sheet1!$B:$AE,8,0)</f>
        <v>#N/A</v>
      </c>
      <c r="K166" s="61" t="e">
        <f>VLOOKUP($C166,Sheet1!$B:$AE,9,0)</f>
        <v>#N/A</v>
      </c>
      <c r="L166" s="61" t="e">
        <f>VLOOKUP($C166,Sheet1!$B:$AE,10,0)</f>
        <v>#N/A</v>
      </c>
      <c r="M166" s="61" t="e">
        <f>VLOOKUP($C166,Sheet1!$B:$AE,11,0)</f>
        <v>#N/A</v>
      </c>
      <c r="N166" s="61" t="e">
        <f>VLOOKUP($C166,Sheet1!$B:$AE,12,0)</f>
        <v>#N/A</v>
      </c>
      <c r="O166" s="61" t="e">
        <f>VLOOKUP($C166,Sheet1!$B:$AE,13,0)</f>
        <v>#N/A</v>
      </c>
      <c r="P166" s="61" t="e">
        <f>VLOOKUP($C166,Sheet1!$B:$AE,14,0)</f>
        <v>#N/A</v>
      </c>
      <c r="Q166" s="61" t="e">
        <f>VLOOKUP($C166,Sheet1!$B:$AE,15,0)</f>
        <v>#N/A</v>
      </c>
      <c r="R166" s="61" t="e">
        <f>VLOOKUP($C166,Sheet1!$B:$AE,16,0)</f>
        <v>#N/A</v>
      </c>
      <c r="S166" s="61" t="e">
        <f>VLOOKUP($C166,Sheet1!$B:$AE,17,0)</f>
        <v>#N/A</v>
      </c>
      <c r="T166" s="61" t="e">
        <f>VLOOKUP($C166,Sheet1!$B:$AE,18,0)</f>
        <v>#N/A</v>
      </c>
      <c r="U166" s="61" t="e">
        <f>VLOOKUP($C166,Sheet1!$B:$AE,19,0)</f>
        <v>#N/A</v>
      </c>
      <c r="V166" s="61" t="e">
        <f>VLOOKUP($C166,Sheet1!$B:$AE,20,0)</f>
        <v>#N/A</v>
      </c>
      <c r="W166" s="61" t="e">
        <f>VLOOKUP($C166,Sheet1!$B:$AE,21,0)</f>
        <v>#N/A</v>
      </c>
      <c r="X166" s="61" t="e">
        <f>VLOOKUP($C166,Sheet1!$B:$AE,22,0)</f>
        <v>#N/A</v>
      </c>
      <c r="Y166" s="61" t="e">
        <f>VLOOKUP($C166,Sheet1!$B:$AE,23,0)</f>
        <v>#N/A</v>
      </c>
      <c r="Z166" s="61" t="e">
        <f>VLOOKUP($C166,Sheet1!$B:$AE,24,0)</f>
        <v>#N/A</v>
      </c>
      <c r="AA166" s="61" t="e">
        <f>VLOOKUP($C166,Sheet1!$B:$AE,25,0)</f>
        <v>#N/A</v>
      </c>
      <c r="AB166" s="61" t="e">
        <f>VLOOKUP($C166,Sheet1!$B:$AF,26,0)</f>
        <v>#N/A</v>
      </c>
      <c r="AC166" s="61" t="e">
        <f>VLOOKUP($C166,Sheet1!$B:$AG,27,0)</f>
        <v>#N/A</v>
      </c>
      <c r="AD166" s="61" t="e">
        <f>VLOOKUP($C166,Sheet1!$B:$AH,28,0)</f>
        <v>#N/A</v>
      </c>
      <c r="AE166" s="61" t="e">
        <f>VLOOKUP(C166,Sheet1!B:AI,29,0)</f>
        <v>#N/A</v>
      </c>
      <c r="AF166" s="109" t="e">
        <f t="shared" si="18"/>
        <v>#N/A</v>
      </c>
      <c r="AG166" s="116" t="e">
        <f>AF166-AE166-AD166-AC166-AB166</f>
        <v>#N/A</v>
      </c>
    </row>
    <row r="167" s="28" customFormat="1" ht="28" customHeight="1" spans="1:33">
      <c r="A167" s="24"/>
      <c r="B167" s="142"/>
      <c r="C167" s="63" t="s">
        <v>571</v>
      </c>
      <c r="D167" s="64" t="s">
        <v>572</v>
      </c>
      <c r="E167" s="65">
        <v>120</v>
      </c>
      <c r="F167" s="61" t="e">
        <f>VLOOKUP(C167,Sheet1!B:J,4,0)</f>
        <v>#N/A</v>
      </c>
      <c r="G167" s="61" t="e">
        <f>VLOOKUP(C167,Sheet1!B:K,5,0)</f>
        <v>#N/A</v>
      </c>
      <c r="H167" s="61" t="e">
        <f>VLOOKUP($C167,Sheet1!$B:$AE,6,0)</f>
        <v>#N/A</v>
      </c>
      <c r="I167" s="61" t="e">
        <f>VLOOKUP($C167,Sheet1!$B:$AE,7,0)</f>
        <v>#N/A</v>
      </c>
      <c r="J167" s="61" t="e">
        <f>VLOOKUP($C167,Sheet1!$B:$AE,8,0)</f>
        <v>#N/A</v>
      </c>
      <c r="K167" s="61" t="e">
        <f>VLOOKUP($C167,Sheet1!$B:$AE,9,0)</f>
        <v>#N/A</v>
      </c>
      <c r="L167" s="61" t="e">
        <f>VLOOKUP($C167,Sheet1!$B:$AE,10,0)</f>
        <v>#N/A</v>
      </c>
      <c r="M167" s="61" t="e">
        <f>VLOOKUP($C167,Sheet1!$B:$AE,11,0)</f>
        <v>#N/A</v>
      </c>
      <c r="N167" s="61" t="e">
        <f>VLOOKUP($C167,Sheet1!$B:$AE,12,0)</f>
        <v>#N/A</v>
      </c>
      <c r="O167" s="61" t="e">
        <f>VLOOKUP($C167,Sheet1!$B:$AE,13,0)</f>
        <v>#N/A</v>
      </c>
      <c r="P167" s="61" t="e">
        <f>VLOOKUP($C167,Sheet1!$B:$AE,14,0)</f>
        <v>#N/A</v>
      </c>
      <c r="Q167" s="61" t="e">
        <f>VLOOKUP($C167,Sheet1!$B:$AE,15,0)</f>
        <v>#N/A</v>
      </c>
      <c r="R167" s="61" t="e">
        <f>VLOOKUP($C167,Sheet1!$B:$AE,16,0)</f>
        <v>#N/A</v>
      </c>
      <c r="S167" s="61" t="e">
        <f>VLOOKUP($C167,Sheet1!$B:$AE,17,0)</f>
        <v>#N/A</v>
      </c>
      <c r="T167" s="61" t="e">
        <f>VLOOKUP($C167,Sheet1!$B:$AE,18,0)</f>
        <v>#N/A</v>
      </c>
      <c r="U167" s="61" t="e">
        <f>VLOOKUP($C167,Sheet1!$B:$AE,19,0)</f>
        <v>#N/A</v>
      </c>
      <c r="V167" s="61" t="e">
        <f>VLOOKUP($C167,Sheet1!$B:$AE,20,0)</f>
        <v>#N/A</v>
      </c>
      <c r="W167" s="61" t="e">
        <f>VLOOKUP($C167,Sheet1!$B:$AE,21,0)</f>
        <v>#N/A</v>
      </c>
      <c r="X167" s="61" t="e">
        <f>VLOOKUP($C167,Sheet1!$B:$AE,22,0)</f>
        <v>#N/A</v>
      </c>
      <c r="Y167" s="61" t="e">
        <f>VLOOKUP($C167,Sheet1!$B:$AE,23,0)</f>
        <v>#N/A</v>
      </c>
      <c r="Z167" s="61" t="e">
        <f>VLOOKUP($C167,Sheet1!$B:$AE,24,0)</f>
        <v>#N/A</v>
      </c>
      <c r="AA167" s="61" t="e">
        <f>VLOOKUP($C167,Sheet1!$B:$AE,25,0)</f>
        <v>#N/A</v>
      </c>
      <c r="AB167" s="61" t="e">
        <f>VLOOKUP($C167,Sheet1!$B:$AF,26,0)</f>
        <v>#N/A</v>
      </c>
      <c r="AC167" s="61" t="e">
        <f>VLOOKUP($C167,Sheet1!$B:$AG,27,0)</f>
        <v>#N/A</v>
      </c>
      <c r="AD167" s="61" t="e">
        <f>VLOOKUP($C167,Sheet1!$B:$AH,28,0)</f>
        <v>#N/A</v>
      </c>
      <c r="AE167" s="61" t="e">
        <f>VLOOKUP(C167,Sheet1!B:AI,29,0)</f>
        <v>#N/A</v>
      </c>
      <c r="AF167" s="109" t="e">
        <f t="shared" si="18"/>
        <v>#N/A</v>
      </c>
      <c r="AG167" s="116" t="e">
        <f t="shared" ref="AG167:AG175" si="20">AF167-AE167-AD167-AC167-AB167</f>
        <v>#N/A</v>
      </c>
    </row>
    <row r="168" s="28" customFormat="1" ht="28" customHeight="1" spans="1:33">
      <c r="A168" s="24"/>
      <c r="B168" s="142"/>
      <c r="C168" s="63" t="s">
        <v>573</v>
      </c>
      <c r="D168" s="64" t="s">
        <v>574</v>
      </c>
      <c r="E168" s="65">
        <v>120</v>
      </c>
      <c r="F168" s="61" t="e">
        <f>VLOOKUP(C168,Sheet1!B:J,4,0)</f>
        <v>#N/A</v>
      </c>
      <c r="G168" s="61" t="e">
        <f>VLOOKUP(C168,Sheet1!B:K,5,0)</f>
        <v>#N/A</v>
      </c>
      <c r="H168" s="61" t="e">
        <f>VLOOKUP($C168,Sheet1!$B:$AE,6,0)</f>
        <v>#N/A</v>
      </c>
      <c r="I168" s="61" t="e">
        <f>VLOOKUP($C168,Sheet1!$B:$AE,7,0)</f>
        <v>#N/A</v>
      </c>
      <c r="J168" s="61" t="e">
        <f>VLOOKUP($C168,Sheet1!$B:$AE,8,0)</f>
        <v>#N/A</v>
      </c>
      <c r="K168" s="61" t="e">
        <f>VLOOKUP($C168,Sheet1!$B:$AE,9,0)</f>
        <v>#N/A</v>
      </c>
      <c r="L168" s="61" t="e">
        <f>VLOOKUP($C168,Sheet1!$B:$AE,10,0)</f>
        <v>#N/A</v>
      </c>
      <c r="M168" s="61" t="e">
        <f>VLOOKUP($C168,Sheet1!$B:$AE,11,0)</f>
        <v>#N/A</v>
      </c>
      <c r="N168" s="61" t="e">
        <f>VLOOKUP($C168,Sheet1!$B:$AE,12,0)</f>
        <v>#N/A</v>
      </c>
      <c r="O168" s="61" t="e">
        <f>VLOOKUP($C168,Sheet1!$B:$AE,13,0)</f>
        <v>#N/A</v>
      </c>
      <c r="P168" s="61" t="e">
        <f>VLOOKUP($C168,Sheet1!$B:$AE,14,0)</f>
        <v>#N/A</v>
      </c>
      <c r="Q168" s="61" t="e">
        <f>VLOOKUP($C168,Sheet1!$B:$AE,15,0)</f>
        <v>#N/A</v>
      </c>
      <c r="R168" s="61" t="e">
        <f>VLOOKUP($C168,Sheet1!$B:$AE,16,0)</f>
        <v>#N/A</v>
      </c>
      <c r="S168" s="61" t="e">
        <f>VLOOKUP($C168,Sheet1!$B:$AE,17,0)</f>
        <v>#N/A</v>
      </c>
      <c r="T168" s="61" t="e">
        <f>VLOOKUP($C168,Sheet1!$B:$AE,18,0)</f>
        <v>#N/A</v>
      </c>
      <c r="U168" s="61" t="e">
        <f>VLOOKUP($C168,Sheet1!$B:$AE,19,0)</f>
        <v>#N/A</v>
      </c>
      <c r="V168" s="61" t="e">
        <f>VLOOKUP($C168,Sheet1!$B:$AE,20,0)</f>
        <v>#N/A</v>
      </c>
      <c r="W168" s="61" t="e">
        <f>VLOOKUP($C168,Sheet1!$B:$AE,21,0)</f>
        <v>#N/A</v>
      </c>
      <c r="X168" s="61" t="e">
        <f>VLOOKUP($C168,Sheet1!$B:$AE,22,0)</f>
        <v>#N/A</v>
      </c>
      <c r="Y168" s="61" t="e">
        <f>VLOOKUP($C168,Sheet1!$B:$AE,23,0)</f>
        <v>#N/A</v>
      </c>
      <c r="Z168" s="61" t="e">
        <f>VLOOKUP($C168,Sheet1!$B:$AE,24,0)</f>
        <v>#N/A</v>
      </c>
      <c r="AA168" s="61" t="e">
        <f>VLOOKUP($C168,Sheet1!$B:$AE,25,0)</f>
        <v>#N/A</v>
      </c>
      <c r="AB168" s="61" t="e">
        <f>VLOOKUP($C168,Sheet1!$B:$AF,26,0)</f>
        <v>#N/A</v>
      </c>
      <c r="AC168" s="61" t="e">
        <f>VLOOKUP($C168,Sheet1!$B:$AG,27,0)</f>
        <v>#N/A</v>
      </c>
      <c r="AD168" s="61" t="e">
        <f>VLOOKUP($C168,Sheet1!$B:$AH,28,0)</f>
        <v>#N/A</v>
      </c>
      <c r="AE168" s="61" t="e">
        <f>VLOOKUP(C168,Sheet1!B:AI,29,0)</f>
        <v>#N/A</v>
      </c>
      <c r="AF168" s="109" t="e">
        <f t="shared" si="18"/>
        <v>#N/A</v>
      </c>
      <c r="AG168" s="116" t="e">
        <f t="shared" si="20"/>
        <v>#N/A</v>
      </c>
    </row>
    <row r="169" s="28" customFormat="1" ht="28" customHeight="1" spans="1:33">
      <c r="A169" s="24"/>
      <c r="B169" s="142"/>
      <c r="C169" s="63" t="s">
        <v>219</v>
      </c>
      <c r="D169" s="64" t="s">
        <v>220</v>
      </c>
      <c r="E169" s="65">
        <v>120</v>
      </c>
      <c r="F169" s="61" t="str">
        <f>VLOOKUP(C169,Sheet1!B:J,4,0)</f>
        <v>老账</v>
      </c>
      <c r="G169" s="61">
        <f>VLOOKUP(C169,Sheet1!B:K,5,0)</f>
        <v>0</v>
      </c>
      <c r="H169" s="61">
        <f>VLOOKUP($C169,Sheet1!$B:$AE,6,0)</f>
        <v>0</v>
      </c>
      <c r="I169" s="61" t="str">
        <f>VLOOKUP($C169,Sheet1!$B:$AE,7,0)</f>
        <v>否</v>
      </c>
      <c r="J169" s="61">
        <f>VLOOKUP($C169,Sheet1!$B:$AE,8,0)</f>
        <v>0</v>
      </c>
      <c r="K169" s="61">
        <f>VLOOKUP($C169,Sheet1!$B:$AE,9,0)</f>
        <v>-31550</v>
      </c>
      <c r="L169" s="61">
        <f>VLOOKUP($C169,Sheet1!$B:$AE,10,0)</f>
        <v>0</v>
      </c>
      <c r="M169" s="61">
        <f>VLOOKUP($C169,Sheet1!$B:$AE,11,0)</f>
        <v>0</v>
      </c>
      <c r="N169" s="61">
        <f>VLOOKUP($C169,Sheet1!$B:$AE,12,0)</f>
        <v>0</v>
      </c>
      <c r="O169" s="61">
        <f>VLOOKUP($C169,Sheet1!$B:$AE,13,0)</f>
        <v>0</v>
      </c>
      <c r="P169" s="61">
        <f>VLOOKUP($C169,Sheet1!$B:$AE,14,0)</f>
        <v>0</v>
      </c>
      <c r="Q169" s="61">
        <f>VLOOKUP($C169,Sheet1!$B:$AE,15,0)</f>
        <v>0</v>
      </c>
      <c r="R169" s="61">
        <f>VLOOKUP($C169,Sheet1!$B:$AE,16,0)</f>
        <v>0</v>
      </c>
      <c r="S169" s="61">
        <f>VLOOKUP($C169,Sheet1!$B:$AE,17,0)</f>
        <v>0</v>
      </c>
      <c r="T169" s="61">
        <f>VLOOKUP($C169,Sheet1!$B:$AE,18,0)</f>
        <v>0</v>
      </c>
      <c r="U169" s="61">
        <f>VLOOKUP($C169,Sheet1!$B:$AE,19,0)</f>
        <v>0</v>
      </c>
      <c r="V169" s="61">
        <f>VLOOKUP($C169,Sheet1!$B:$AE,20,0)</f>
        <v>0</v>
      </c>
      <c r="W169" s="61">
        <f>VLOOKUP($C169,Sheet1!$B:$AE,21,0)</f>
        <v>0</v>
      </c>
      <c r="X169" s="61">
        <f>VLOOKUP($C169,Sheet1!$B:$AE,22,0)</f>
        <v>0</v>
      </c>
      <c r="Y169" s="61">
        <f>VLOOKUP($C169,Sheet1!$B:$AE,23,0)</f>
        <v>0</v>
      </c>
      <c r="Z169" s="61">
        <f>VLOOKUP($C169,Sheet1!$B:$AE,24,0)</f>
        <v>0</v>
      </c>
      <c r="AA169" s="61">
        <f>VLOOKUP($C169,Sheet1!$B:$AE,25,0)</f>
        <v>0</v>
      </c>
      <c r="AB169" s="61">
        <f>VLOOKUP($C169,Sheet1!$B:$AF,26,0)</f>
        <v>0</v>
      </c>
      <c r="AC169" s="61">
        <f>VLOOKUP($C169,Sheet1!$B:$AG,27,0)</f>
        <v>0</v>
      </c>
      <c r="AD169" s="61">
        <f>VLOOKUP($C169,Sheet1!$B:$AH,28,0)</f>
        <v>0</v>
      </c>
      <c r="AE169" s="61">
        <f>VLOOKUP(C169,Sheet1!B:AI,29,0)</f>
        <v>0</v>
      </c>
      <c r="AF169" s="109">
        <f t="shared" si="18"/>
        <v>-31550</v>
      </c>
      <c r="AG169" s="116">
        <f t="shared" si="20"/>
        <v>-31550</v>
      </c>
    </row>
    <row r="170" s="28" customFormat="1" ht="28" customHeight="1" spans="1:33">
      <c r="A170" s="24"/>
      <c r="B170" s="142"/>
      <c r="C170" s="63" t="s">
        <v>575</v>
      </c>
      <c r="D170" s="64" t="s">
        <v>576</v>
      </c>
      <c r="E170" s="65">
        <v>120</v>
      </c>
      <c r="F170" s="61" t="e">
        <f>VLOOKUP(C170,Sheet1!B:J,4,0)</f>
        <v>#N/A</v>
      </c>
      <c r="G170" s="61" t="e">
        <f>VLOOKUP(C170,Sheet1!B:K,5,0)</f>
        <v>#N/A</v>
      </c>
      <c r="H170" s="61" t="e">
        <f>VLOOKUP($C170,Sheet1!$B:$AE,6,0)</f>
        <v>#N/A</v>
      </c>
      <c r="I170" s="61" t="e">
        <f>VLOOKUP($C170,Sheet1!$B:$AE,7,0)</f>
        <v>#N/A</v>
      </c>
      <c r="J170" s="61" t="e">
        <f>VLOOKUP($C170,Sheet1!$B:$AE,8,0)</f>
        <v>#N/A</v>
      </c>
      <c r="K170" s="61" t="e">
        <f>VLOOKUP($C170,Sheet1!$B:$AE,9,0)</f>
        <v>#N/A</v>
      </c>
      <c r="L170" s="61" t="e">
        <f>VLOOKUP($C170,Sheet1!$B:$AE,10,0)</f>
        <v>#N/A</v>
      </c>
      <c r="M170" s="61" t="e">
        <f>VLOOKUP($C170,Sheet1!$B:$AE,11,0)</f>
        <v>#N/A</v>
      </c>
      <c r="N170" s="61" t="e">
        <f>VLOOKUP($C170,Sheet1!$B:$AE,12,0)</f>
        <v>#N/A</v>
      </c>
      <c r="O170" s="61" t="e">
        <f>VLOOKUP($C170,Sheet1!$B:$AE,13,0)</f>
        <v>#N/A</v>
      </c>
      <c r="P170" s="61" t="e">
        <f>VLOOKUP($C170,Sheet1!$B:$AE,14,0)</f>
        <v>#N/A</v>
      </c>
      <c r="Q170" s="61" t="e">
        <f>VLOOKUP($C170,Sheet1!$B:$AE,15,0)</f>
        <v>#N/A</v>
      </c>
      <c r="R170" s="61" t="e">
        <f>VLOOKUP($C170,Sheet1!$B:$AE,16,0)</f>
        <v>#N/A</v>
      </c>
      <c r="S170" s="61" t="e">
        <f>VLOOKUP($C170,Sheet1!$B:$AE,17,0)</f>
        <v>#N/A</v>
      </c>
      <c r="T170" s="61" t="e">
        <f>VLOOKUP($C170,Sheet1!$B:$AE,18,0)</f>
        <v>#N/A</v>
      </c>
      <c r="U170" s="61" t="e">
        <f>VLOOKUP($C170,Sheet1!$B:$AE,19,0)</f>
        <v>#N/A</v>
      </c>
      <c r="V170" s="61" t="e">
        <f>VLOOKUP($C170,Sheet1!$B:$AE,20,0)</f>
        <v>#N/A</v>
      </c>
      <c r="W170" s="61" t="e">
        <f>VLOOKUP($C170,Sheet1!$B:$AE,21,0)</f>
        <v>#N/A</v>
      </c>
      <c r="X170" s="61" t="e">
        <f>VLOOKUP($C170,Sheet1!$B:$AE,22,0)</f>
        <v>#N/A</v>
      </c>
      <c r="Y170" s="61" t="e">
        <f>VLOOKUP($C170,Sheet1!$B:$AE,23,0)</f>
        <v>#N/A</v>
      </c>
      <c r="Z170" s="61" t="e">
        <f>VLOOKUP($C170,Sheet1!$B:$AE,24,0)</f>
        <v>#N/A</v>
      </c>
      <c r="AA170" s="61" t="e">
        <f>VLOOKUP($C170,Sheet1!$B:$AE,25,0)</f>
        <v>#N/A</v>
      </c>
      <c r="AB170" s="61" t="e">
        <f>VLOOKUP($C170,Sheet1!$B:$AF,26,0)</f>
        <v>#N/A</v>
      </c>
      <c r="AC170" s="61" t="e">
        <f>VLOOKUP($C170,Sheet1!$B:$AG,27,0)</f>
        <v>#N/A</v>
      </c>
      <c r="AD170" s="61" t="e">
        <f>VLOOKUP($C170,Sheet1!$B:$AH,28,0)</f>
        <v>#N/A</v>
      </c>
      <c r="AE170" s="61" t="e">
        <f>VLOOKUP(C170,Sheet1!B:AI,29,0)</f>
        <v>#N/A</v>
      </c>
      <c r="AF170" s="109" t="e">
        <f t="shared" si="18"/>
        <v>#N/A</v>
      </c>
      <c r="AG170" s="116" t="e">
        <f t="shared" si="20"/>
        <v>#N/A</v>
      </c>
    </row>
    <row r="171" s="28" customFormat="1" ht="28" customHeight="1" spans="1:33">
      <c r="A171" s="24"/>
      <c r="B171" s="142"/>
      <c r="C171" s="63" t="s">
        <v>577</v>
      </c>
      <c r="D171" s="64" t="s">
        <v>578</v>
      </c>
      <c r="E171" s="65">
        <v>120</v>
      </c>
      <c r="F171" s="61" t="e">
        <f>VLOOKUP(C171,Sheet1!B:J,4,0)</f>
        <v>#N/A</v>
      </c>
      <c r="G171" s="61" t="e">
        <f>VLOOKUP(C171,Sheet1!B:K,5,0)</f>
        <v>#N/A</v>
      </c>
      <c r="H171" s="61" t="e">
        <f>VLOOKUP($C171,Sheet1!$B:$AE,6,0)</f>
        <v>#N/A</v>
      </c>
      <c r="I171" s="61" t="e">
        <f>VLOOKUP($C171,Sheet1!$B:$AE,7,0)</f>
        <v>#N/A</v>
      </c>
      <c r="J171" s="61" t="e">
        <f>VLOOKUP($C171,Sheet1!$B:$AE,8,0)</f>
        <v>#N/A</v>
      </c>
      <c r="K171" s="61" t="e">
        <f>VLOOKUP($C171,Sheet1!$B:$AE,9,0)</f>
        <v>#N/A</v>
      </c>
      <c r="L171" s="61" t="e">
        <f>VLOOKUP($C171,Sheet1!$B:$AE,10,0)</f>
        <v>#N/A</v>
      </c>
      <c r="M171" s="61" t="e">
        <f>VLOOKUP($C171,Sheet1!$B:$AE,11,0)</f>
        <v>#N/A</v>
      </c>
      <c r="N171" s="61" t="e">
        <f>VLOOKUP($C171,Sheet1!$B:$AE,12,0)</f>
        <v>#N/A</v>
      </c>
      <c r="O171" s="61" t="e">
        <f>VLOOKUP($C171,Sheet1!$B:$AE,13,0)</f>
        <v>#N/A</v>
      </c>
      <c r="P171" s="61" t="e">
        <f>VLOOKUP($C171,Sheet1!$B:$AE,14,0)</f>
        <v>#N/A</v>
      </c>
      <c r="Q171" s="61" t="e">
        <f>VLOOKUP($C171,Sheet1!$B:$AE,15,0)</f>
        <v>#N/A</v>
      </c>
      <c r="R171" s="61" t="e">
        <f>VLOOKUP($C171,Sheet1!$B:$AE,16,0)</f>
        <v>#N/A</v>
      </c>
      <c r="S171" s="61" t="e">
        <f>VLOOKUP($C171,Sheet1!$B:$AE,17,0)</f>
        <v>#N/A</v>
      </c>
      <c r="T171" s="61" t="e">
        <f>VLOOKUP($C171,Sheet1!$B:$AE,18,0)</f>
        <v>#N/A</v>
      </c>
      <c r="U171" s="61" t="e">
        <f>VLOOKUP($C171,Sheet1!$B:$AE,19,0)</f>
        <v>#N/A</v>
      </c>
      <c r="V171" s="61" t="e">
        <f>VLOOKUP($C171,Sheet1!$B:$AE,20,0)</f>
        <v>#N/A</v>
      </c>
      <c r="W171" s="61" t="e">
        <f>VLOOKUP($C171,Sheet1!$B:$AE,21,0)</f>
        <v>#N/A</v>
      </c>
      <c r="X171" s="61" t="e">
        <f>VLOOKUP($C171,Sheet1!$B:$AE,22,0)</f>
        <v>#N/A</v>
      </c>
      <c r="Y171" s="61" t="e">
        <f>VLOOKUP($C171,Sheet1!$B:$AE,23,0)</f>
        <v>#N/A</v>
      </c>
      <c r="Z171" s="61" t="e">
        <f>VLOOKUP($C171,Sheet1!$B:$AE,24,0)</f>
        <v>#N/A</v>
      </c>
      <c r="AA171" s="61" t="e">
        <f>VLOOKUP($C171,Sheet1!$B:$AE,25,0)</f>
        <v>#N/A</v>
      </c>
      <c r="AB171" s="61" t="e">
        <f>VLOOKUP($C171,Sheet1!$B:$AF,26,0)</f>
        <v>#N/A</v>
      </c>
      <c r="AC171" s="61" t="e">
        <f>VLOOKUP($C171,Sheet1!$B:$AG,27,0)</f>
        <v>#N/A</v>
      </c>
      <c r="AD171" s="61" t="e">
        <f>VLOOKUP($C171,Sheet1!$B:$AH,28,0)</f>
        <v>#N/A</v>
      </c>
      <c r="AE171" s="61" t="e">
        <f>VLOOKUP(C171,Sheet1!B:AI,29,0)</f>
        <v>#N/A</v>
      </c>
      <c r="AF171" s="109" t="e">
        <f t="shared" si="18"/>
        <v>#N/A</v>
      </c>
      <c r="AG171" s="116" t="e">
        <f t="shared" si="20"/>
        <v>#N/A</v>
      </c>
    </row>
    <row r="172" s="28" customFormat="1" ht="28" customHeight="1" spans="1:33">
      <c r="A172" s="24"/>
      <c r="B172" s="142"/>
      <c r="C172" s="63" t="s">
        <v>579</v>
      </c>
      <c r="D172" s="64" t="s">
        <v>580</v>
      </c>
      <c r="E172" s="65">
        <v>120</v>
      </c>
      <c r="F172" s="61" t="e">
        <f>VLOOKUP(C172,Sheet1!B:J,4,0)</f>
        <v>#N/A</v>
      </c>
      <c r="G172" s="61" t="e">
        <f>VLOOKUP(C172,Sheet1!B:K,5,0)</f>
        <v>#N/A</v>
      </c>
      <c r="H172" s="61" t="e">
        <f>VLOOKUP($C172,Sheet1!$B:$AE,6,0)</f>
        <v>#N/A</v>
      </c>
      <c r="I172" s="61" t="e">
        <f>VLOOKUP($C172,Sheet1!$B:$AE,7,0)</f>
        <v>#N/A</v>
      </c>
      <c r="J172" s="61" t="e">
        <f>VLOOKUP($C172,Sheet1!$B:$AE,8,0)</f>
        <v>#N/A</v>
      </c>
      <c r="K172" s="61" t="e">
        <f>VLOOKUP($C172,Sheet1!$B:$AE,9,0)</f>
        <v>#N/A</v>
      </c>
      <c r="L172" s="61" t="e">
        <f>VLOOKUP($C172,Sheet1!$B:$AE,10,0)</f>
        <v>#N/A</v>
      </c>
      <c r="M172" s="61" t="e">
        <f>VLOOKUP($C172,Sheet1!$B:$AE,11,0)</f>
        <v>#N/A</v>
      </c>
      <c r="N172" s="61" t="e">
        <f>VLOOKUP($C172,Sheet1!$B:$AE,12,0)</f>
        <v>#N/A</v>
      </c>
      <c r="O172" s="61" t="e">
        <f>VLOOKUP($C172,Sheet1!$B:$AE,13,0)</f>
        <v>#N/A</v>
      </c>
      <c r="P172" s="61" t="e">
        <f>VLOOKUP($C172,Sheet1!$B:$AE,14,0)</f>
        <v>#N/A</v>
      </c>
      <c r="Q172" s="61" t="e">
        <f>VLOOKUP($C172,Sheet1!$B:$AE,15,0)</f>
        <v>#N/A</v>
      </c>
      <c r="R172" s="61" t="e">
        <f>VLOOKUP($C172,Sheet1!$B:$AE,16,0)</f>
        <v>#N/A</v>
      </c>
      <c r="S172" s="61" t="e">
        <f>VLOOKUP($C172,Sheet1!$B:$AE,17,0)</f>
        <v>#N/A</v>
      </c>
      <c r="T172" s="61" t="e">
        <f>VLOOKUP($C172,Sheet1!$B:$AE,18,0)</f>
        <v>#N/A</v>
      </c>
      <c r="U172" s="61" t="e">
        <f>VLOOKUP($C172,Sheet1!$B:$AE,19,0)</f>
        <v>#N/A</v>
      </c>
      <c r="V172" s="61" t="e">
        <f>VLOOKUP($C172,Sheet1!$B:$AE,20,0)</f>
        <v>#N/A</v>
      </c>
      <c r="W172" s="61" t="e">
        <f>VLOOKUP($C172,Sheet1!$B:$AE,21,0)</f>
        <v>#N/A</v>
      </c>
      <c r="X172" s="61" t="e">
        <f>VLOOKUP($C172,Sheet1!$B:$AE,22,0)</f>
        <v>#N/A</v>
      </c>
      <c r="Y172" s="61" t="e">
        <f>VLOOKUP($C172,Sheet1!$B:$AE,23,0)</f>
        <v>#N/A</v>
      </c>
      <c r="Z172" s="61" t="e">
        <f>VLOOKUP($C172,Sheet1!$B:$AE,24,0)</f>
        <v>#N/A</v>
      </c>
      <c r="AA172" s="61" t="e">
        <f>VLOOKUP($C172,Sheet1!$B:$AE,25,0)</f>
        <v>#N/A</v>
      </c>
      <c r="AB172" s="61" t="e">
        <f>VLOOKUP($C172,Sheet1!$B:$AF,26,0)</f>
        <v>#N/A</v>
      </c>
      <c r="AC172" s="61" t="e">
        <f>VLOOKUP($C172,Sheet1!$B:$AG,27,0)</f>
        <v>#N/A</v>
      </c>
      <c r="AD172" s="61" t="e">
        <f>VLOOKUP($C172,Sheet1!$B:$AH,28,0)</f>
        <v>#N/A</v>
      </c>
      <c r="AE172" s="61" t="e">
        <f>VLOOKUP(C172,Sheet1!B:AI,29,0)</f>
        <v>#N/A</v>
      </c>
      <c r="AF172" s="109" t="e">
        <f t="shared" si="18"/>
        <v>#N/A</v>
      </c>
      <c r="AG172" s="116" t="e">
        <f t="shared" si="20"/>
        <v>#N/A</v>
      </c>
    </row>
    <row r="173" s="28" customFormat="1" ht="28" customHeight="1" spans="1:33">
      <c r="A173" s="24"/>
      <c r="B173" s="142"/>
      <c r="C173" s="63" t="s">
        <v>581</v>
      </c>
      <c r="D173" s="64" t="s">
        <v>582</v>
      </c>
      <c r="E173" s="65">
        <v>120</v>
      </c>
      <c r="F173" s="61" t="e">
        <f>VLOOKUP(C173,Sheet1!B:J,4,0)</f>
        <v>#N/A</v>
      </c>
      <c r="G173" s="61" t="e">
        <f>VLOOKUP(C173,Sheet1!B:K,5,0)</f>
        <v>#N/A</v>
      </c>
      <c r="H173" s="61" t="e">
        <f>VLOOKUP($C173,Sheet1!$B:$AE,6,0)</f>
        <v>#N/A</v>
      </c>
      <c r="I173" s="61" t="e">
        <f>VLOOKUP($C173,Sheet1!$B:$AE,7,0)</f>
        <v>#N/A</v>
      </c>
      <c r="J173" s="61" t="e">
        <f>VLOOKUP($C173,Sheet1!$B:$AE,8,0)</f>
        <v>#N/A</v>
      </c>
      <c r="K173" s="61" t="e">
        <f>VLOOKUP($C173,Sheet1!$B:$AE,9,0)</f>
        <v>#N/A</v>
      </c>
      <c r="L173" s="61" t="e">
        <f>VLOOKUP($C173,Sheet1!$B:$AE,10,0)</f>
        <v>#N/A</v>
      </c>
      <c r="M173" s="61" t="e">
        <f>VLOOKUP($C173,Sheet1!$B:$AE,11,0)</f>
        <v>#N/A</v>
      </c>
      <c r="N173" s="61" t="e">
        <f>VLOOKUP($C173,Sheet1!$B:$AE,12,0)</f>
        <v>#N/A</v>
      </c>
      <c r="O173" s="61" t="e">
        <f>VLOOKUP($C173,Sheet1!$B:$AE,13,0)</f>
        <v>#N/A</v>
      </c>
      <c r="P173" s="61" t="e">
        <f>VLOOKUP($C173,Sheet1!$B:$AE,14,0)</f>
        <v>#N/A</v>
      </c>
      <c r="Q173" s="61" t="e">
        <f>VLOOKUP($C173,Sheet1!$B:$AE,15,0)</f>
        <v>#N/A</v>
      </c>
      <c r="R173" s="61" t="e">
        <f>VLOOKUP($C173,Sheet1!$B:$AE,16,0)</f>
        <v>#N/A</v>
      </c>
      <c r="S173" s="61" t="e">
        <f>VLOOKUP($C173,Sheet1!$B:$AE,17,0)</f>
        <v>#N/A</v>
      </c>
      <c r="T173" s="61" t="e">
        <f>VLOOKUP($C173,Sheet1!$B:$AE,18,0)</f>
        <v>#N/A</v>
      </c>
      <c r="U173" s="61" t="e">
        <f>VLOOKUP($C173,Sheet1!$B:$AE,19,0)</f>
        <v>#N/A</v>
      </c>
      <c r="V173" s="61" t="e">
        <f>VLOOKUP($C173,Sheet1!$B:$AE,20,0)</f>
        <v>#N/A</v>
      </c>
      <c r="W173" s="61" t="e">
        <f>VLOOKUP($C173,Sheet1!$B:$AE,21,0)</f>
        <v>#N/A</v>
      </c>
      <c r="X173" s="61" t="e">
        <f>VLOOKUP($C173,Sheet1!$B:$AE,22,0)</f>
        <v>#N/A</v>
      </c>
      <c r="Y173" s="61" t="e">
        <f>VLOOKUP($C173,Sheet1!$B:$AE,23,0)</f>
        <v>#N/A</v>
      </c>
      <c r="Z173" s="61" t="e">
        <f>VLOOKUP($C173,Sheet1!$B:$AE,24,0)</f>
        <v>#N/A</v>
      </c>
      <c r="AA173" s="61" t="e">
        <f>VLOOKUP($C173,Sheet1!$B:$AE,25,0)</f>
        <v>#N/A</v>
      </c>
      <c r="AB173" s="61" t="e">
        <f>VLOOKUP($C173,Sheet1!$B:$AF,26,0)</f>
        <v>#N/A</v>
      </c>
      <c r="AC173" s="61" t="e">
        <f>VLOOKUP($C173,Sheet1!$B:$AG,27,0)</f>
        <v>#N/A</v>
      </c>
      <c r="AD173" s="61" t="e">
        <f>VLOOKUP($C173,Sheet1!$B:$AH,28,0)</f>
        <v>#N/A</v>
      </c>
      <c r="AE173" s="61" t="e">
        <f>VLOOKUP(C173,Sheet1!B:AI,29,0)</f>
        <v>#N/A</v>
      </c>
      <c r="AF173" s="109" t="e">
        <f t="shared" si="18"/>
        <v>#N/A</v>
      </c>
      <c r="AG173" s="116" t="e">
        <f t="shared" si="20"/>
        <v>#N/A</v>
      </c>
    </row>
    <row r="174" s="28" customFormat="1" ht="28" customHeight="1" spans="1:33">
      <c r="A174" s="24"/>
      <c r="B174" s="142"/>
      <c r="C174" s="63" t="s">
        <v>238</v>
      </c>
      <c r="D174" s="64" t="s">
        <v>239</v>
      </c>
      <c r="E174" s="65">
        <v>120</v>
      </c>
      <c r="F174" s="61" t="str">
        <f>VLOOKUP(C174,Sheet1!B:J,4,0)</f>
        <v>老账</v>
      </c>
      <c r="G174" s="61">
        <f>VLOOKUP(C174,Sheet1!B:K,5,0)</f>
        <v>0</v>
      </c>
      <c r="H174" s="61">
        <f>VLOOKUP($C174,Sheet1!$B:$AE,6,0)</f>
        <v>60</v>
      </c>
      <c r="I174" s="61" t="str">
        <f>VLOOKUP($C174,Sheet1!$B:$AE,7,0)</f>
        <v>否</v>
      </c>
      <c r="J174" s="61">
        <f>VLOOKUP($C174,Sheet1!$B:$AE,8,0)</f>
        <v>0</v>
      </c>
      <c r="K174" s="61">
        <f>VLOOKUP($C174,Sheet1!$B:$AE,9,0)</f>
        <v>0</v>
      </c>
      <c r="L174" s="61">
        <f>VLOOKUP($C174,Sheet1!$B:$AE,10,0)</f>
        <v>0</v>
      </c>
      <c r="M174" s="61">
        <f>VLOOKUP($C174,Sheet1!$B:$AE,11,0)</f>
        <v>0</v>
      </c>
      <c r="N174" s="61">
        <f>VLOOKUP($C174,Sheet1!$B:$AE,12,0)</f>
        <v>43423.23</v>
      </c>
      <c r="O174" s="61">
        <f>VLOOKUP($C174,Sheet1!$B:$AE,13,0)</f>
        <v>0</v>
      </c>
      <c r="P174" s="61">
        <f>VLOOKUP($C174,Sheet1!$B:$AE,14,0)</f>
        <v>0</v>
      </c>
      <c r="Q174" s="61">
        <f>VLOOKUP($C174,Sheet1!$B:$AE,15,0)</f>
        <v>0</v>
      </c>
      <c r="R174" s="61">
        <f>VLOOKUP($C174,Sheet1!$B:$AE,16,0)</f>
        <v>0</v>
      </c>
      <c r="S174" s="61">
        <f>VLOOKUP($C174,Sheet1!$B:$AE,17,0)</f>
        <v>3471.82</v>
      </c>
      <c r="T174" s="61">
        <f>VLOOKUP($C174,Sheet1!$B:$AE,18,0)</f>
        <v>0</v>
      </c>
      <c r="U174" s="61">
        <f>VLOOKUP($C174,Sheet1!$B:$AE,19,0)</f>
        <v>0</v>
      </c>
      <c r="V174" s="61">
        <f>VLOOKUP($C174,Sheet1!$B:$AE,20,0)</f>
        <v>0</v>
      </c>
      <c r="W174" s="61">
        <f>VLOOKUP($C174,Sheet1!$B:$AE,21,0)</f>
        <v>0</v>
      </c>
      <c r="X174" s="61">
        <f>VLOOKUP($C174,Sheet1!$B:$AE,22,0)</f>
        <v>0</v>
      </c>
      <c r="Y174" s="61">
        <f>VLOOKUP($C174,Sheet1!$B:$AE,23,0)</f>
        <v>0</v>
      </c>
      <c r="Z174" s="61">
        <f>VLOOKUP($C174,Sheet1!$B:$AE,24,0)</f>
        <v>0</v>
      </c>
      <c r="AA174" s="61">
        <f>VLOOKUP($C174,Sheet1!$B:$AE,25,0)</f>
        <v>0</v>
      </c>
      <c r="AB174" s="61">
        <f>VLOOKUP($C174,Sheet1!$B:$AF,26,0)</f>
        <v>0</v>
      </c>
      <c r="AC174" s="61">
        <f>VLOOKUP($C174,Sheet1!$B:$AG,27,0)</f>
        <v>0</v>
      </c>
      <c r="AD174" s="61">
        <f>VLOOKUP($C174,Sheet1!$B:$AH,28,0)</f>
        <v>0</v>
      </c>
      <c r="AE174" s="61">
        <f>VLOOKUP(C174,Sheet1!B:AI,29,0)</f>
        <v>0</v>
      </c>
      <c r="AF174" s="109">
        <f t="shared" si="18"/>
        <v>46955.05</v>
      </c>
      <c r="AG174" s="116">
        <f t="shared" si="20"/>
        <v>46955.05</v>
      </c>
    </row>
    <row r="175" s="28" customFormat="1" ht="28" customHeight="1" spans="1:33">
      <c r="A175" s="24"/>
      <c r="B175" s="143"/>
      <c r="C175" s="90" t="s">
        <v>583</v>
      </c>
      <c r="D175" s="91" t="s">
        <v>584</v>
      </c>
      <c r="E175" s="92">
        <v>120</v>
      </c>
      <c r="F175" s="61" t="e">
        <f>VLOOKUP(C175,Sheet1!B:J,4,0)</f>
        <v>#N/A</v>
      </c>
      <c r="G175" s="61" t="e">
        <f>VLOOKUP(C175,Sheet1!B:K,5,0)</f>
        <v>#N/A</v>
      </c>
      <c r="H175" s="61" t="e">
        <f>VLOOKUP($C175,Sheet1!$B:$AE,6,0)</f>
        <v>#N/A</v>
      </c>
      <c r="I175" s="61" t="e">
        <f>VLOOKUP($C175,Sheet1!$B:$AE,7,0)</f>
        <v>#N/A</v>
      </c>
      <c r="J175" s="61" t="e">
        <f>VLOOKUP($C175,Sheet1!$B:$AE,8,0)</f>
        <v>#N/A</v>
      </c>
      <c r="K175" s="61" t="e">
        <f>VLOOKUP($C175,Sheet1!$B:$AE,9,0)</f>
        <v>#N/A</v>
      </c>
      <c r="L175" s="61" t="e">
        <f>VLOOKUP($C175,Sheet1!$B:$AE,10,0)</f>
        <v>#N/A</v>
      </c>
      <c r="M175" s="61" t="e">
        <f>VLOOKUP($C175,Sheet1!$B:$AE,11,0)</f>
        <v>#N/A</v>
      </c>
      <c r="N175" s="61" t="e">
        <f>VLOOKUP($C175,Sheet1!$B:$AE,12,0)</f>
        <v>#N/A</v>
      </c>
      <c r="O175" s="61" t="e">
        <f>VLOOKUP($C175,Sheet1!$B:$AE,13,0)</f>
        <v>#N/A</v>
      </c>
      <c r="P175" s="61" t="e">
        <f>VLOOKUP($C175,Sheet1!$B:$AE,14,0)</f>
        <v>#N/A</v>
      </c>
      <c r="Q175" s="61" t="e">
        <f>VLOOKUP($C175,Sheet1!$B:$AE,15,0)</f>
        <v>#N/A</v>
      </c>
      <c r="R175" s="61" t="e">
        <f>VLOOKUP($C175,Sheet1!$B:$AE,16,0)</f>
        <v>#N/A</v>
      </c>
      <c r="S175" s="61" t="e">
        <f>VLOOKUP($C175,Sheet1!$B:$AE,17,0)</f>
        <v>#N/A</v>
      </c>
      <c r="T175" s="61" t="e">
        <f>VLOOKUP($C175,Sheet1!$B:$AE,18,0)</f>
        <v>#N/A</v>
      </c>
      <c r="U175" s="61" t="e">
        <f>VLOOKUP($C175,Sheet1!$B:$AE,19,0)</f>
        <v>#N/A</v>
      </c>
      <c r="V175" s="61" t="e">
        <f>VLOOKUP($C175,Sheet1!$B:$AE,20,0)</f>
        <v>#N/A</v>
      </c>
      <c r="W175" s="61" t="e">
        <f>VLOOKUP($C175,Sheet1!$B:$AE,21,0)</f>
        <v>#N/A</v>
      </c>
      <c r="X175" s="61" t="e">
        <f>VLOOKUP($C175,Sheet1!$B:$AE,22,0)</f>
        <v>#N/A</v>
      </c>
      <c r="Y175" s="61" t="e">
        <f>VLOOKUP($C175,Sheet1!$B:$AE,23,0)</f>
        <v>#N/A</v>
      </c>
      <c r="Z175" s="61" t="e">
        <f>VLOOKUP($C175,Sheet1!$B:$AE,24,0)</f>
        <v>#N/A</v>
      </c>
      <c r="AA175" s="61" t="e">
        <f>VLOOKUP($C175,Sheet1!$B:$AE,25,0)</f>
        <v>#N/A</v>
      </c>
      <c r="AB175" s="61" t="e">
        <f>VLOOKUP($C175,Sheet1!$B:$AF,26,0)</f>
        <v>#N/A</v>
      </c>
      <c r="AC175" s="61" t="e">
        <f>VLOOKUP($C175,Sheet1!$B:$AG,27,0)</f>
        <v>#N/A</v>
      </c>
      <c r="AD175" s="61" t="e">
        <f>VLOOKUP($C175,Sheet1!$B:$AH,28,0)</f>
        <v>#N/A</v>
      </c>
      <c r="AE175" s="61" t="e">
        <f>VLOOKUP(C175,Sheet1!B:AI,29,0)</f>
        <v>#N/A</v>
      </c>
      <c r="AF175" s="109" t="e">
        <f t="shared" si="18"/>
        <v>#N/A</v>
      </c>
      <c r="AG175" s="116" t="e">
        <f t="shared" si="20"/>
        <v>#N/A</v>
      </c>
    </row>
    <row r="176" s="25" customFormat="1" ht="32" customHeight="1" spans="3:45">
      <c r="C176" s="81" t="s">
        <v>356</v>
      </c>
      <c r="D176" s="82"/>
      <c r="E176" s="144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29"/>
      <c r="AF176" s="109">
        <f>SUM(F176:AC176)</f>
        <v>0</v>
      </c>
      <c r="AG176" s="82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</row>
    <row r="177" s="28" customFormat="1" ht="26" customHeight="1" spans="1:33">
      <c r="A177" s="24"/>
      <c r="B177" s="141" t="s">
        <v>528</v>
      </c>
      <c r="C177" s="58" t="s">
        <v>585</v>
      </c>
      <c r="D177" s="59" t="s">
        <v>586</v>
      </c>
      <c r="E177" s="60">
        <v>120</v>
      </c>
      <c r="F177" s="61" t="e">
        <f>VLOOKUP(C177,Sheet1!B:J,4,0)</f>
        <v>#N/A</v>
      </c>
      <c r="G177" s="61" t="e">
        <f>VLOOKUP(C177,Sheet1!B:K,5,0)</f>
        <v>#N/A</v>
      </c>
      <c r="H177" s="61" t="e">
        <f>VLOOKUP($C177,Sheet1!$B:$AE,6,0)</f>
        <v>#N/A</v>
      </c>
      <c r="I177" s="61" t="e">
        <f>VLOOKUP($C177,Sheet1!$B:$AE,7,0)</f>
        <v>#N/A</v>
      </c>
      <c r="J177" s="61" t="e">
        <f>VLOOKUP($C177,Sheet1!$B:$AE,8,0)</f>
        <v>#N/A</v>
      </c>
      <c r="K177" s="61" t="e">
        <f>VLOOKUP($C177,Sheet1!$B:$AE,9,0)</f>
        <v>#N/A</v>
      </c>
      <c r="L177" s="61" t="e">
        <f>VLOOKUP($C177,Sheet1!$B:$AE,10,0)</f>
        <v>#N/A</v>
      </c>
      <c r="M177" s="61" t="e">
        <f>VLOOKUP($C177,Sheet1!$B:$AE,11,0)</f>
        <v>#N/A</v>
      </c>
      <c r="N177" s="61" t="e">
        <f>VLOOKUP($C177,Sheet1!$B:$AE,12,0)</f>
        <v>#N/A</v>
      </c>
      <c r="O177" s="61" t="e">
        <f>VLOOKUP($C177,Sheet1!$B:$AE,13,0)</f>
        <v>#N/A</v>
      </c>
      <c r="P177" s="61" t="e">
        <f>VLOOKUP($C177,Sheet1!$B:$AE,14,0)</f>
        <v>#N/A</v>
      </c>
      <c r="Q177" s="61" t="e">
        <f>VLOOKUP($C177,Sheet1!$B:$AE,15,0)</f>
        <v>#N/A</v>
      </c>
      <c r="R177" s="61" t="e">
        <f>VLOOKUP($C177,Sheet1!$B:$AE,16,0)</f>
        <v>#N/A</v>
      </c>
      <c r="S177" s="61" t="e">
        <f>VLOOKUP($C177,Sheet1!$B:$AE,17,0)</f>
        <v>#N/A</v>
      </c>
      <c r="T177" s="61" t="e">
        <f>VLOOKUP($C177,Sheet1!$B:$AE,18,0)</f>
        <v>#N/A</v>
      </c>
      <c r="U177" s="61" t="e">
        <f>VLOOKUP($C177,Sheet1!$B:$AE,19,0)</f>
        <v>#N/A</v>
      </c>
      <c r="V177" s="61" t="e">
        <f>VLOOKUP($C177,Sheet1!$B:$AE,20,0)</f>
        <v>#N/A</v>
      </c>
      <c r="W177" s="61" t="e">
        <f>VLOOKUP($C177,Sheet1!$B:$AE,21,0)</f>
        <v>#N/A</v>
      </c>
      <c r="X177" s="61" t="e">
        <f>VLOOKUP($C177,Sheet1!$B:$AE,22,0)</f>
        <v>#N/A</v>
      </c>
      <c r="Y177" s="61" t="e">
        <f>VLOOKUP($C177,Sheet1!$B:$AE,23,0)</f>
        <v>#N/A</v>
      </c>
      <c r="Z177" s="61" t="e">
        <f>VLOOKUP($C177,Sheet1!$B:$AE,24,0)</f>
        <v>#N/A</v>
      </c>
      <c r="AA177" s="61" t="e">
        <f>VLOOKUP($C177,Sheet1!$B:$AE,25,0)</f>
        <v>#N/A</v>
      </c>
      <c r="AB177" s="61" t="e">
        <f>VLOOKUP($C177,Sheet1!$B:$AF,26,0)</f>
        <v>#N/A</v>
      </c>
      <c r="AC177" s="61" t="e">
        <f>VLOOKUP($C177,Sheet1!$B:$AG,27,0)</f>
        <v>#N/A</v>
      </c>
      <c r="AD177" s="61" t="e">
        <f>VLOOKUP($C177,Sheet1!$B:$AH,28,0)</f>
        <v>#N/A</v>
      </c>
      <c r="AE177" s="61" t="e">
        <f>VLOOKUP(C177,Sheet1!B:AI,29,0)</f>
        <v>#N/A</v>
      </c>
      <c r="AF177" s="109" t="e">
        <f t="shared" ref="AF177:AF214" si="21">SUM(F177:AE177)</f>
        <v>#N/A</v>
      </c>
      <c r="AG177" s="116" t="e">
        <f t="shared" ref="AG177:AG214" si="22">AF177-AE177-AD177-AC177-AB177</f>
        <v>#N/A</v>
      </c>
    </row>
    <row r="178" s="28" customFormat="1" ht="26" customHeight="1" spans="1:33">
      <c r="A178" s="24"/>
      <c r="B178" s="142"/>
      <c r="C178" s="63" t="s">
        <v>587</v>
      </c>
      <c r="D178" s="64" t="s">
        <v>588</v>
      </c>
      <c r="E178" s="65">
        <v>120</v>
      </c>
      <c r="F178" s="61" t="e">
        <f>VLOOKUP(C178,Sheet1!B:J,4,0)</f>
        <v>#N/A</v>
      </c>
      <c r="G178" s="61" t="e">
        <f>VLOOKUP(C178,Sheet1!B:K,5,0)</f>
        <v>#N/A</v>
      </c>
      <c r="H178" s="61" t="e">
        <f>VLOOKUP($C178,Sheet1!$B:$AE,6,0)</f>
        <v>#N/A</v>
      </c>
      <c r="I178" s="61" t="e">
        <f>VLOOKUP($C178,Sheet1!$B:$AE,7,0)</f>
        <v>#N/A</v>
      </c>
      <c r="J178" s="61" t="e">
        <f>VLOOKUP($C178,Sheet1!$B:$AE,8,0)</f>
        <v>#N/A</v>
      </c>
      <c r="K178" s="61" t="e">
        <f>VLOOKUP($C178,Sheet1!$B:$AE,9,0)</f>
        <v>#N/A</v>
      </c>
      <c r="L178" s="61" t="e">
        <f>VLOOKUP($C178,Sheet1!$B:$AE,10,0)</f>
        <v>#N/A</v>
      </c>
      <c r="M178" s="61" t="e">
        <f>VLOOKUP($C178,Sheet1!$B:$AE,11,0)</f>
        <v>#N/A</v>
      </c>
      <c r="N178" s="61" t="e">
        <f>VLOOKUP($C178,Sheet1!$B:$AE,12,0)</f>
        <v>#N/A</v>
      </c>
      <c r="O178" s="61" t="e">
        <f>VLOOKUP($C178,Sheet1!$B:$AE,13,0)</f>
        <v>#N/A</v>
      </c>
      <c r="P178" s="61" t="e">
        <f>VLOOKUP($C178,Sheet1!$B:$AE,14,0)</f>
        <v>#N/A</v>
      </c>
      <c r="Q178" s="61" t="e">
        <f>VLOOKUP($C178,Sheet1!$B:$AE,15,0)</f>
        <v>#N/A</v>
      </c>
      <c r="R178" s="61" t="e">
        <f>VLOOKUP($C178,Sheet1!$B:$AE,16,0)</f>
        <v>#N/A</v>
      </c>
      <c r="S178" s="61" t="e">
        <f>VLOOKUP($C178,Sheet1!$B:$AE,17,0)</f>
        <v>#N/A</v>
      </c>
      <c r="T178" s="61" t="e">
        <f>VLOOKUP($C178,Sheet1!$B:$AE,18,0)</f>
        <v>#N/A</v>
      </c>
      <c r="U178" s="61" t="e">
        <f>VLOOKUP($C178,Sheet1!$B:$AE,19,0)</f>
        <v>#N/A</v>
      </c>
      <c r="V178" s="61" t="e">
        <f>VLOOKUP($C178,Sheet1!$B:$AE,20,0)</f>
        <v>#N/A</v>
      </c>
      <c r="W178" s="61" t="e">
        <f>VLOOKUP($C178,Sheet1!$B:$AE,21,0)</f>
        <v>#N/A</v>
      </c>
      <c r="X178" s="61" t="e">
        <f>VLOOKUP($C178,Sheet1!$B:$AE,22,0)</f>
        <v>#N/A</v>
      </c>
      <c r="Y178" s="61" t="e">
        <f>VLOOKUP($C178,Sheet1!$B:$AE,23,0)</f>
        <v>#N/A</v>
      </c>
      <c r="Z178" s="61" t="e">
        <f>VLOOKUP($C178,Sheet1!$B:$AE,24,0)</f>
        <v>#N/A</v>
      </c>
      <c r="AA178" s="61" t="e">
        <f>VLOOKUP($C178,Sheet1!$B:$AE,25,0)</f>
        <v>#N/A</v>
      </c>
      <c r="AB178" s="61" t="e">
        <f>VLOOKUP($C178,Sheet1!$B:$AF,26,0)</f>
        <v>#N/A</v>
      </c>
      <c r="AC178" s="61" t="e">
        <f>VLOOKUP($C178,Sheet1!$B:$AG,27,0)</f>
        <v>#N/A</v>
      </c>
      <c r="AD178" s="61" t="e">
        <f>VLOOKUP($C178,Sheet1!$B:$AH,28,0)</f>
        <v>#N/A</v>
      </c>
      <c r="AE178" s="61" t="e">
        <f>VLOOKUP(C178,Sheet1!B:AI,29,0)</f>
        <v>#N/A</v>
      </c>
      <c r="AF178" s="109" t="e">
        <f t="shared" si="21"/>
        <v>#N/A</v>
      </c>
      <c r="AG178" s="116" t="e">
        <f t="shared" si="22"/>
        <v>#N/A</v>
      </c>
    </row>
    <row r="179" s="28" customFormat="1" ht="26" customHeight="1" spans="1:33">
      <c r="A179" s="24"/>
      <c r="B179" s="142"/>
      <c r="C179" s="63" t="s">
        <v>589</v>
      </c>
      <c r="D179" s="64" t="s">
        <v>590</v>
      </c>
      <c r="E179" s="65">
        <v>120</v>
      </c>
      <c r="F179" s="61" t="e">
        <f>VLOOKUP(C179,Sheet1!B:J,4,0)</f>
        <v>#N/A</v>
      </c>
      <c r="G179" s="61" t="e">
        <f>VLOOKUP(C179,Sheet1!B:K,5,0)</f>
        <v>#N/A</v>
      </c>
      <c r="H179" s="61" t="e">
        <f>VLOOKUP($C179,Sheet1!$B:$AE,6,0)</f>
        <v>#N/A</v>
      </c>
      <c r="I179" s="61" t="e">
        <f>VLOOKUP($C179,Sheet1!$B:$AE,7,0)</f>
        <v>#N/A</v>
      </c>
      <c r="J179" s="61" t="e">
        <f>VLOOKUP($C179,Sheet1!$B:$AE,8,0)</f>
        <v>#N/A</v>
      </c>
      <c r="K179" s="61" t="e">
        <f>VLOOKUP($C179,Sheet1!$B:$AE,9,0)</f>
        <v>#N/A</v>
      </c>
      <c r="L179" s="61" t="e">
        <f>VLOOKUP($C179,Sheet1!$B:$AE,10,0)</f>
        <v>#N/A</v>
      </c>
      <c r="M179" s="61" t="e">
        <f>VLOOKUP($C179,Sheet1!$B:$AE,11,0)</f>
        <v>#N/A</v>
      </c>
      <c r="N179" s="61" t="e">
        <f>VLOOKUP($C179,Sheet1!$B:$AE,12,0)</f>
        <v>#N/A</v>
      </c>
      <c r="O179" s="61" t="e">
        <f>VLOOKUP($C179,Sheet1!$B:$AE,13,0)</f>
        <v>#N/A</v>
      </c>
      <c r="P179" s="61" t="e">
        <f>VLOOKUP($C179,Sheet1!$B:$AE,14,0)</f>
        <v>#N/A</v>
      </c>
      <c r="Q179" s="61" t="e">
        <f>VLOOKUP($C179,Sheet1!$B:$AE,15,0)</f>
        <v>#N/A</v>
      </c>
      <c r="R179" s="61" t="e">
        <f>VLOOKUP($C179,Sheet1!$B:$AE,16,0)</f>
        <v>#N/A</v>
      </c>
      <c r="S179" s="61" t="e">
        <f>VLOOKUP($C179,Sheet1!$B:$AE,17,0)</f>
        <v>#N/A</v>
      </c>
      <c r="T179" s="61" t="e">
        <f>VLOOKUP($C179,Sheet1!$B:$AE,18,0)</f>
        <v>#N/A</v>
      </c>
      <c r="U179" s="61" t="e">
        <f>VLOOKUP($C179,Sheet1!$B:$AE,19,0)</f>
        <v>#N/A</v>
      </c>
      <c r="V179" s="61" t="e">
        <f>VLOOKUP($C179,Sheet1!$B:$AE,20,0)</f>
        <v>#N/A</v>
      </c>
      <c r="W179" s="61" t="e">
        <f>VLOOKUP($C179,Sheet1!$B:$AE,21,0)</f>
        <v>#N/A</v>
      </c>
      <c r="X179" s="61" t="e">
        <f>VLOOKUP($C179,Sheet1!$B:$AE,22,0)</f>
        <v>#N/A</v>
      </c>
      <c r="Y179" s="61" t="e">
        <f>VLOOKUP($C179,Sheet1!$B:$AE,23,0)</f>
        <v>#N/A</v>
      </c>
      <c r="Z179" s="61" t="e">
        <f>VLOOKUP($C179,Sheet1!$B:$AE,24,0)</f>
        <v>#N/A</v>
      </c>
      <c r="AA179" s="61" t="e">
        <f>VLOOKUP($C179,Sheet1!$B:$AE,25,0)</f>
        <v>#N/A</v>
      </c>
      <c r="AB179" s="61" t="e">
        <f>VLOOKUP($C179,Sheet1!$B:$AF,26,0)</f>
        <v>#N/A</v>
      </c>
      <c r="AC179" s="61" t="e">
        <f>VLOOKUP($C179,Sheet1!$B:$AG,27,0)</f>
        <v>#N/A</v>
      </c>
      <c r="AD179" s="61" t="e">
        <f>VLOOKUP($C179,Sheet1!$B:$AH,28,0)</f>
        <v>#N/A</v>
      </c>
      <c r="AE179" s="61" t="e">
        <f>VLOOKUP(C179,Sheet1!B:AI,29,0)</f>
        <v>#N/A</v>
      </c>
      <c r="AF179" s="109" t="e">
        <f t="shared" si="21"/>
        <v>#N/A</v>
      </c>
      <c r="AG179" s="116" t="e">
        <f t="shared" si="22"/>
        <v>#N/A</v>
      </c>
    </row>
    <row r="180" s="28" customFormat="1" ht="26" customHeight="1" spans="1:33">
      <c r="A180" s="24"/>
      <c r="B180" s="142"/>
      <c r="C180" s="63" t="s">
        <v>591</v>
      </c>
      <c r="D180" s="64" t="s">
        <v>592</v>
      </c>
      <c r="E180" s="65">
        <v>120</v>
      </c>
      <c r="F180" s="61" t="e">
        <f>VLOOKUP(C180,Sheet1!B:J,4,0)</f>
        <v>#N/A</v>
      </c>
      <c r="G180" s="61" t="e">
        <f>VLOOKUP(C180,Sheet1!B:K,5,0)</f>
        <v>#N/A</v>
      </c>
      <c r="H180" s="61" t="e">
        <f>VLOOKUP($C180,Sheet1!$B:$AE,6,0)</f>
        <v>#N/A</v>
      </c>
      <c r="I180" s="61" t="e">
        <f>VLOOKUP($C180,Sheet1!$B:$AE,7,0)</f>
        <v>#N/A</v>
      </c>
      <c r="J180" s="61" t="e">
        <f>VLOOKUP($C180,Sheet1!$B:$AE,8,0)</f>
        <v>#N/A</v>
      </c>
      <c r="K180" s="61" t="e">
        <f>VLOOKUP($C180,Sheet1!$B:$AE,9,0)</f>
        <v>#N/A</v>
      </c>
      <c r="L180" s="61" t="e">
        <f>VLOOKUP($C180,Sheet1!$B:$AE,10,0)</f>
        <v>#N/A</v>
      </c>
      <c r="M180" s="61" t="e">
        <f>VLOOKUP($C180,Sheet1!$B:$AE,11,0)</f>
        <v>#N/A</v>
      </c>
      <c r="N180" s="61" t="e">
        <f>VLOOKUP($C180,Sheet1!$B:$AE,12,0)</f>
        <v>#N/A</v>
      </c>
      <c r="O180" s="61" t="e">
        <f>VLOOKUP($C180,Sheet1!$B:$AE,13,0)</f>
        <v>#N/A</v>
      </c>
      <c r="P180" s="61" t="e">
        <f>VLOOKUP($C180,Sheet1!$B:$AE,14,0)</f>
        <v>#N/A</v>
      </c>
      <c r="Q180" s="61" t="e">
        <f>VLOOKUP($C180,Sheet1!$B:$AE,15,0)</f>
        <v>#N/A</v>
      </c>
      <c r="R180" s="61" t="e">
        <f>VLOOKUP($C180,Sheet1!$B:$AE,16,0)</f>
        <v>#N/A</v>
      </c>
      <c r="S180" s="61" t="e">
        <f>VLOOKUP($C180,Sheet1!$B:$AE,17,0)</f>
        <v>#N/A</v>
      </c>
      <c r="T180" s="61" t="e">
        <f>VLOOKUP($C180,Sheet1!$B:$AE,18,0)</f>
        <v>#N/A</v>
      </c>
      <c r="U180" s="61" t="e">
        <f>VLOOKUP($C180,Sheet1!$B:$AE,19,0)</f>
        <v>#N/A</v>
      </c>
      <c r="V180" s="61" t="e">
        <f>VLOOKUP($C180,Sheet1!$B:$AE,20,0)</f>
        <v>#N/A</v>
      </c>
      <c r="W180" s="61" t="e">
        <f>VLOOKUP($C180,Sheet1!$B:$AE,21,0)</f>
        <v>#N/A</v>
      </c>
      <c r="X180" s="61" t="e">
        <f>VLOOKUP($C180,Sheet1!$B:$AE,22,0)</f>
        <v>#N/A</v>
      </c>
      <c r="Y180" s="61" t="e">
        <f>VLOOKUP($C180,Sheet1!$B:$AE,23,0)</f>
        <v>#N/A</v>
      </c>
      <c r="Z180" s="61" t="e">
        <f>VLOOKUP($C180,Sheet1!$B:$AE,24,0)</f>
        <v>#N/A</v>
      </c>
      <c r="AA180" s="61" t="e">
        <f>VLOOKUP($C180,Sheet1!$B:$AE,25,0)</f>
        <v>#N/A</v>
      </c>
      <c r="AB180" s="61" t="e">
        <f>VLOOKUP($C180,Sheet1!$B:$AF,26,0)</f>
        <v>#N/A</v>
      </c>
      <c r="AC180" s="61" t="e">
        <f>VLOOKUP($C180,Sheet1!$B:$AG,27,0)</f>
        <v>#N/A</v>
      </c>
      <c r="AD180" s="61" t="e">
        <f>VLOOKUP($C180,Sheet1!$B:$AH,28,0)</f>
        <v>#N/A</v>
      </c>
      <c r="AE180" s="61" t="e">
        <f>VLOOKUP(C180,Sheet1!B:AI,29,0)</f>
        <v>#N/A</v>
      </c>
      <c r="AF180" s="109" t="e">
        <f t="shared" si="21"/>
        <v>#N/A</v>
      </c>
      <c r="AG180" s="116" t="e">
        <f t="shared" si="22"/>
        <v>#N/A</v>
      </c>
    </row>
    <row r="181" s="28" customFormat="1" ht="26" customHeight="1" spans="1:33">
      <c r="A181" s="24"/>
      <c r="B181" s="142"/>
      <c r="C181" s="63" t="s">
        <v>593</v>
      </c>
      <c r="D181" s="64" t="s">
        <v>594</v>
      </c>
      <c r="E181" s="65">
        <v>120</v>
      </c>
      <c r="F181" s="61" t="e">
        <f>VLOOKUP(C181,Sheet1!B:J,4,0)</f>
        <v>#N/A</v>
      </c>
      <c r="G181" s="61" t="e">
        <f>VLOOKUP(C181,Sheet1!B:K,5,0)</f>
        <v>#N/A</v>
      </c>
      <c r="H181" s="61" t="e">
        <f>VLOOKUP($C181,Sheet1!$B:$AE,6,0)</f>
        <v>#N/A</v>
      </c>
      <c r="I181" s="61" t="e">
        <f>VLOOKUP($C181,Sheet1!$B:$AE,7,0)</f>
        <v>#N/A</v>
      </c>
      <c r="J181" s="61" t="e">
        <f>VLOOKUP($C181,Sheet1!$B:$AE,8,0)</f>
        <v>#N/A</v>
      </c>
      <c r="K181" s="61" t="e">
        <f>VLOOKUP($C181,Sheet1!$B:$AE,9,0)</f>
        <v>#N/A</v>
      </c>
      <c r="L181" s="61" t="e">
        <f>VLOOKUP($C181,Sheet1!$B:$AE,10,0)</f>
        <v>#N/A</v>
      </c>
      <c r="M181" s="61" t="e">
        <f>VLOOKUP($C181,Sheet1!$B:$AE,11,0)</f>
        <v>#N/A</v>
      </c>
      <c r="N181" s="61" t="e">
        <f>VLOOKUP($C181,Sheet1!$B:$AE,12,0)</f>
        <v>#N/A</v>
      </c>
      <c r="O181" s="61" t="e">
        <f>VLOOKUP($C181,Sheet1!$B:$AE,13,0)</f>
        <v>#N/A</v>
      </c>
      <c r="P181" s="61" t="e">
        <f>VLOOKUP($C181,Sheet1!$B:$AE,14,0)</f>
        <v>#N/A</v>
      </c>
      <c r="Q181" s="61" t="e">
        <f>VLOOKUP($C181,Sheet1!$B:$AE,15,0)</f>
        <v>#N/A</v>
      </c>
      <c r="R181" s="61" t="e">
        <f>VLOOKUP($C181,Sheet1!$B:$AE,16,0)</f>
        <v>#N/A</v>
      </c>
      <c r="S181" s="61" t="e">
        <f>VLOOKUP($C181,Sheet1!$B:$AE,17,0)</f>
        <v>#N/A</v>
      </c>
      <c r="T181" s="61" t="e">
        <f>VLOOKUP($C181,Sheet1!$B:$AE,18,0)</f>
        <v>#N/A</v>
      </c>
      <c r="U181" s="61" t="e">
        <f>VLOOKUP($C181,Sheet1!$B:$AE,19,0)</f>
        <v>#N/A</v>
      </c>
      <c r="V181" s="61" t="e">
        <f>VLOOKUP($C181,Sheet1!$B:$AE,20,0)</f>
        <v>#N/A</v>
      </c>
      <c r="W181" s="61" t="e">
        <f>VLOOKUP($C181,Sheet1!$B:$AE,21,0)</f>
        <v>#N/A</v>
      </c>
      <c r="X181" s="61" t="e">
        <f>VLOOKUP($C181,Sheet1!$B:$AE,22,0)</f>
        <v>#N/A</v>
      </c>
      <c r="Y181" s="61" t="e">
        <f>VLOOKUP($C181,Sheet1!$B:$AE,23,0)</f>
        <v>#N/A</v>
      </c>
      <c r="Z181" s="61" t="e">
        <f>VLOOKUP($C181,Sheet1!$B:$AE,24,0)</f>
        <v>#N/A</v>
      </c>
      <c r="AA181" s="61" t="e">
        <f>VLOOKUP($C181,Sheet1!$B:$AE,25,0)</f>
        <v>#N/A</v>
      </c>
      <c r="AB181" s="61" t="e">
        <f>VLOOKUP($C181,Sheet1!$B:$AF,26,0)</f>
        <v>#N/A</v>
      </c>
      <c r="AC181" s="61" t="e">
        <f>VLOOKUP($C181,Sheet1!$B:$AG,27,0)</f>
        <v>#N/A</v>
      </c>
      <c r="AD181" s="61" t="e">
        <f>VLOOKUP($C181,Sheet1!$B:$AH,28,0)</f>
        <v>#N/A</v>
      </c>
      <c r="AE181" s="61" t="e">
        <f>VLOOKUP(C181,Sheet1!B:AI,29,0)</f>
        <v>#N/A</v>
      </c>
      <c r="AF181" s="109" t="e">
        <f t="shared" si="21"/>
        <v>#N/A</v>
      </c>
      <c r="AG181" s="116" t="e">
        <f t="shared" si="22"/>
        <v>#N/A</v>
      </c>
    </row>
    <row r="182" s="28" customFormat="1" ht="26" customHeight="1" spans="1:33">
      <c r="A182" s="24"/>
      <c r="B182" s="142"/>
      <c r="C182" s="63" t="s">
        <v>595</v>
      </c>
      <c r="D182" s="64" t="s">
        <v>596</v>
      </c>
      <c r="E182" s="65">
        <v>120</v>
      </c>
      <c r="F182" s="61" t="e">
        <f>VLOOKUP(C182,Sheet1!B:J,4,0)</f>
        <v>#N/A</v>
      </c>
      <c r="G182" s="61" t="e">
        <f>VLOOKUP(C182,Sheet1!B:K,5,0)</f>
        <v>#N/A</v>
      </c>
      <c r="H182" s="61" t="e">
        <f>VLOOKUP($C182,Sheet1!$B:$AE,6,0)</f>
        <v>#N/A</v>
      </c>
      <c r="I182" s="61" t="e">
        <f>VLOOKUP($C182,Sheet1!$B:$AE,7,0)</f>
        <v>#N/A</v>
      </c>
      <c r="J182" s="61" t="e">
        <f>VLOOKUP($C182,Sheet1!$B:$AE,8,0)</f>
        <v>#N/A</v>
      </c>
      <c r="K182" s="61" t="e">
        <f>VLOOKUP($C182,Sheet1!$B:$AE,9,0)</f>
        <v>#N/A</v>
      </c>
      <c r="L182" s="61" t="e">
        <f>VLOOKUP($C182,Sheet1!$B:$AE,10,0)</f>
        <v>#N/A</v>
      </c>
      <c r="M182" s="61" t="e">
        <f>VLOOKUP($C182,Sheet1!$B:$AE,11,0)</f>
        <v>#N/A</v>
      </c>
      <c r="N182" s="61" t="e">
        <f>VLOOKUP($C182,Sheet1!$B:$AE,12,0)</f>
        <v>#N/A</v>
      </c>
      <c r="O182" s="61" t="e">
        <f>VLOOKUP($C182,Sheet1!$B:$AE,13,0)</f>
        <v>#N/A</v>
      </c>
      <c r="P182" s="61" t="e">
        <f>VLOOKUP($C182,Sheet1!$B:$AE,14,0)</f>
        <v>#N/A</v>
      </c>
      <c r="Q182" s="61" t="e">
        <f>VLOOKUP($C182,Sheet1!$B:$AE,15,0)</f>
        <v>#N/A</v>
      </c>
      <c r="R182" s="61" t="e">
        <f>VLOOKUP($C182,Sheet1!$B:$AE,16,0)</f>
        <v>#N/A</v>
      </c>
      <c r="S182" s="61" t="e">
        <f>VLOOKUP($C182,Sheet1!$B:$AE,17,0)</f>
        <v>#N/A</v>
      </c>
      <c r="T182" s="61" t="e">
        <f>VLOOKUP($C182,Sheet1!$B:$AE,18,0)</f>
        <v>#N/A</v>
      </c>
      <c r="U182" s="61" t="e">
        <f>VLOOKUP($C182,Sheet1!$B:$AE,19,0)</f>
        <v>#N/A</v>
      </c>
      <c r="V182" s="61" t="e">
        <f>VLOOKUP($C182,Sheet1!$B:$AE,20,0)</f>
        <v>#N/A</v>
      </c>
      <c r="W182" s="61" t="e">
        <f>VLOOKUP($C182,Sheet1!$B:$AE,21,0)</f>
        <v>#N/A</v>
      </c>
      <c r="X182" s="61" t="e">
        <f>VLOOKUP($C182,Sheet1!$B:$AE,22,0)</f>
        <v>#N/A</v>
      </c>
      <c r="Y182" s="61" t="e">
        <f>VLOOKUP($C182,Sheet1!$B:$AE,23,0)</f>
        <v>#N/A</v>
      </c>
      <c r="Z182" s="61" t="e">
        <f>VLOOKUP($C182,Sheet1!$B:$AE,24,0)</f>
        <v>#N/A</v>
      </c>
      <c r="AA182" s="61" t="e">
        <f>VLOOKUP($C182,Sheet1!$B:$AE,25,0)</f>
        <v>#N/A</v>
      </c>
      <c r="AB182" s="61" t="e">
        <f>VLOOKUP($C182,Sheet1!$B:$AF,26,0)</f>
        <v>#N/A</v>
      </c>
      <c r="AC182" s="61" t="e">
        <f>VLOOKUP($C182,Sheet1!$B:$AG,27,0)</f>
        <v>#N/A</v>
      </c>
      <c r="AD182" s="61" t="e">
        <f>VLOOKUP($C182,Sheet1!$B:$AH,28,0)</f>
        <v>#N/A</v>
      </c>
      <c r="AE182" s="61" t="e">
        <f>VLOOKUP(C182,Sheet1!B:AI,29,0)</f>
        <v>#N/A</v>
      </c>
      <c r="AF182" s="109" t="e">
        <f t="shared" si="21"/>
        <v>#N/A</v>
      </c>
      <c r="AG182" s="116" t="e">
        <f t="shared" si="22"/>
        <v>#N/A</v>
      </c>
    </row>
    <row r="183" s="28" customFormat="1" ht="26" customHeight="1" spans="1:33">
      <c r="A183" s="24"/>
      <c r="B183" s="142"/>
      <c r="C183" s="63" t="s">
        <v>597</v>
      </c>
      <c r="D183" s="64" t="s">
        <v>598</v>
      </c>
      <c r="E183" s="65">
        <v>120</v>
      </c>
      <c r="F183" s="61" t="e">
        <f>VLOOKUP(C183,Sheet1!B:J,4,0)</f>
        <v>#N/A</v>
      </c>
      <c r="G183" s="61" t="e">
        <f>VLOOKUP(C183,Sheet1!B:K,5,0)</f>
        <v>#N/A</v>
      </c>
      <c r="H183" s="61" t="e">
        <f>VLOOKUP($C183,Sheet1!$B:$AE,6,0)</f>
        <v>#N/A</v>
      </c>
      <c r="I183" s="61" t="e">
        <f>VLOOKUP($C183,Sheet1!$B:$AE,7,0)</f>
        <v>#N/A</v>
      </c>
      <c r="J183" s="61" t="e">
        <f>VLOOKUP($C183,Sheet1!$B:$AE,8,0)</f>
        <v>#N/A</v>
      </c>
      <c r="K183" s="61" t="e">
        <f>VLOOKUP($C183,Sheet1!$B:$AE,9,0)</f>
        <v>#N/A</v>
      </c>
      <c r="L183" s="61" t="e">
        <f>VLOOKUP($C183,Sheet1!$B:$AE,10,0)</f>
        <v>#N/A</v>
      </c>
      <c r="M183" s="61" t="e">
        <f>VLOOKUP($C183,Sheet1!$B:$AE,11,0)</f>
        <v>#N/A</v>
      </c>
      <c r="N183" s="61" t="e">
        <f>VLOOKUP($C183,Sheet1!$B:$AE,12,0)</f>
        <v>#N/A</v>
      </c>
      <c r="O183" s="61" t="e">
        <f>VLOOKUP($C183,Sheet1!$B:$AE,13,0)</f>
        <v>#N/A</v>
      </c>
      <c r="P183" s="61" t="e">
        <f>VLOOKUP($C183,Sheet1!$B:$AE,14,0)</f>
        <v>#N/A</v>
      </c>
      <c r="Q183" s="61" t="e">
        <f>VLOOKUP($C183,Sheet1!$B:$AE,15,0)</f>
        <v>#N/A</v>
      </c>
      <c r="R183" s="61" t="e">
        <f>VLOOKUP($C183,Sheet1!$B:$AE,16,0)</f>
        <v>#N/A</v>
      </c>
      <c r="S183" s="61" t="e">
        <f>VLOOKUP($C183,Sheet1!$B:$AE,17,0)</f>
        <v>#N/A</v>
      </c>
      <c r="T183" s="61" t="e">
        <f>VLOOKUP($C183,Sheet1!$B:$AE,18,0)</f>
        <v>#N/A</v>
      </c>
      <c r="U183" s="61" t="e">
        <f>VLOOKUP($C183,Sheet1!$B:$AE,19,0)</f>
        <v>#N/A</v>
      </c>
      <c r="V183" s="61" t="e">
        <f>VLOOKUP($C183,Sheet1!$B:$AE,20,0)</f>
        <v>#N/A</v>
      </c>
      <c r="W183" s="61" t="e">
        <f>VLOOKUP($C183,Sheet1!$B:$AE,21,0)</f>
        <v>#N/A</v>
      </c>
      <c r="X183" s="61" t="e">
        <f>VLOOKUP($C183,Sheet1!$B:$AE,22,0)</f>
        <v>#N/A</v>
      </c>
      <c r="Y183" s="61" t="e">
        <f>VLOOKUP($C183,Sheet1!$B:$AE,23,0)</f>
        <v>#N/A</v>
      </c>
      <c r="Z183" s="61" t="e">
        <f>VLOOKUP($C183,Sheet1!$B:$AE,24,0)</f>
        <v>#N/A</v>
      </c>
      <c r="AA183" s="61" t="e">
        <f>VLOOKUP($C183,Sheet1!$B:$AE,25,0)</f>
        <v>#N/A</v>
      </c>
      <c r="AB183" s="61" t="e">
        <f>VLOOKUP($C183,Sheet1!$B:$AF,26,0)</f>
        <v>#N/A</v>
      </c>
      <c r="AC183" s="61" t="e">
        <f>VLOOKUP($C183,Sheet1!$B:$AG,27,0)</f>
        <v>#N/A</v>
      </c>
      <c r="AD183" s="61" t="e">
        <f>VLOOKUP($C183,Sheet1!$B:$AH,28,0)</f>
        <v>#N/A</v>
      </c>
      <c r="AE183" s="61" t="e">
        <f>VLOOKUP(C183,Sheet1!B:AI,29,0)</f>
        <v>#N/A</v>
      </c>
      <c r="AF183" s="109" t="e">
        <f t="shared" si="21"/>
        <v>#N/A</v>
      </c>
      <c r="AG183" s="116" t="e">
        <f t="shared" si="22"/>
        <v>#N/A</v>
      </c>
    </row>
    <row r="184" s="28" customFormat="1" ht="26" customHeight="1" spans="1:33">
      <c r="A184" s="24"/>
      <c r="B184" s="142"/>
      <c r="C184" s="63" t="s">
        <v>599</v>
      </c>
      <c r="D184" s="64" t="s">
        <v>600</v>
      </c>
      <c r="E184" s="65">
        <v>120</v>
      </c>
      <c r="F184" s="61" t="e">
        <f>VLOOKUP(C184,Sheet1!B:J,4,0)</f>
        <v>#N/A</v>
      </c>
      <c r="G184" s="61" t="e">
        <f>VLOOKUP(C184,Sheet1!B:K,5,0)</f>
        <v>#N/A</v>
      </c>
      <c r="H184" s="61" t="e">
        <f>VLOOKUP($C184,Sheet1!$B:$AE,6,0)</f>
        <v>#N/A</v>
      </c>
      <c r="I184" s="61" t="e">
        <f>VLOOKUP($C184,Sheet1!$B:$AE,7,0)</f>
        <v>#N/A</v>
      </c>
      <c r="J184" s="61" t="e">
        <f>VLOOKUP($C184,Sheet1!$B:$AE,8,0)</f>
        <v>#N/A</v>
      </c>
      <c r="K184" s="61" t="e">
        <f>VLOOKUP($C184,Sheet1!$B:$AE,9,0)</f>
        <v>#N/A</v>
      </c>
      <c r="L184" s="61" t="e">
        <f>VLOOKUP($C184,Sheet1!$B:$AE,10,0)</f>
        <v>#N/A</v>
      </c>
      <c r="M184" s="61" t="e">
        <f>VLOOKUP($C184,Sheet1!$B:$AE,11,0)</f>
        <v>#N/A</v>
      </c>
      <c r="N184" s="61" t="e">
        <f>VLOOKUP($C184,Sheet1!$B:$AE,12,0)</f>
        <v>#N/A</v>
      </c>
      <c r="O184" s="61" t="e">
        <f>VLOOKUP($C184,Sheet1!$B:$AE,13,0)</f>
        <v>#N/A</v>
      </c>
      <c r="P184" s="61" t="e">
        <f>VLOOKUP($C184,Sheet1!$B:$AE,14,0)</f>
        <v>#N/A</v>
      </c>
      <c r="Q184" s="61" t="e">
        <f>VLOOKUP($C184,Sheet1!$B:$AE,15,0)</f>
        <v>#N/A</v>
      </c>
      <c r="R184" s="61" t="e">
        <f>VLOOKUP($C184,Sheet1!$B:$AE,16,0)</f>
        <v>#N/A</v>
      </c>
      <c r="S184" s="61" t="e">
        <f>VLOOKUP($C184,Sheet1!$B:$AE,17,0)</f>
        <v>#N/A</v>
      </c>
      <c r="T184" s="61" t="e">
        <f>VLOOKUP($C184,Sheet1!$B:$AE,18,0)</f>
        <v>#N/A</v>
      </c>
      <c r="U184" s="61" t="e">
        <f>VLOOKUP($C184,Sheet1!$B:$AE,19,0)</f>
        <v>#N/A</v>
      </c>
      <c r="V184" s="61" t="e">
        <f>VLOOKUP($C184,Sheet1!$B:$AE,20,0)</f>
        <v>#N/A</v>
      </c>
      <c r="W184" s="61" t="e">
        <f>VLOOKUP($C184,Sheet1!$B:$AE,21,0)</f>
        <v>#N/A</v>
      </c>
      <c r="X184" s="61" t="e">
        <f>VLOOKUP($C184,Sheet1!$B:$AE,22,0)</f>
        <v>#N/A</v>
      </c>
      <c r="Y184" s="61" t="e">
        <f>VLOOKUP($C184,Sheet1!$B:$AE,23,0)</f>
        <v>#N/A</v>
      </c>
      <c r="Z184" s="61" t="e">
        <f>VLOOKUP($C184,Sheet1!$B:$AE,24,0)</f>
        <v>#N/A</v>
      </c>
      <c r="AA184" s="61" t="e">
        <f>VLOOKUP($C184,Sheet1!$B:$AE,25,0)</f>
        <v>#N/A</v>
      </c>
      <c r="AB184" s="61" t="e">
        <f>VLOOKUP($C184,Sheet1!$B:$AF,26,0)</f>
        <v>#N/A</v>
      </c>
      <c r="AC184" s="61" t="e">
        <f>VLOOKUP($C184,Sheet1!$B:$AG,27,0)</f>
        <v>#N/A</v>
      </c>
      <c r="AD184" s="61" t="e">
        <f>VLOOKUP($C184,Sheet1!$B:$AH,28,0)</f>
        <v>#N/A</v>
      </c>
      <c r="AE184" s="61" t="e">
        <f>VLOOKUP(C184,Sheet1!B:AI,29,0)</f>
        <v>#N/A</v>
      </c>
      <c r="AF184" s="109" t="e">
        <f t="shared" si="21"/>
        <v>#N/A</v>
      </c>
      <c r="AG184" s="116" t="e">
        <f t="shared" si="22"/>
        <v>#N/A</v>
      </c>
    </row>
    <row r="185" s="28" customFormat="1" ht="26" customHeight="1" spans="1:33">
      <c r="A185" s="24"/>
      <c r="B185" s="142"/>
      <c r="C185" s="63" t="s">
        <v>601</v>
      </c>
      <c r="D185" s="64" t="s">
        <v>602</v>
      </c>
      <c r="E185" s="65">
        <v>120</v>
      </c>
      <c r="F185" s="61" t="e">
        <f>VLOOKUP(C185,Sheet1!B:J,4,0)</f>
        <v>#N/A</v>
      </c>
      <c r="G185" s="61" t="e">
        <f>VLOOKUP(C185,Sheet1!B:K,5,0)</f>
        <v>#N/A</v>
      </c>
      <c r="H185" s="61" t="e">
        <f>VLOOKUP($C185,Sheet1!$B:$AE,6,0)</f>
        <v>#N/A</v>
      </c>
      <c r="I185" s="61" t="e">
        <f>VLOOKUP($C185,Sheet1!$B:$AE,7,0)</f>
        <v>#N/A</v>
      </c>
      <c r="J185" s="61" t="e">
        <f>VLOOKUP($C185,Sheet1!$B:$AE,8,0)</f>
        <v>#N/A</v>
      </c>
      <c r="K185" s="61" t="e">
        <f>VLOOKUP($C185,Sheet1!$B:$AE,9,0)</f>
        <v>#N/A</v>
      </c>
      <c r="L185" s="61" t="e">
        <f>VLOOKUP($C185,Sheet1!$B:$AE,10,0)</f>
        <v>#N/A</v>
      </c>
      <c r="M185" s="61" t="e">
        <f>VLOOKUP($C185,Sheet1!$B:$AE,11,0)</f>
        <v>#N/A</v>
      </c>
      <c r="N185" s="61" t="e">
        <f>VLOOKUP($C185,Sheet1!$B:$AE,12,0)</f>
        <v>#N/A</v>
      </c>
      <c r="O185" s="61" t="e">
        <f>VLOOKUP($C185,Sheet1!$B:$AE,13,0)</f>
        <v>#N/A</v>
      </c>
      <c r="P185" s="61" t="e">
        <f>VLOOKUP($C185,Sheet1!$B:$AE,14,0)</f>
        <v>#N/A</v>
      </c>
      <c r="Q185" s="61" t="e">
        <f>VLOOKUP($C185,Sheet1!$B:$AE,15,0)</f>
        <v>#N/A</v>
      </c>
      <c r="R185" s="61" t="e">
        <f>VLOOKUP($C185,Sheet1!$B:$AE,16,0)</f>
        <v>#N/A</v>
      </c>
      <c r="S185" s="61" t="e">
        <f>VLOOKUP($C185,Sheet1!$B:$AE,17,0)</f>
        <v>#N/A</v>
      </c>
      <c r="T185" s="61" t="e">
        <f>VLOOKUP($C185,Sheet1!$B:$AE,18,0)</f>
        <v>#N/A</v>
      </c>
      <c r="U185" s="61" t="e">
        <f>VLOOKUP($C185,Sheet1!$B:$AE,19,0)</f>
        <v>#N/A</v>
      </c>
      <c r="V185" s="61" t="e">
        <f>VLOOKUP($C185,Sheet1!$B:$AE,20,0)</f>
        <v>#N/A</v>
      </c>
      <c r="W185" s="61" t="e">
        <f>VLOOKUP($C185,Sheet1!$B:$AE,21,0)</f>
        <v>#N/A</v>
      </c>
      <c r="X185" s="61" t="e">
        <f>VLOOKUP($C185,Sheet1!$B:$AE,22,0)</f>
        <v>#N/A</v>
      </c>
      <c r="Y185" s="61" t="e">
        <f>VLOOKUP($C185,Sheet1!$B:$AE,23,0)</f>
        <v>#N/A</v>
      </c>
      <c r="Z185" s="61" t="e">
        <f>VLOOKUP($C185,Sheet1!$B:$AE,24,0)</f>
        <v>#N/A</v>
      </c>
      <c r="AA185" s="61" t="e">
        <f>VLOOKUP($C185,Sheet1!$B:$AE,25,0)</f>
        <v>#N/A</v>
      </c>
      <c r="AB185" s="61" t="e">
        <f>VLOOKUP($C185,Sheet1!$B:$AF,26,0)</f>
        <v>#N/A</v>
      </c>
      <c r="AC185" s="61" t="e">
        <f>VLOOKUP($C185,Sheet1!$B:$AG,27,0)</f>
        <v>#N/A</v>
      </c>
      <c r="AD185" s="61" t="e">
        <f>VLOOKUP($C185,Sheet1!$B:$AH,28,0)</f>
        <v>#N/A</v>
      </c>
      <c r="AE185" s="61" t="e">
        <f>VLOOKUP(C185,Sheet1!B:AI,29,0)</f>
        <v>#N/A</v>
      </c>
      <c r="AF185" s="109" t="e">
        <f t="shared" si="21"/>
        <v>#N/A</v>
      </c>
      <c r="AG185" s="116" t="e">
        <f t="shared" si="22"/>
        <v>#N/A</v>
      </c>
    </row>
    <row r="186" s="28" customFormat="1" ht="26" customHeight="1" spans="1:33">
      <c r="A186" s="24"/>
      <c r="B186" s="142"/>
      <c r="C186" s="63" t="s">
        <v>603</v>
      </c>
      <c r="D186" s="64" t="s">
        <v>604</v>
      </c>
      <c r="E186" s="65">
        <v>120</v>
      </c>
      <c r="F186" s="61" t="e">
        <f>VLOOKUP(C186,Sheet1!B:J,4,0)</f>
        <v>#N/A</v>
      </c>
      <c r="G186" s="61" t="e">
        <f>VLOOKUP(C186,Sheet1!B:K,5,0)</f>
        <v>#N/A</v>
      </c>
      <c r="H186" s="61" t="e">
        <f>VLOOKUP($C186,Sheet1!$B:$AE,6,0)</f>
        <v>#N/A</v>
      </c>
      <c r="I186" s="61" t="e">
        <f>VLOOKUP($C186,Sheet1!$B:$AE,7,0)</f>
        <v>#N/A</v>
      </c>
      <c r="J186" s="61" t="e">
        <f>VLOOKUP($C186,Sheet1!$B:$AE,8,0)</f>
        <v>#N/A</v>
      </c>
      <c r="K186" s="61" t="e">
        <f>VLOOKUP($C186,Sheet1!$B:$AE,9,0)</f>
        <v>#N/A</v>
      </c>
      <c r="L186" s="61" t="e">
        <f>VLOOKUP($C186,Sheet1!$B:$AE,10,0)</f>
        <v>#N/A</v>
      </c>
      <c r="M186" s="61" t="e">
        <f>VLOOKUP($C186,Sheet1!$B:$AE,11,0)</f>
        <v>#N/A</v>
      </c>
      <c r="N186" s="61" t="e">
        <f>VLOOKUP($C186,Sheet1!$B:$AE,12,0)</f>
        <v>#N/A</v>
      </c>
      <c r="O186" s="61" t="e">
        <f>VLOOKUP($C186,Sheet1!$B:$AE,13,0)</f>
        <v>#N/A</v>
      </c>
      <c r="P186" s="61" t="e">
        <f>VLOOKUP($C186,Sheet1!$B:$AE,14,0)</f>
        <v>#N/A</v>
      </c>
      <c r="Q186" s="61" t="e">
        <f>VLOOKUP($C186,Sheet1!$B:$AE,15,0)</f>
        <v>#N/A</v>
      </c>
      <c r="R186" s="61" t="e">
        <f>VLOOKUP($C186,Sheet1!$B:$AE,16,0)</f>
        <v>#N/A</v>
      </c>
      <c r="S186" s="61" t="e">
        <f>VLOOKUP($C186,Sheet1!$B:$AE,17,0)</f>
        <v>#N/A</v>
      </c>
      <c r="T186" s="61" t="e">
        <f>VLOOKUP($C186,Sheet1!$B:$AE,18,0)</f>
        <v>#N/A</v>
      </c>
      <c r="U186" s="61" t="e">
        <f>VLOOKUP($C186,Sheet1!$B:$AE,19,0)</f>
        <v>#N/A</v>
      </c>
      <c r="V186" s="61" t="e">
        <f>VLOOKUP($C186,Sheet1!$B:$AE,20,0)</f>
        <v>#N/A</v>
      </c>
      <c r="W186" s="61" t="e">
        <f>VLOOKUP($C186,Sheet1!$B:$AE,21,0)</f>
        <v>#N/A</v>
      </c>
      <c r="X186" s="61" t="e">
        <f>VLOOKUP($C186,Sheet1!$B:$AE,22,0)</f>
        <v>#N/A</v>
      </c>
      <c r="Y186" s="61" t="e">
        <f>VLOOKUP($C186,Sheet1!$B:$AE,23,0)</f>
        <v>#N/A</v>
      </c>
      <c r="Z186" s="61" t="e">
        <f>VLOOKUP($C186,Sheet1!$B:$AE,24,0)</f>
        <v>#N/A</v>
      </c>
      <c r="AA186" s="61" t="e">
        <f>VLOOKUP($C186,Sheet1!$B:$AE,25,0)</f>
        <v>#N/A</v>
      </c>
      <c r="AB186" s="61" t="e">
        <f>VLOOKUP($C186,Sheet1!$B:$AF,26,0)</f>
        <v>#N/A</v>
      </c>
      <c r="AC186" s="61" t="e">
        <f>VLOOKUP($C186,Sheet1!$B:$AG,27,0)</f>
        <v>#N/A</v>
      </c>
      <c r="AD186" s="61" t="e">
        <f>VLOOKUP($C186,Sheet1!$B:$AH,28,0)</f>
        <v>#N/A</v>
      </c>
      <c r="AE186" s="61" t="e">
        <f>VLOOKUP(C186,Sheet1!B:AI,29,0)</f>
        <v>#N/A</v>
      </c>
      <c r="AF186" s="109" t="e">
        <f t="shared" si="21"/>
        <v>#N/A</v>
      </c>
      <c r="AG186" s="116" t="e">
        <f t="shared" si="22"/>
        <v>#N/A</v>
      </c>
    </row>
    <row r="187" s="28" customFormat="1" ht="26" customHeight="1" spans="1:33">
      <c r="A187" s="24"/>
      <c r="B187" s="142"/>
      <c r="C187" s="63" t="s">
        <v>605</v>
      </c>
      <c r="D187" s="64" t="s">
        <v>606</v>
      </c>
      <c r="E187" s="65">
        <v>120</v>
      </c>
      <c r="F187" s="61" t="e">
        <f>VLOOKUP(C187,Sheet1!B:J,4,0)</f>
        <v>#N/A</v>
      </c>
      <c r="G187" s="61" t="e">
        <f>VLOOKUP(C187,Sheet1!B:K,5,0)</f>
        <v>#N/A</v>
      </c>
      <c r="H187" s="61" t="e">
        <f>VLOOKUP($C187,Sheet1!$B:$AE,6,0)</f>
        <v>#N/A</v>
      </c>
      <c r="I187" s="61" t="e">
        <f>VLOOKUP($C187,Sheet1!$B:$AE,7,0)</f>
        <v>#N/A</v>
      </c>
      <c r="J187" s="61" t="e">
        <f>VLOOKUP($C187,Sheet1!$B:$AE,8,0)</f>
        <v>#N/A</v>
      </c>
      <c r="K187" s="61" t="e">
        <f>VLOOKUP($C187,Sheet1!$B:$AE,9,0)</f>
        <v>#N/A</v>
      </c>
      <c r="L187" s="61" t="e">
        <f>VLOOKUP($C187,Sheet1!$B:$AE,10,0)</f>
        <v>#N/A</v>
      </c>
      <c r="M187" s="61" t="e">
        <f>VLOOKUP($C187,Sheet1!$B:$AE,11,0)</f>
        <v>#N/A</v>
      </c>
      <c r="N187" s="61" t="e">
        <f>VLOOKUP($C187,Sheet1!$B:$AE,12,0)</f>
        <v>#N/A</v>
      </c>
      <c r="O187" s="61" t="e">
        <f>VLOOKUP($C187,Sheet1!$B:$AE,13,0)</f>
        <v>#N/A</v>
      </c>
      <c r="P187" s="61" t="e">
        <f>VLOOKUP($C187,Sheet1!$B:$AE,14,0)</f>
        <v>#N/A</v>
      </c>
      <c r="Q187" s="61" t="e">
        <f>VLOOKUP($C187,Sheet1!$B:$AE,15,0)</f>
        <v>#N/A</v>
      </c>
      <c r="R187" s="61" t="e">
        <f>VLOOKUP($C187,Sheet1!$B:$AE,16,0)</f>
        <v>#N/A</v>
      </c>
      <c r="S187" s="61" t="e">
        <f>VLOOKUP($C187,Sheet1!$B:$AE,17,0)</f>
        <v>#N/A</v>
      </c>
      <c r="T187" s="61" t="e">
        <f>VLOOKUP($C187,Sheet1!$B:$AE,18,0)</f>
        <v>#N/A</v>
      </c>
      <c r="U187" s="61" t="e">
        <f>VLOOKUP($C187,Sheet1!$B:$AE,19,0)</f>
        <v>#N/A</v>
      </c>
      <c r="V187" s="61" t="e">
        <f>VLOOKUP($C187,Sheet1!$B:$AE,20,0)</f>
        <v>#N/A</v>
      </c>
      <c r="W187" s="61" t="e">
        <f>VLOOKUP($C187,Sheet1!$B:$AE,21,0)</f>
        <v>#N/A</v>
      </c>
      <c r="X187" s="61" t="e">
        <f>VLOOKUP($C187,Sheet1!$B:$AE,22,0)</f>
        <v>#N/A</v>
      </c>
      <c r="Y187" s="61" t="e">
        <f>VLOOKUP($C187,Sheet1!$B:$AE,23,0)</f>
        <v>#N/A</v>
      </c>
      <c r="Z187" s="61" t="e">
        <f>VLOOKUP($C187,Sheet1!$B:$AE,24,0)</f>
        <v>#N/A</v>
      </c>
      <c r="AA187" s="61" t="e">
        <f>VLOOKUP($C187,Sheet1!$B:$AE,25,0)</f>
        <v>#N/A</v>
      </c>
      <c r="AB187" s="61" t="e">
        <f>VLOOKUP($C187,Sheet1!$B:$AF,26,0)</f>
        <v>#N/A</v>
      </c>
      <c r="AC187" s="61" t="e">
        <f>VLOOKUP($C187,Sheet1!$B:$AG,27,0)</f>
        <v>#N/A</v>
      </c>
      <c r="AD187" s="61" t="e">
        <f>VLOOKUP($C187,Sheet1!$B:$AH,28,0)</f>
        <v>#N/A</v>
      </c>
      <c r="AE187" s="61" t="e">
        <f>VLOOKUP(C187,Sheet1!B:AI,29,0)</f>
        <v>#N/A</v>
      </c>
      <c r="AF187" s="109" t="e">
        <f t="shared" si="21"/>
        <v>#N/A</v>
      </c>
      <c r="AG187" s="116" t="e">
        <f t="shared" si="22"/>
        <v>#N/A</v>
      </c>
    </row>
    <row r="188" s="28" customFormat="1" ht="26" customHeight="1" spans="1:33">
      <c r="A188" s="24"/>
      <c r="B188" s="142"/>
      <c r="C188" s="63" t="s">
        <v>607</v>
      </c>
      <c r="D188" s="64" t="s">
        <v>608</v>
      </c>
      <c r="E188" s="65">
        <v>120</v>
      </c>
      <c r="F188" s="61" t="e">
        <f>VLOOKUP(C188,Sheet1!B:J,4,0)</f>
        <v>#N/A</v>
      </c>
      <c r="G188" s="61" t="e">
        <f>VLOOKUP(C188,Sheet1!B:K,5,0)</f>
        <v>#N/A</v>
      </c>
      <c r="H188" s="61" t="e">
        <f>VLOOKUP($C188,Sheet1!$B:$AE,6,0)</f>
        <v>#N/A</v>
      </c>
      <c r="I188" s="61" t="e">
        <f>VLOOKUP($C188,Sheet1!$B:$AE,7,0)</f>
        <v>#N/A</v>
      </c>
      <c r="J188" s="61" t="e">
        <f>VLOOKUP($C188,Sheet1!$B:$AE,8,0)</f>
        <v>#N/A</v>
      </c>
      <c r="K188" s="61" t="e">
        <f>VLOOKUP($C188,Sheet1!$B:$AE,9,0)</f>
        <v>#N/A</v>
      </c>
      <c r="L188" s="61" t="e">
        <f>VLOOKUP($C188,Sheet1!$B:$AE,10,0)</f>
        <v>#N/A</v>
      </c>
      <c r="M188" s="61" t="e">
        <f>VLOOKUP($C188,Sheet1!$B:$AE,11,0)</f>
        <v>#N/A</v>
      </c>
      <c r="N188" s="61" t="e">
        <f>VLOOKUP($C188,Sheet1!$B:$AE,12,0)</f>
        <v>#N/A</v>
      </c>
      <c r="O188" s="61" t="e">
        <f>VLOOKUP($C188,Sheet1!$B:$AE,13,0)</f>
        <v>#N/A</v>
      </c>
      <c r="P188" s="61" t="e">
        <f>VLOOKUP($C188,Sheet1!$B:$AE,14,0)</f>
        <v>#N/A</v>
      </c>
      <c r="Q188" s="61" t="e">
        <f>VLOOKUP($C188,Sheet1!$B:$AE,15,0)</f>
        <v>#N/A</v>
      </c>
      <c r="R188" s="61" t="e">
        <f>VLOOKUP($C188,Sheet1!$B:$AE,16,0)</f>
        <v>#N/A</v>
      </c>
      <c r="S188" s="61" t="e">
        <f>VLOOKUP($C188,Sheet1!$B:$AE,17,0)</f>
        <v>#N/A</v>
      </c>
      <c r="T188" s="61" t="e">
        <f>VLOOKUP($C188,Sheet1!$B:$AE,18,0)</f>
        <v>#N/A</v>
      </c>
      <c r="U188" s="61" t="e">
        <f>VLOOKUP($C188,Sheet1!$B:$AE,19,0)</f>
        <v>#N/A</v>
      </c>
      <c r="V188" s="61" t="e">
        <f>VLOOKUP($C188,Sheet1!$B:$AE,20,0)</f>
        <v>#N/A</v>
      </c>
      <c r="W188" s="61" t="e">
        <f>VLOOKUP($C188,Sheet1!$B:$AE,21,0)</f>
        <v>#N/A</v>
      </c>
      <c r="X188" s="61" t="e">
        <f>VLOOKUP($C188,Sheet1!$B:$AE,22,0)</f>
        <v>#N/A</v>
      </c>
      <c r="Y188" s="61" t="e">
        <f>VLOOKUP($C188,Sheet1!$B:$AE,23,0)</f>
        <v>#N/A</v>
      </c>
      <c r="Z188" s="61" t="e">
        <f>VLOOKUP($C188,Sheet1!$B:$AE,24,0)</f>
        <v>#N/A</v>
      </c>
      <c r="AA188" s="61" t="e">
        <f>VLOOKUP($C188,Sheet1!$B:$AE,25,0)</f>
        <v>#N/A</v>
      </c>
      <c r="AB188" s="61" t="e">
        <f>VLOOKUP($C188,Sheet1!$B:$AF,26,0)</f>
        <v>#N/A</v>
      </c>
      <c r="AC188" s="61" t="e">
        <f>VLOOKUP($C188,Sheet1!$B:$AG,27,0)</f>
        <v>#N/A</v>
      </c>
      <c r="AD188" s="61" t="e">
        <f>VLOOKUP($C188,Sheet1!$B:$AH,28,0)</f>
        <v>#N/A</v>
      </c>
      <c r="AE188" s="61" t="e">
        <f>VLOOKUP(C188,Sheet1!B:AI,29,0)</f>
        <v>#N/A</v>
      </c>
      <c r="AF188" s="109" t="e">
        <f t="shared" si="21"/>
        <v>#N/A</v>
      </c>
      <c r="AG188" s="116" t="e">
        <f t="shared" si="22"/>
        <v>#N/A</v>
      </c>
    </row>
    <row r="189" s="28" customFormat="1" ht="26" customHeight="1" spans="1:33">
      <c r="A189" s="24"/>
      <c r="B189" s="142"/>
      <c r="C189" s="63" t="s">
        <v>609</v>
      </c>
      <c r="D189" s="64" t="s">
        <v>610</v>
      </c>
      <c r="E189" s="65">
        <v>120</v>
      </c>
      <c r="F189" s="61" t="e">
        <f>VLOOKUP(C189,Sheet1!B:J,4,0)</f>
        <v>#N/A</v>
      </c>
      <c r="G189" s="61" t="e">
        <f>VLOOKUP(C189,Sheet1!B:K,5,0)</f>
        <v>#N/A</v>
      </c>
      <c r="H189" s="61" t="e">
        <f>VLOOKUP($C189,Sheet1!$B:$AE,6,0)</f>
        <v>#N/A</v>
      </c>
      <c r="I189" s="61" t="e">
        <f>VLOOKUP($C189,Sheet1!$B:$AE,7,0)</f>
        <v>#N/A</v>
      </c>
      <c r="J189" s="61" t="e">
        <f>VLOOKUP($C189,Sheet1!$B:$AE,8,0)</f>
        <v>#N/A</v>
      </c>
      <c r="K189" s="61" t="e">
        <f>VLOOKUP($C189,Sheet1!$B:$AE,9,0)</f>
        <v>#N/A</v>
      </c>
      <c r="L189" s="61" t="e">
        <f>VLOOKUP($C189,Sheet1!$B:$AE,10,0)</f>
        <v>#N/A</v>
      </c>
      <c r="M189" s="61" t="e">
        <f>VLOOKUP($C189,Sheet1!$B:$AE,11,0)</f>
        <v>#N/A</v>
      </c>
      <c r="N189" s="61" t="e">
        <f>VLOOKUP($C189,Sheet1!$B:$AE,12,0)</f>
        <v>#N/A</v>
      </c>
      <c r="O189" s="61" t="e">
        <f>VLOOKUP($C189,Sheet1!$B:$AE,13,0)</f>
        <v>#N/A</v>
      </c>
      <c r="P189" s="61" t="e">
        <f>VLOOKUP($C189,Sheet1!$B:$AE,14,0)</f>
        <v>#N/A</v>
      </c>
      <c r="Q189" s="61" t="e">
        <f>VLOOKUP($C189,Sheet1!$B:$AE,15,0)</f>
        <v>#N/A</v>
      </c>
      <c r="R189" s="61" t="e">
        <f>VLOOKUP($C189,Sheet1!$B:$AE,16,0)</f>
        <v>#N/A</v>
      </c>
      <c r="S189" s="61" t="e">
        <f>VLOOKUP($C189,Sheet1!$B:$AE,17,0)</f>
        <v>#N/A</v>
      </c>
      <c r="T189" s="61" t="e">
        <f>VLOOKUP($C189,Sheet1!$B:$AE,18,0)</f>
        <v>#N/A</v>
      </c>
      <c r="U189" s="61" t="e">
        <f>VLOOKUP($C189,Sheet1!$B:$AE,19,0)</f>
        <v>#N/A</v>
      </c>
      <c r="V189" s="61" t="e">
        <f>VLOOKUP($C189,Sheet1!$B:$AE,20,0)</f>
        <v>#N/A</v>
      </c>
      <c r="W189" s="61" t="e">
        <f>VLOOKUP($C189,Sheet1!$B:$AE,21,0)</f>
        <v>#N/A</v>
      </c>
      <c r="X189" s="61" t="e">
        <f>VLOOKUP($C189,Sheet1!$B:$AE,22,0)</f>
        <v>#N/A</v>
      </c>
      <c r="Y189" s="61" t="e">
        <f>VLOOKUP($C189,Sheet1!$B:$AE,23,0)</f>
        <v>#N/A</v>
      </c>
      <c r="Z189" s="61" t="e">
        <f>VLOOKUP($C189,Sheet1!$B:$AE,24,0)</f>
        <v>#N/A</v>
      </c>
      <c r="AA189" s="61" t="e">
        <f>VLOOKUP($C189,Sheet1!$B:$AE,25,0)</f>
        <v>#N/A</v>
      </c>
      <c r="AB189" s="61" t="e">
        <f>VLOOKUP($C189,Sheet1!$B:$AF,26,0)</f>
        <v>#N/A</v>
      </c>
      <c r="AC189" s="61" t="e">
        <f>VLOOKUP($C189,Sheet1!$B:$AG,27,0)</f>
        <v>#N/A</v>
      </c>
      <c r="AD189" s="61" t="e">
        <f>VLOOKUP($C189,Sheet1!$B:$AH,28,0)</f>
        <v>#N/A</v>
      </c>
      <c r="AE189" s="61" t="e">
        <f>VLOOKUP(C189,Sheet1!B:AI,29,0)</f>
        <v>#N/A</v>
      </c>
      <c r="AF189" s="109" t="e">
        <f t="shared" si="21"/>
        <v>#N/A</v>
      </c>
      <c r="AG189" s="116" t="e">
        <f t="shared" si="22"/>
        <v>#N/A</v>
      </c>
    </row>
    <row r="190" s="28" customFormat="1" ht="26" customHeight="1" spans="1:33">
      <c r="A190" s="24"/>
      <c r="B190" s="142"/>
      <c r="C190" s="63" t="s">
        <v>611</v>
      </c>
      <c r="D190" s="64" t="s">
        <v>612</v>
      </c>
      <c r="E190" s="65">
        <v>120</v>
      </c>
      <c r="F190" s="61" t="e">
        <f>VLOOKUP(C190,Sheet1!B:J,4,0)</f>
        <v>#N/A</v>
      </c>
      <c r="G190" s="61" t="e">
        <f>VLOOKUP(C190,Sheet1!B:K,5,0)</f>
        <v>#N/A</v>
      </c>
      <c r="H190" s="61" t="e">
        <f>VLOOKUP($C190,Sheet1!$B:$AE,6,0)</f>
        <v>#N/A</v>
      </c>
      <c r="I190" s="61" t="e">
        <f>VLOOKUP($C190,Sheet1!$B:$AE,7,0)</f>
        <v>#N/A</v>
      </c>
      <c r="J190" s="61" t="e">
        <f>VLOOKUP($C190,Sheet1!$B:$AE,8,0)</f>
        <v>#N/A</v>
      </c>
      <c r="K190" s="61" t="e">
        <f>VLOOKUP($C190,Sheet1!$B:$AE,9,0)</f>
        <v>#N/A</v>
      </c>
      <c r="L190" s="61" t="e">
        <f>VLOOKUP($C190,Sheet1!$B:$AE,10,0)</f>
        <v>#N/A</v>
      </c>
      <c r="M190" s="61" t="e">
        <f>VLOOKUP($C190,Sheet1!$B:$AE,11,0)</f>
        <v>#N/A</v>
      </c>
      <c r="N190" s="61" t="e">
        <f>VLOOKUP($C190,Sheet1!$B:$AE,12,0)</f>
        <v>#N/A</v>
      </c>
      <c r="O190" s="61" t="e">
        <f>VLOOKUP($C190,Sheet1!$B:$AE,13,0)</f>
        <v>#N/A</v>
      </c>
      <c r="P190" s="61" t="e">
        <f>VLOOKUP($C190,Sheet1!$B:$AE,14,0)</f>
        <v>#N/A</v>
      </c>
      <c r="Q190" s="61" t="e">
        <f>VLOOKUP($C190,Sheet1!$B:$AE,15,0)</f>
        <v>#N/A</v>
      </c>
      <c r="R190" s="61" t="e">
        <f>VLOOKUP($C190,Sheet1!$B:$AE,16,0)</f>
        <v>#N/A</v>
      </c>
      <c r="S190" s="61" t="e">
        <f>VLOOKUP($C190,Sheet1!$B:$AE,17,0)</f>
        <v>#N/A</v>
      </c>
      <c r="T190" s="61" t="e">
        <f>VLOOKUP($C190,Sheet1!$B:$AE,18,0)</f>
        <v>#N/A</v>
      </c>
      <c r="U190" s="61" t="e">
        <f>VLOOKUP($C190,Sheet1!$B:$AE,19,0)</f>
        <v>#N/A</v>
      </c>
      <c r="V190" s="61" t="e">
        <f>VLOOKUP($C190,Sheet1!$B:$AE,20,0)</f>
        <v>#N/A</v>
      </c>
      <c r="W190" s="61" t="e">
        <f>VLOOKUP($C190,Sheet1!$B:$AE,21,0)</f>
        <v>#N/A</v>
      </c>
      <c r="X190" s="61" t="e">
        <f>VLOOKUP($C190,Sheet1!$B:$AE,22,0)</f>
        <v>#N/A</v>
      </c>
      <c r="Y190" s="61" t="e">
        <f>VLOOKUP($C190,Sheet1!$B:$AE,23,0)</f>
        <v>#N/A</v>
      </c>
      <c r="Z190" s="61" t="e">
        <f>VLOOKUP($C190,Sheet1!$B:$AE,24,0)</f>
        <v>#N/A</v>
      </c>
      <c r="AA190" s="61" t="e">
        <f>VLOOKUP($C190,Sheet1!$B:$AE,25,0)</f>
        <v>#N/A</v>
      </c>
      <c r="AB190" s="61" t="e">
        <f>VLOOKUP($C190,Sheet1!$B:$AF,26,0)</f>
        <v>#N/A</v>
      </c>
      <c r="AC190" s="61" t="e">
        <f>VLOOKUP($C190,Sheet1!$B:$AG,27,0)</f>
        <v>#N/A</v>
      </c>
      <c r="AD190" s="61" t="e">
        <f>VLOOKUP($C190,Sheet1!$B:$AH,28,0)</f>
        <v>#N/A</v>
      </c>
      <c r="AE190" s="61" t="e">
        <f>VLOOKUP(C190,Sheet1!B:AI,29,0)</f>
        <v>#N/A</v>
      </c>
      <c r="AF190" s="109" t="e">
        <f t="shared" si="21"/>
        <v>#N/A</v>
      </c>
      <c r="AG190" s="116" t="e">
        <f t="shared" si="22"/>
        <v>#N/A</v>
      </c>
    </row>
    <row r="191" s="28" customFormat="1" ht="26" customHeight="1" spans="1:33">
      <c r="A191" s="24"/>
      <c r="B191" s="142"/>
      <c r="C191" s="63" t="s">
        <v>613</v>
      </c>
      <c r="D191" s="64" t="s">
        <v>614</v>
      </c>
      <c r="E191" s="65">
        <v>120</v>
      </c>
      <c r="F191" s="61" t="e">
        <f>VLOOKUP(C191,Sheet1!B:J,4,0)</f>
        <v>#N/A</v>
      </c>
      <c r="G191" s="61" t="e">
        <f>VLOOKUP(C191,Sheet1!B:K,5,0)</f>
        <v>#N/A</v>
      </c>
      <c r="H191" s="61" t="e">
        <f>VLOOKUP($C191,Sheet1!$B:$AE,6,0)</f>
        <v>#N/A</v>
      </c>
      <c r="I191" s="61" t="e">
        <f>VLOOKUP($C191,Sheet1!$B:$AE,7,0)</f>
        <v>#N/A</v>
      </c>
      <c r="J191" s="61" t="e">
        <f>VLOOKUP($C191,Sheet1!$B:$AE,8,0)</f>
        <v>#N/A</v>
      </c>
      <c r="K191" s="61" t="e">
        <f>VLOOKUP($C191,Sheet1!$B:$AE,9,0)</f>
        <v>#N/A</v>
      </c>
      <c r="L191" s="61" t="e">
        <f>VLOOKUP($C191,Sheet1!$B:$AE,10,0)</f>
        <v>#N/A</v>
      </c>
      <c r="M191" s="61" t="e">
        <f>VLOOKUP($C191,Sheet1!$B:$AE,11,0)</f>
        <v>#N/A</v>
      </c>
      <c r="N191" s="61" t="e">
        <f>VLOOKUP($C191,Sheet1!$B:$AE,12,0)</f>
        <v>#N/A</v>
      </c>
      <c r="O191" s="61" t="e">
        <f>VLOOKUP($C191,Sheet1!$B:$AE,13,0)</f>
        <v>#N/A</v>
      </c>
      <c r="P191" s="61" t="e">
        <f>VLOOKUP($C191,Sheet1!$B:$AE,14,0)</f>
        <v>#N/A</v>
      </c>
      <c r="Q191" s="61" t="e">
        <f>VLOOKUP($C191,Sheet1!$B:$AE,15,0)</f>
        <v>#N/A</v>
      </c>
      <c r="R191" s="61" t="e">
        <f>VLOOKUP($C191,Sheet1!$B:$AE,16,0)</f>
        <v>#N/A</v>
      </c>
      <c r="S191" s="61" t="e">
        <f>VLOOKUP($C191,Sheet1!$B:$AE,17,0)</f>
        <v>#N/A</v>
      </c>
      <c r="T191" s="61" t="e">
        <f>VLOOKUP($C191,Sheet1!$B:$AE,18,0)</f>
        <v>#N/A</v>
      </c>
      <c r="U191" s="61" t="e">
        <f>VLOOKUP($C191,Sheet1!$B:$AE,19,0)</f>
        <v>#N/A</v>
      </c>
      <c r="V191" s="61" t="e">
        <f>VLOOKUP($C191,Sheet1!$B:$AE,20,0)</f>
        <v>#N/A</v>
      </c>
      <c r="W191" s="61" t="e">
        <f>VLOOKUP($C191,Sheet1!$B:$AE,21,0)</f>
        <v>#N/A</v>
      </c>
      <c r="X191" s="61" t="e">
        <f>VLOOKUP($C191,Sheet1!$B:$AE,22,0)</f>
        <v>#N/A</v>
      </c>
      <c r="Y191" s="61" t="e">
        <f>VLOOKUP($C191,Sheet1!$B:$AE,23,0)</f>
        <v>#N/A</v>
      </c>
      <c r="Z191" s="61" t="e">
        <f>VLOOKUP($C191,Sheet1!$B:$AE,24,0)</f>
        <v>#N/A</v>
      </c>
      <c r="AA191" s="61" t="e">
        <f>VLOOKUP($C191,Sheet1!$B:$AE,25,0)</f>
        <v>#N/A</v>
      </c>
      <c r="AB191" s="61" t="e">
        <f>VLOOKUP($C191,Sheet1!$B:$AF,26,0)</f>
        <v>#N/A</v>
      </c>
      <c r="AC191" s="61" t="e">
        <f>VLOOKUP($C191,Sheet1!$B:$AG,27,0)</f>
        <v>#N/A</v>
      </c>
      <c r="AD191" s="61" t="e">
        <f>VLOOKUP($C191,Sheet1!$B:$AH,28,0)</f>
        <v>#N/A</v>
      </c>
      <c r="AE191" s="61" t="e">
        <f>VLOOKUP(C191,Sheet1!B:AI,29,0)</f>
        <v>#N/A</v>
      </c>
      <c r="AF191" s="109" t="e">
        <f t="shared" si="21"/>
        <v>#N/A</v>
      </c>
      <c r="AG191" s="116" t="e">
        <f t="shared" si="22"/>
        <v>#N/A</v>
      </c>
    </row>
    <row r="192" s="28" customFormat="1" ht="26" customHeight="1" spans="1:33">
      <c r="A192" s="24"/>
      <c r="B192" s="142"/>
      <c r="C192" s="63" t="s">
        <v>615</v>
      </c>
      <c r="D192" s="64" t="s">
        <v>616</v>
      </c>
      <c r="E192" s="65">
        <v>120</v>
      </c>
      <c r="F192" s="61" t="e">
        <f>VLOOKUP(C192,Sheet1!B:J,4,0)</f>
        <v>#N/A</v>
      </c>
      <c r="G192" s="61" t="e">
        <f>VLOOKUP(C192,Sheet1!B:K,5,0)</f>
        <v>#N/A</v>
      </c>
      <c r="H192" s="61" t="e">
        <f>VLOOKUP($C192,Sheet1!$B:$AE,6,0)</f>
        <v>#N/A</v>
      </c>
      <c r="I192" s="61" t="e">
        <f>VLOOKUP($C192,Sheet1!$B:$AE,7,0)</f>
        <v>#N/A</v>
      </c>
      <c r="J192" s="61" t="e">
        <f>VLOOKUP($C192,Sheet1!$B:$AE,8,0)</f>
        <v>#N/A</v>
      </c>
      <c r="K192" s="61" t="e">
        <f>VLOOKUP($C192,Sheet1!$B:$AE,9,0)</f>
        <v>#N/A</v>
      </c>
      <c r="L192" s="61" t="e">
        <f>VLOOKUP($C192,Sheet1!$B:$AE,10,0)</f>
        <v>#N/A</v>
      </c>
      <c r="M192" s="61" t="e">
        <f>VLOOKUP($C192,Sheet1!$B:$AE,11,0)</f>
        <v>#N/A</v>
      </c>
      <c r="N192" s="61" t="e">
        <f>VLOOKUP($C192,Sheet1!$B:$AE,12,0)</f>
        <v>#N/A</v>
      </c>
      <c r="O192" s="61" t="e">
        <f>VLOOKUP($C192,Sheet1!$B:$AE,13,0)</f>
        <v>#N/A</v>
      </c>
      <c r="P192" s="61" t="e">
        <f>VLOOKUP($C192,Sheet1!$B:$AE,14,0)</f>
        <v>#N/A</v>
      </c>
      <c r="Q192" s="61" t="e">
        <f>VLOOKUP($C192,Sheet1!$B:$AE,15,0)</f>
        <v>#N/A</v>
      </c>
      <c r="R192" s="61" t="e">
        <f>VLOOKUP($C192,Sheet1!$B:$AE,16,0)</f>
        <v>#N/A</v>
      </c>
      <c r="S192" s="61" t="e">
        <f>VLOOKUP($C192,Sheet1!$B:$AE,17,0)</f>
        <v>#N/A</v>
      </c>
      <c r="T192" s="61" t="e">
        <f>VLOOKUP($C192,Sheet1!$B:$AE,18,0)</f>
        <v>#N/A</v>
      </c>
      <c r="U192" s="61" t="e">
        <f>VLOOKUP($C192,Sheet1!$B:$AE,19,0)</f>
        <v>#N/A</v>
      </c>
      <c r="V192" s="61" t="e">
        <f>VLOOKUP($C192,Sheet1!$B:$AE,20,0)</f>
        <v>#N/A</v>
      </c>
      <c r="W192" s="61" t="e">
        <f>VLOOKUP($C192,Sheet1!$B:$AE,21,0)</f>
        <v>#N/A</v>
      </c>
      <c r="X192" s="61" t="e">
        <f>VLOOKUP($C192,Sheet1!$B:$AE,22,0)</f>
        <v>#N/A</v>
      </c>
      <c r="Y192" s="61" t="e">
        <f>VLOOKUP($C192,Sheet1!$B:$AE,23,0)</f>
        <v>#N/A</v>
      </c>
      <c r="Z192" s="61" t="e">
        <f>VLOOKUP($C192,Sheet1!$B:$AE,24,0)</f>
        <v>#N/A</v>
      </c>
      <c r="AA192" s="61" t="e">
        <f>VLOOKUP($C192,Sheet1!$B:$AE,25,0)</f>
        <v>#N/A</v>
      </c>
      <c r="AB192" s="61" t="e">
        <f>VLOOKUP($C192,Sheet1!$B:$AF,26,0)</f>
        <v>#N/A</v>
      </c>
      <c r="AC192" s="61" t="e">
        <f>VLOOKUP($C192,Sheet1!$B:$AG,27,0)</f>
        <v>#N/A</v>
      </c>
      <c r="AD192" s="61" t="e">
        <f>VLOOKUP($C192,Sheet1!$B:$AH,28,0)</f>
        <v>#N/A</v>
      </c>
      <c r="AE192" s="61" t="e">
        <f>VLOOKUP(C192,Sheet1!B:AI,29,0)</f>
        <v>#N/A</v>
      </c>
      <c r="AF192" s="109" t="e">
        <f t="shared" si="21"/>
        <v>#N/A</v>
      </c>
      <c r="AG192" s="116" t="e">
        <f t="shared" si="22"/>
        <v>#N/A</v>
      </c>
    </row>
    <row r="193" s="28" customFormat="1" ht="26" customHeight="1" spans="1:33">
      <c r="A193" s="24"/>
      <c r="B193" s="142"/>
      <c r="C193" s="63" t="s">
        <v>617</v>
      </c>
      <c r="D193" s="64" t="s">
        <v>618</v>
      </c>
      <c r="E193" s="65">
        <v>120</v>
      </c>
      <c r="F193" s="61" t="e">
        <f>VLOOKUP(C193,Sheet1!B:J,4,0)</f>
        <v>#N/A</v>
      </c>
      <c r="G193" s="61" t="e">
        <f>VLOOKUP(C193,Sheet1!B:K,5,0)</f>
        <v>#N/A</v>
      </c>
      <c r="H193" s="61" t="e">
        <f>VLOOKUP($C193,Sheet1!$B:$AE,6,0)</f>
        <v>#N/A</v>
      </c>
      <c r="I193" s="61" t="e">
        <f>VLOOKUP($C193,Sheet1!$B:$AE,7,0)</f>
        <v>#N/A</v>
      </c>
      <c r="J193" s="61" t="e">
        <f>VLOOKUP($C193,Sheet1!$B:$AE,8,0)</f>
        <v>#N/A</v>
      </c>
      <c r="K193" s="61" t="e">
        <f>VLOOKUP($C193,Sheet1!$B:$AE,9,0)</f>
        <v>#N/A</v>
      </c>
      <c r="L193" s="61" t="e">
        <f>VLOOKUP($C193,Sheet1!$B:$AE,10,0)</f>
        <v>#N/A</v>
      </c>
      <c r="M193" s="61" t="e">
        <f>VLOOKUP($C193,Sheet1!$B:$AE,11,0)</f>
        <v>#N/A</v>
      </c>
      <c r="N193" s="61" t="e">
        <f>VLOOKUP($C193,Sheet1!$B:$AE,12,0)</f>
        <v>#N/A</v>
      </c>
      <c r="O193" s="61" t="e">
        <f>VLOOKUP($C193,Sheet1!$B:$AE,13,0)</f>
        <v>#N/A</v>
      </c>
      <c r="P193" s="61" t="e">
        <f>VLOOKUP($C193,Sheet1!$B:$AE,14,0)</f>
        <v>#N/A</v>
      </c>
      <c r="Q193" s="61" t="e">
        <f>VLOOKUP($C193,Sheet1!$B:$AE,15,0)</f>
        <v>#N/A</v>
      </c>
      <c r="R193" s="61" t="e">
        <f>VLOOKUP($C193,Sheet1!$B:$AE,16,0)</f>
        <v>#N/A</v>
      </c>
      <c r="S193" s="61" t="e">
        <f>VLOOKUP($C193,Sheet1!$B:$AE,17,0)</f>
        <v>#N/A</v>
      </c>
      <c r="T193" s="61" t="e">
        <f>VLOOKUP($C193,Sheet1!$B:$AE,18,0)</f>
        <v>#N/A</v>
      </c>
      <c r="U193" s="61" t="e">
        <f>VLOOKUP($C193,Sheet1!$B:$AE,19,0)</f>
        <v>#N/A</v>
      </c>
      <c r="V193" s="61" t="e">
        <f>VLOOKUP($C193,Sheet1!$B:$AE,20,0)</f>
        <v>#N/A</v>
      </c>
      <c r="W193" s="61" t="e">
        <f>VLOOKUP($C193,Sheet1!$B:$AE,21,0)</f>
        <v>#N/A</v>
      </c>
      <c r="X193" s="61" t="e">
        <f>VLOOKUP($C193,Sheet1!$B:$AE,22,0)</f>
        <v>#N/A</v>
      </c>
      <c r="Y193" s="61" t="e">
        <f>VLOOKUP($C193,Sheet1!$B:$AE,23,0)</f>
        <v>#N/A</v>
      </c>
      <c r="Z193" s="61" t="e">
        <f>VLOOKUP($C193,Sheet1!$B:$AE,24,0)</f>
        <v>#N/A</v>
      </c>
      <c r="AA193" s="61" t="e">
        <f>VLOOKUP($C193,Sheet1!$B:$AE,25,0)</f>
        <v>#N/A</v>
      </c>
      <c r="AB193" s="61" t="e">
        <f>VLOOKUP($C193,Sheet1!$B:$AF,26,0)</f>
        <v>#N/A</v>
      </c>
      <c r="AC193" s="61" t="e">
        <f>VLOOKUP($C193,Sheet1!$B:$AG,27,0)</f>
        <v>#N/A</v>
      </c>
      <c r="AD193" s="61" t="e">
        <f>VLOOKUP($C193,Sheet1!$B:$AH,28,0)</f>
        <v>#N/A</v>
      </c>
      <c r="AE193" s="61" t="e">
        <f>VLOOKUP(C193,Sheet1!B:AI,29,0)</f>
        <v>#N/A</v>
      </c>
      <c r="AF193" s="109" t="e">
        <f t="shared" si="21"/>
        <v>#N/A</v>
      </c>
      <c r="AG193" s="116" t="e">
        <f t="shared" si="22"/>
        <v>#N/A</v>
      </c>
    </row>
    <row r="194" s="28" customFormat="1" ht="26" customHeight="1" spans="1:33">
      <c r="A194" s="24"/>
      <c r="B194" s="142"/>
      <c r="C194" s="63" t="s">
        <v>619</v>
      </c>
      <c r="D194" s="64" t="s">
        <v>620</v>
      </c>
      <c r="E194" s="65">
        <v>120</v>
      </c>
      <c r="F194" s="61" t="e">
        <f>VLOOKUP(C194,Sheet1!B:J,4,0)</f>
        <v>#N/A</v>
      </c>
      <c r="G194" s="61" t="e">
        <f>VLOOKUP(C194,Sheet1!B:K,5,0)</f>
        <v>#N/A</v>
      </c>
      <c r="H194" s="61" t="e">
        <f>VLOOKUP($C194,Sheet1!$B:$AE,6,0)</f>
        <v>#N/A</v>
      </c>
      <c r="I194" s="61" t="e">
        <f>VLOOKUP($C194,Sheet1!$B:$AE,7,0)</f>
        <v>#N/A</v>
      </c>
      <c r="J194" s="61" t="e">
        <f>VLOOKUP($C194,Sheet1!$B:$AE,8,0)</f>
        <v>#N/A</v>
      </c>
      <c r="K194" s="61" t="e">
        <f>VLOOKUP($C194,Sheet1!$B:$AE,9,0)</f>
        <v>#N/A</v>
      </c>
      <c r="L194" s="61" t="e">
        <f>VLOOKUP($C194,Sheet1!$B:$AE,10,0)</f>
        <v>#N/A</v>
      </c>
      <c r="M194" s="61" t="e">
        <f>VLOOKUP($C194,Sheet1!$B:$AE,11,0)</f>
        <v>#N/A</v>
      </c>
      <c r="N194" s="61" t="e">
        <f>VLOOKUP($C194,Sheet1!$B:$AE,12,0)</f>
        <v>#N/A</v>
      </c>
      <c r="O194" s="61" t="e">
        <f>VLOOKUP($C194,Sheet1!$B:$AE,13,0)</f>
        <v>#N/A</v>
      </c>
      <c r="P194" s="61" t="e">
        <f>VLOOKUP($C194,Sheet1!$B:$AE,14,0)</f>
        <v>#N/A</v>
      </c>
      <c r="Q194" s="61" t="e">
        <f>VLOOKUP($C194,Sheet1!$B:$AE,15,0)</f>
        <v>#N/A</v>
      </c>
      <c r="R194" s="61" t="e">
        <f>VLOOKUP($C194,Sheet1!$B:$AE,16,0)</f>
        <v>#N/A</v>
      </c>
      <c r="S194" s="61" t="e">
        <f>VLOOKUP($C194,Sheet1!$B:$AE,17,0)</f>
        <v>#N/A</v>
      </c>
      <c r="T194" s="61" t="e">
        <f>VLOOKUP($C194,Sheet1!$B:$AE,18,0)</f>
        <v>#N/A</v>
      </c>
      <c r="U194" s="61" t="e">
        <f>VLOOKUP($C194,Sheet1!$B:$AE,19,0)</f>
        <v>#N/A</v>
      </c>
      <c r="V194" s="61" t="e">
        <f>VLOOKUP($C194,Sheet1!$B:$AE,20,0)</f>
        <v>#N/A</v>
      </c>
      <c r="W194" s="61" t="e">
        <f>VLOOKUP($C194,Sheet1!$B:$AE,21,0)</f>
        <v>#N/A</v>
      </c>
      <c r="X194" s="61" t="e">
        <f>VLOOKUP($C194,Sheet1!$B:$AE,22,0)</f>
        <v>#N/A</v>
      </c>
      <c r="Y194" s="61" t="e">
        <f>VLOOKUP($C194,Sheet1!$B:$AE,23,0)</f>
        <v>#N/A</v>
      </c>
      <c r="Z194" s="61" t="e">
        <f>VLOOKUP($C194,Sheet1!$B:$AE,24,0)</f>
        <v>#N/A</v>
      </c>
      <c r="AA194" s="61" t="e">
        <f>VLOOKUP($C194,Sheet1!$B:$AE,25,0)</f>
        <v>#N/A</v>
      </c>
      <c r="AB194" s="61" t="e">
        <f>VLOOKUP($C194,Sheet1!$B:$AF,26,0)</f>
        <v>#N/A</v>
      </c>
      <c r="AC194" s="61" t="e">
        <f>VLOOKUP($C194,Sheet1!$B:$AG,27,0)</f>
        <v>#N/A</v>
      </c>
      <c r="AD194" s="61" t="e">
        <f>VLOOKUP($C194,Sheet1!$B:$AH,28,0)</f>
        <v>#N/A</v>
      </c>
      <c r="AE194" s="61" t="e">
        <f>VLOOKUP(C194,Sheet1!B:AI,29,0)</f>
        <v>#N/A</v>
      </c>
      <c r="AF194" s="109" t="e">
        <f t="shared" si="21"/>
        <v>#N/A</v>
      </c>
      <c r="AG194" s="116" t="e">
        <f t="shared" si="22"/>
        <v>#N/A</v>
      </c>
    </row>
    <row r="195" s="28" customFormat="1" ht="26" customHeight="1" spans="1:33">
      <c r="A195" s="24"/>
      <c r="B195" s="142"/>
      <c r="C195" s="63" t="s">
        <v>621</v>
      </c>
      <c r="D195" s="64" t="s">
        <v>622</v>
      </c>
      <c r="E195" s="65">
        <v>120</v>
      </c>
      <c r="F195" s="61" t="e">
        <f>VLOOKUP(C195,Sheet1!B:J,4,0)</f>
        <v>#N/A</v>
      </c>
      <c r="G195" s="61" t="e">
        <f>VLOOKUP(C195,Sheet1!B:K,5,0)</f>
        <v>#N/A</v>
      </c>
      <c r="H195" s="61" t="e">
        <f>VLOOKUP($C195,Sheet1!$B:$AE,6,0)</f>
        <v>#N/A</v>
      </c>
      <c r="I195" s="61" t="e">
        <f>VLOOKUP($C195,Sheet1!$B:$AE,7,0)</f>
        <v>#N/A</v>
      </c>
      <c r="J195" s="61" t="e">
        <f>VLOOKUP($C195,Sheet1!$B:$AE,8,0)</f>
        <v>#N/A</v>
      </c>
      <c r="K195" s="61" t="e">
        <f>VLOOKUP($C195,Sheet1!$B:$AE,9,0)</f>
        <v>#N/A</v>
      </c>
      <c r="L195" s="61" t="e">
        <f>VLOOKUP($C195,Sheet1!$B:$AE,10,0)</f>
        <v>#N/A</v>
      </c>
      <c r="M195" s="61" t="e">
        <f>VLOOKUP($C195,Sheet1!$B:$AE,11,0)</f>
        <v>#N/A</v>
      </c>
      <c r="N195" s="61" t="e">
        <f>VLOOKUP($C195,Sheet1!$B:$AE,12,0)</f>
        <v>#N/A</v>
      </c>
      <c r="O195" s="61" t="e">
        <f>VLOOKUP($C195,Sheet1!$B:$AE,13,0)</f>
        <v>#N/A</v>
      </c>
      <c r="P195" s="61" t="e">
        <f>VLOOKUP($C195,Sheet1!$B:$AE,14,0)</f>
        <v>#N/A</v>
      </c>
      <c r="Q195" s="61" t="e">
        <f>VLOOKUP($C195,Sheet1!$B:$AE,15,0)</f>
        <v>#N/A</v>
      </c>
      <c r="R195" s="61" t="e">
        <f>VLOOKUP($C195,Sheet1!$B:$AE,16,0)</f>
        <v>#N/A</v>
      </c>
      <c r="S195" s="61" t="e">
        <f>VLOOKUP($C195,Sheet1!$B:$AE,17,0)</f>
        <v>#N/A</v>
      </c>
      <c r="T195" s="61" t="e">
        <f>VLOOKUP($C195,Sheet1!$B:$AE,18,0)</f>
        <v>#N/A</v>
      </c>
      <c r="U195" s="61" t="e">
        <f>VLOOKUP($C195,Sheet1!$B:$AE,19,0)</f>
        <v>#N/A</v>
      </c>
      <c r="V195" s="61" t="e">
        <f>VLOOKUP($C195,Sheet1!$B:$AE,20,0)</f>
        <v>#N/A</v>
      </c>
      <c r="W195" s="61" t="e">
        <f>VLOOKUP($C195,Sheet1!$B:$AE,21,0)</f>
        <v>#N/A</v>
      </c>
      <c r="X195" s="61" t="e">
        <f>VLOOKUP($C195,Sheet1!$B:$AE,22,0)</f>
        <v>#N/A</v>
      </c>
      <c r="Y195" s="61" t="e">
        <f>VLOOKUP($C195,Sheet1!$B:$AE,23,0)</f>
        <v>#N/A</v>
      </c>
      <c r="Z195" s="61" t="e">
        <f>VLOOKUP($C195,Sheet1!$B:$AE,24,0)</f>
        <v>#N/A</v>
      </c>
      <c r="AA195" s="61" t="e">
        <f>VLOOKUP($C195,Sheet1!$B:$AE,25,0)</f>
        <v>#N/A</v>
      </c>
      <c r="AB195" s="61" t="e">
        <f>VLOOKUP($C195,Sheet1!$B:$AF,26,0)</f>
        <v>#N/A</v>
      </c>
      <c r="AC195" s="61" t="e">
        <f>VLOOKUP($C195,Sheet1!$B:$AG,27,0)</f>
        <v>#N/A</v>
      </c>
      <c r="AD195" s="61" t="e">
        <f>VLOOKUP($C195,Sheet1!$B:$AH,28,0)</f>
        <v>#N/A</v>
      </c>
      <c r="AE195" s="61" t="e">
        <f>VLOOKUP(C195,Sheet1!B:AI,29,0)</f>
        <v>#N/A</v>
      </c>
      <c r="AF195" s="109" t="e">
        <f t="shared" si="21"/>
        <v>#N/A</v>
      </c>
      <c r="AG195" s="116" t="e">
        <f t="shared" si="22"/>
        <v>#N/A</v>
      </c>
    </row>
    <row r="196" s="28" customFormat="1" ht="26" customHeight="1" spans="1:33">
      <c r="A196" s="24"/>
      <c r="B196" s="142"/>
      <c r="C196" s="63" t="s">
        <v>623</v>
      </c>
      <c r="D196" s="64" t="s">
        <v>624</v>
      </c>
      <c r="E196" s="65">
        <v>120</v>
      </c>
      <c r="F196" s="61" t="e">
        <f>VLOOKUP(C196,Sheet1!B:J,4,0)</f>
        <v>#N/A</v>
      </c>
      <c r="G196" s="61" t="e">
        <f>VLOOKUP(C196,Sheet1!B:K,5,0)</f>
        <v>#N/A</v>
      </c>
      <c r="H196" s="61" t="e">
        <f>VLOOKUP($C196,Sheet1!$B:$AE,6,0)</f>
        <v>#N/A</v>
      </c>
      <c r="I196" s="61" t="e">
        <f>VLOOKUP($C196,Sheet1!$B:$AE,7,0)</f>
        <v>#N/A</v>
      </c>
      <c r="J196" s="61" t="e">
        <f>VLOOKUP($C196,Sheet1!$B:$AE,8,0)</f>
        <v>#N/A</v>
      </c>
      <c r="K196" s="61" t="e">
        <f>VLOOKUP($C196,Sheet1!$B:$AE,9,0)</f>
        <v>#N/A</v>
      </c>
      <c r="L196" s="61" t="e">
        <f>VLOOKUP($C196,Sheet1!$B:$AE,10,0)</f>
        <v>#N/A</v>
      </c>
      <c r="M196" s="61" t="e">
        <f>VLOOKUP($C196,Sheet1!$B:$AE,11,0)</f>
        <v>#N/A</v>
      </c>
      <c r="N196" s="61" t="e">
        <f>VLOOKUP($C196,Sheet1!$B:$AE,12,0)</f>
        <v>#N/A</v>
      </c>
      <c r="O196" s="61" t="e">
        <f>VLOOKUP($C196,Sheet1!$B:$AE,13,0)</f>
        <v>#N/A</v>
      </c>
      <c r="P196" s="61" t="e">
        <f>VLOOKUP($C196,Sheet1!$B:$AE,14,0)</f>
        <v>#N/A</v>
      </c>
      <c r="Q196" s="61" t="e">
        <f>VLOOKUP($C196,Sheet1!$B:$AE,15,0)</f>
        <v>#N/A</v>
      </c>
      <c r="R196" s="61" t="e">
        <f>VLOOKUP($C196,Sheet1!$B:$AE,16,0)</f>
        <v>#N/A</v>
      </c>
      <c r="S196" s="61" t="e">
        <f>VLOOKUP($C196,Sheet1!$B:$AE,17,0)</f>
        <v>#N/A</v>
      </c>
      <c r="T196" s="61" t="e">
        <f>VLOOKUP($C196,Sheet1!$B:$AE,18,0)</f>
        <v>#N/A</v>
      </c>
      <c r="U196" s="61" t="e">
        <f>VLOOKUP($C196,Sheet1!$B:$AE,19,0)</f>
        <v>#N/A</v>
      </c>
      <c r="V196" s="61" t="e">
        <f>VLOOKUP($C196,Sheet1!$B:$AE,20,0)</f>
        <v>#N/A</v>
      </c>
      <c r="W196" s="61" t="e">
        <f>VLOOKUP($C196,Sheet1!$B:$AE,21,0)</f>
        <v>#N/A</v>
      </c>
      <c r="X196" s="61" t="e">
        <f>VLOOKUP($C196,Sheet1!$B:$AE,22,0)</f>
        <v>#N/A</v>
      </c>
      <c r="Y196" s="61" t="e">
        <f>VLOOKUP($C196,Sheet1!$B:$AE,23,0)</f>
        <v>#N/A</v>
      </c>
      <c r="Z196" s="61" t="e">
        <f>VLOOKUP($C196,Sheet1!$B:$AE,24,0)</f>
        <v>#N/A</v>
      </c>
      <c r="AA196" s="61" t="e">
        <f>VLOOKUP($C196,Sheet1!$B:$AE,25,0)</f>
        <v>#N/A</v>
      </c>
      <c r="AB196" s="61" t="e">
        <f>VLOOKUP($C196,Sheet1!$B:$AF,26,0)</f>
        <v>#N/A</v>
      </c>
      <c r="AC196" s="61" t="e">
        <f>VLOOKUP($C196,Sheet1!$B:$AG,27,0)</f>
        <v>#N/A</v>
      </c>
      <c r="AD196" s="61" t="e">
        <f>VLOOKUP($C196,Sheet1!$B:$AH,28,0)</f>
        <v>#N/A</v>
      </c>
      <c r="AE196" s="61" t="e">
        <f>VLOOKUP(C196,Sheet1!B:AI,29,0)</f>
        <v>#N/A</v>
      </c>
      <c r="AF196" s="109" t="e">
        <f t="shared" si="21"/>
        <v>#N/A</v>
      </c>
      <c r="AG196" s="116" t="e">
        <f t="shared" si="22"/>
        <v>#N/A</v>
      </c>
    </row>
    <row r="197" s="28" customFormat="1" ht="26" customHeight="1" spans="1:33">
      <c r="A197" s="24"/>
      <c r="B197" s="142"/>
      <c r="C197" s="63" t="s">
        <v>167</v>
      </c>
      <c r="D197" s="64" t="s">
        <v>168</v>
      </c>
      <c r="E197" s="65">
        <v>120</v>
      </c>
      <c r="F197" s="61" t="str">
        <f>VLOOKUP(C197,Sheet1!B:J,4,0)</f>
        <v>正常供货</v>
      </c>
      <c r="G197" s="61">
        <f>VLOOKUP(C197,Sheet1!B:K,5,0)</f>
        <v>0</v>
      </c>
      <c r="H197" s="61">
        <f>VLOOKUP($C197,Sheet1!$B:$AE,6,0)</f>
        <v>60</v>
      </c>
      <c r="I197" s="61" t="str">
        <f>VLOOKUP($C197,Sheet1!$B:$AE,7,0)</f>
        <v>是</v>
      </c>
      <c r="J197" s="61">
        <f>VLOOKUP($C197,Sheet1!$B:$AE,8,0)</f>
        <v>60</v>
      </c>
      <c r="K197" s="61">
        <f>VLOOKUP($C197,Sheet1!$B:$AE,9,0)</f>
        <v>0</v>
      </c>
      <c r="L197" s="61">
        <f>VLOOKUP($C197,Sheet1!$B:$AE,10,0)</f>
        <v>0</v>
      </c>
      <c r="M197" s="61">
        <f>VLOOKUP($C197,Sheet1!$B:$AE,11,0)</f>
        <v>0</v>
      </c>
      <c r="N197" s="61">
        <f>VLOOKUP($C197,Sheet1!$B:$AE,12,0)</f>
        <v>0</v>
      </c>
      <c r="O197" s="61">
        <f>VLOOKUP($C197,Sheet1!$B:$AE,13,0)</f>
        <v>0</v>
      </c>
      <c r="P197" s="61">
        <f>VLOOKUP($C197,Sheet1!$B:$AE,14,0)</f>
        <v>0</v>
      </c>
      <c r="Q197" s="61">
        <f>VLOOKUP($C197,Sheet1!$B:$AE,15,0)</f>
        <v>0</v>
      </c>
      <c r="R197" s="61">
        <f>VLOOKUP($C197,Sheet1!$B:$AE,16,0)</f>
        <v>0</v>
      </c>
      <c r="S197" s="61">
        <f>VLOOKUP($C197,Sheet1!$B:$AE,17,0)</f>
        <v>0</v>
      </c>
      <c r="T197" s="61">
        <f>VLOOKUP($C197,Sheet1!$B:$AE,18,0)</f>
        <v>0</v>
      </c>
      <c r="U197" s="61">
        <f>VLOOKUP($C197,Sheet1!$B:$AE,19,0)</f>
        <v>0</v>
      </c>
      <c r="V197" s="61">
        <f>VLOOKUP($C197,Sheet1!$B:$AE,20,0)</f>
        <v>0</v>
      </c>
      <c r="W197" s="61">
        <f>VLOOKUP($C197,Sheet1!$B:$AE,21,0)</f>
        <v>0</v>
      </c>
      <c r="X197" s="61">
        <f>VLOOKUP($C197,Sheet1!$B:$AE,22,0)</f>
        <v>0</v>
      </c>
      <c r="Y197" s="61">
        <f>VLOOKUP($C197,Sheet1!$B:$AE,23,0)</f>
        <v>0</v>
      </c>
      <c r="Z197" s="61">
        <f>VLOOKUP($C197,Sheet1!$B:$AE,24,0)</f>
        <v>0</v>
      </c>
      <c r="AA197" s="61">
        <f>VLOOKUP($C197,Sheet1!$B:$AE,25,0)</f>
        <v>0</v>
      </c>
      <c r="AB197" s="61">
        <f>VLOOKUP($C197,Sheet1!$B:$AF,26,0)</f>
        <v>0</v>
      </c>
      <c r="AC197" s="61">
        <f>VLOOKUP($C197,Sheet1!$B:$AG,27,0)</f>
        <v>0</v>
      </c>
      <c r="AD197" s="61">
        <f>VLOOKUP($C197,Sheet1!$B:$AH,28,0)</f>
        <v>0</v>
      </c>
      <c r="AE197" s="61">
        <f>VLOOKUP(C197,Sheet1!B:AI,29,0)</f>
        <v>8235.62</v>
      </c>
      <c r="AF197" s="109">
        <f t="shared" si="21"/>
        <v>8355.62</v>
      </c>
      <c r="AG197" s="116">
        <f t="shared" si="22"/>
        <v>120</v>
      </c>
    </row>
    <row r="198" s="28" customFormat="1" ht="26" customHeight="1" spans="1:33">
      <c r="A198" s="24"/>
      <c r="B198" s="142"/>
      <c r="C198" s="63" t="s">
        <v>625</v>
      </c>
      <c r="D198" s="64" t="s">
        <v>626</v>
      </c>
      <c r="E198" s="65">
        <v>120</v>
      </c>
      <c r="F198" s="61" t="e">
        <f>VLOOKUP(C198,Sheet1!B:J,4,0)</f>
        <v>#N/A</v>
      </c>
      <c r="G198" s="61" t="e">
        <f>VLOOKUP(C198,Sheet1!B:K,5,0)</f>
        <v>#N/A</v>
      </c>
      <c r="H198" s="61" t="e">
        <f>VLOOKUP($C198,Sheet1!$B:$AE,6,0)</f>
        <v>#N/A</v>
      </c>
      <c r="I198" s="61" t="e">
        <f>VLOOKUP($C198,Sheet1!$B:$AE,7,0)</f>
        <v>#N/A</v>
      </c>
      <c r="J198" s="61" t="e">
        <f>VLOOKUP($C198,Sheet1!$B:$AE,8,0)</f>
        <v>#N/A</v>
      </c>
      <c r="K198" s="61" t="e">
        <f>VLOOKUP($C198,Sheet1!$B:$AE,9,0)</f>
        <v>#N/A</v>
      </c>
      <c r="L198" s="61" t="e">
        <f>VLOOKUP($C198,Sheet1!$B:$AE,10,0)</f>
        <v>#N/A</v>
      </c>
      <c r="M198" s="61" t="e">
        <f>VLOOKUP($C198,Sheet1!$B:$AE,11,0)</f>
        <v>#N/A</v>
      </c>
      <c r="N198" s="61" t="e">
        <f>VLOOKUP($C198,Sheet1!$B:$AE,12,0)</f>
        <v>#N/A</v>
      </c>
      <c r="O198" s="61" t="e">
        <f>VLOOKUP($C198,Sheet1!$B:$AE,13,0)</f>
        <v>#N/A</v>
      </c>
      <c r="P198" s="61" t="e">
        <f>VLOOKUP($C198,Sheet1!$B:$AE,14,0)</f>
        <v>#N/A</v>
      </c>
      <c r="Q198" s="61" t="e">
        <f>VLOOKUP($C198,Sheet1!$B:$AE,15,0)</f>
        <v>#N/A</v>
      </c>
      <c r="R198" s="61" t="e">
        <f>VLOOKUP($C198,Sheet1!$B:$AE,16,0)</f>
        <v>#N/A</v>
      </c>
      <c r="S198" s="61" t="e">
        <f>VLOOKUP($C198,Sheet1!$B:$AE,17,0)</f>
        <v>#N/A</v>
      </c>
      <c r="T198" s="61" t="e">
        <f>VLOOKUP($C198,Sheet1!$B:$AE,18,0)</f>
        <v>#N/A</v>
      </c>
      <c r="U198" s="61" t="e">
        <f>VLOOKUP($C198,Sheet1!$B:$AE,19,0)</f>
        <v>#N/A</v>
      </c>
      <c r="V198" s="61" t="e">
        <f>VLOOKUP($C198,Sheet1!$B:$AE,20,0)</f>
        <v>#N/A</v>
      </c>
      <c r="W198" s="61" t="e">
        <f>VLOOKUP($C198,Sheet1!$B:$AE,21,0)</f>
        <v>#N/A</v>
      </c>
      <c r="X198" s="61" t="e">
        <f>VLOOKUP($C198,Sheet1!$B:$AE,22,0)</f>
        <v>#N/A</v>
      </c>
      <c r="Y198" s="61" t="e">
        <f>VLOOKUP($C198,Sheet1!$B:$AE,23,0)</f>
        <v>#N/A</v>
      </c>
      <c r="Z198" s="61" t="e">
        <f>VLOOKUP($C198,Sheet1!$B:$AE,24,0)</f>
        <v>#N/A</v>
      </c>
      <c r="AA198" s="61" t="e">
        <f>VLOOKUP($C198,Sheet1!$B:$AE,25,0)</f>
        <v>#N/A</v>
      </c>
      <c r="AB198" s="61" t="e">
        <f>VLOOKUP($C198,Sheet1!$B:$AF,26,0)</f>
        <v>#N/A</v>
      </c>
      <c r="AC198" s="61" t="e">
        <f>VLOOKUP($C198,Sheet1!$B:$AG,27,0)</f>
        <v>#N/A</v>
      </c>
      <c r="AD198" s="61" t="e">
        <f>VLOOKUP($C198,Sheet1!$B:$AH,28,0)</f>
        <v>#N/A</v>
      </c>
      <c r="AE198" s="61" t="e">
        <f>VLOOKUP(C198,Sheet1!B:AI,29,0)</f>
        <v>#N/A</v>
      </c>
      <c r="AF198" s="109" t="e">
        <f t="shared" si="21"/>
        <v>#N/A</v>
      </c>
      <c r="AG198" s="116" t="e">
        <f t="shared" si="22"/>
        <v>#N/A</v>
      </c>
    </row>
    <row r="199" s="28" customFormat="1" ht="26" customHeight="1" spans="1:33">
      <c r="A199" s="24"/>
      <c r="B199" s="142"/>
      <c r="C199" s="63" t="s">
        <v>627</v>
      </c>
      <c r="D199" s="64" t="s">
        <v>628</v>
      </c>
      <c r="E199" s="65">
        <v>120</v>
      </c>
      <c r="F199" s="61" t="e">
        <f>VLOOKUP(C199,Sheet1!B:J,4,0)</f>
        <v>#N/A</v>
      </c>
      <c r="G199" s="61" t="e">
        <f>VLOOKUP(C199,Sheet1!B:K,5,0)</f>
        <v>#N/A</v>
      </c>
      <c r="H199" s="61" t="e">
        <f>VLOOKUP($C199,Sheet1!$B:$AE,6,0)</f>
        <v>#N/A</v>
      </c>
      <c r="I199" s="61" t="e">
        <f>VLOOKUP($C199,Sheet1!$B:$AE,7,0)</f>
        <v>#N/A</v>
      </c>
      <c r="J199" s="61" t="e">
        <f>VLOOKUP($C199,Sheet1!$B:$AE,8,0)</f>
        <v>#N/A</v>
      </c>
      <c r="K199" s="61" t="e">
        <f>VLOOKUP($C199,Sheet1!$B:$AE,9,0)</f>
        <v>#N/A</v>
      </c>
      <c r="L199" s="61" t="e">
        <f>VLOOKUP($C199,Sheet1!$B:$AE,10,0)</f>
        <v>#N/A</v>
      </c>
      <c r="M199" s="61" t="e">
        <f>VLOOKUP($C199,Sheet1!$B:$AE,11,0)</f>
        <v>#N/A</v>
      </c>
      <c r="N199" s="61" t="e">
        <f>VLOOKUP($C199,Sheet1!$B:$AE,12,0)</f>
        <v>#N/A</v>
      </c>
      <c r="O199" s="61" t="e">
        <f>VLOOKUP($C199,Sheet1!$B:$AE,13,0)</f>
        <v>#N/A</v>
      </c>
      <c r="P199" s="61" t="e">
        <f>VLOOKUP($C199,Sheet1!$B:$AE,14,0)</f>
        <v>#N/A</v>
      </c>
      <c r="Q199" s="61" t="e">
        <f>VLOOKUP($C199,Sheet1!$B:$AE,15,0)</f>
        <v>#N/A</v>
      </c>
      <c r="R199" s="61" t="e">
        <f>VLOOKUP($C199,Sheet1!$B:$AE,16,0)</f>
        <v>#N/A</v>
      </c>
      <c r="S199" s="61" t="e">
        <f>VLOOKUP($C199,Sheet1!$B:$AE,17,0)</f>
        <v>#N/A</v>
      </c>
      <c r="T199" s="61" t="e">
        <f>VLOOKUP($C199,Sheet1!$B:$AE,18,0)</f>
        <v>#N/A</v>
      </c>
      <c r="U199" s="61" t="e">
        <f>VLOOKUP($C199,Sheet1!$B:$AE,19,0)</f>
        <v>#N/A</v>
      </c>
      <c r="V199" s="61" t="e">
        <f>VLOOKUP($C199,Sheet1!$B:$AE,20,0)</f>
        <v>#N/A</v>
      </c>
      <c r="W199" s="61" t="e">
        <f>VLOOKUP($C199,Sheet1!$B:$AE,21,0)</f>
        <v>#N/A</v>
      </c>
      <c r="X199" s="61" t="e">
        <f>VLOOKUP($C199,Sheet1!$B:$AE,22,0)</f>
        <v>#N/A</v>
      </c>
      <c r="Y199" s="61" t="e">
        <f>VLOOKUP($C199,Sheet1!$B:$AE,23,0)</f>
        <v>#N/A</v>
      </c>
      <c r="Z199" s="61" t="e">
        <f>VLOOKUP($C199,Sheet1!$B:$AE,24,0)</f>
        <v>#N/A</v>
      </c>
      <c r="AA199" s="61" t="e">
        <f>VLOOKUP($C199,Sheet1!$B:$AE,25,0)</f>
        <v>#N/A</v>
      </c>
      <c r="AB199" s="61" t="e">
        <f>VLOOKUP($C199,Sheet1!$B:$AF,26,0)</f>
        <v>#N/A</v>
      </c>
      <c r="AC199" s="61" t="e">
        <f>VLOOKUP($C199,Sheet1!$B:$AG,27,0)</f>
        <v>#N/A</v>
      </c>
      <c r="AD199" s="61" t="e">
        <f>VLOOKUP($C199,Sheet1!$B:$AH,28,0)</f>
        <v>#N/A</v>
      </c>
      <c r="AE199" s="61" t="e">
        <f>VLOOKUP(C199,Sheet1!B:AI,29,0)</f>
        <v>#N/A</v>
      </c>
      <c r="AF199" s="109" t="e">
        <f t="shared" si="21"/>
        <v>#N/A</v>
      </c>
      <c r="AG199" s="116" t="e">
        <f t="shared" si="22"/>
        <v>#N/A</v>
      </c>
    </row>
    <row r="200" s="28" customFormat="1" ht="26" customHeight="1" spans="1:33">
      <c r="A200" s="24"/>
      <c r="B200" s="142"/>
      <c r="C200" s="63" t="s">
        <v>629</v>
      </c>
      <c r="D200" s="64" t="s">
        <v>630</v>
      </c>
      <c r="E200" s="65">
        <v>120</v>
      </c>
      <c r="F200" s="61" t="e">
        <f>VLOOKUP(C200,Sheet1!B:J,4,0)</f>
        <v>#N/A</v>
      </c>
      <c r="G200" s="61" t="e">
        <f>VLOOKUP(C200,Sheet1!B:K,5,0)</f>
        <v>#N/A</v>
      </c>
      <c r="H200" s="61" t="e">
        <f>VLOOKUP($C200,Sheet1!$B:$AE,6,0)</f>
        <v>#N/A</v>
      </c>
      <c r="I200" s="61" t="e">
        <f>VLOOKUP($C200,Sheet1!$B:$AE,7,0)</f>
        <v>#N/A</v>
      </c>
      <c r="J200" s="61" t="e">
        <f>VLOOKUP($C200,Sheet1!$B:$AE,8,0)</f>
        <v>#N/A</v>
      </c>
      <c r="K200" s="61" t="e">
        <f>VLOOKUP($C200,Sheet1!$B:$AE,9,0)</f>
        <v>#N/A</v>
      </c>
      <c r="L200" s="61" t="e">
        <f>VLOOKUP($C200,Sheet1!$B:$AE,10,0)</f>
        <v>#N/A</v>
      </c>
      <c r="M200" s="61" t="e">
        <f>VLOOKUP($C200,Sheet1!$B:$AE,11,0)</f>
        <v>#N/A</v>
      </c>
      <c r="N200" s="61" t="e">
        <f>VLOOKUP($C200,Sheet1!$B:$AE,12,0)</f>
        <v>#N/A</v>
      </c>
      <c r="O200" s="61" t="e">
        <f>VLOOKUP($C200,Sheet1!$B:$AE,13,0)</f>
        <v>#N/A</v>
      </c>
      <c r="P200" s="61" t="e">
        <f>VLOOKUP($C200,Sheet1!$B:$AE,14,0)</f>
        <v>#N/A</v>
      </c>
      <c r="Q200" s="61" t="e">
        <f>VLOOKUP($C200,Sheet1!$B:$AE,15,0)</f>
        <v>#N/A</v>
      </c>
      <c r="R200" s="61" t="e">
        <f>VLOOKUP($C200,Sheet1!$B:$AE,16,0)</f>
        <v>#N/A</v>
      </c>
      <c r="S200" s="61" t="e">
        <f>VLOOKUP($C200,Sheet1!$B:$AE,17,0)</f>
        <v>#N/A</v>
      </c>
      <c r="T200" s="61" t="e">
        <f>VLOOKUP($C200,Sheet1!$B:$AE,18,0)</f>
        <v>#N/A</v>
      </c>
      <c r="U200" s="61" t="e">
        <f>VLOOKUP($C200,Sheet1!$B:$AE,19,0)</f>
        <v>#N/A</v>
      </c>
      <c r="V200" s="61" t="e">
        <f>VLOOKUP($C200,Sheet1!$B:$AE,20,0)</f>
        <v>#N/A</v>
      </c>
      <c r="W200" s="61" t="e">
        <f>VLOOKUP($C200,Sheet1!$B:$AE,21,0)</f>
        <v>#N/A</v>
      </c>
      <c r="X200" s="61" t="e">
        <f>VLOOKUP($C200,Sheet1!$B:$AE,22,0)</f>
        <v>#N/A</v>
      </c>
      <c r="Y200" s="61" t="e">
        <f>VLOOKUP($C200,Sheet1!$B:$AE,23,0)</f>
        <v>#N/A</v>
      </c>
      <c r="Z200" s="61" t="e">
        <f>VLOOKUP($C200,Sheet1!$B:$AE,24,0)</f>
        <v>#N/A</v>
      </c>
      <c r="AA200" s="61" t="e">
        <f>VLOOKUP($C200,Sheet1!$B:$AE,25,0)</f>
        <v>#N/A</v>
      </c>
      <c r="AB200" s="61" t="e">
        <f>VLOOKUP($C200,Sheet1!$B:$AF,26,0)</f>
        <v>#N/A</v>
      </c>
      <c r="AC200" s="61" t="e">
        <f>VLOOKUP($C200,Sheet1!$B:$AG,27,0)</f>
        <v>#N/A</v>
      </c>
      <c r="AD200" s="61" t="e">
        <f>VLOOKUP($C200,Sheet1!$B:$AH,28,0)</f>
        <v>#N/A</v>
      </c>
      <c r="AE200" s="61" t="e">
        <f>VLOOKUP(C200,Sheet1!B:AI,29,0)</f>
        <v>#N/A</v>
      </c>
      <c r="AF200" s="109" t="e">
        <f t="shared" si="21"/>
        <v>#N/A</v>
      </c>
      <c r="AG200" s="116" t="e">
        <f t="shared" si="22"/>
        <v>#N/A</v>
      </c>
    </row>
    <row r="201" s="28" customFormat="1" ht="26" customHeight="1" spans="1:33">
      <c r="A201" s="24"/>
      <c r="B201" s="142"/>
      <c r="C201" s="63" t="s">
        <v>631</v>
      </c>
      <c r="D201" s="64" t="s">
        <v>632</v>
      </c>
      <c r="E201" s="65">
        <v>120</v>
      </c>
      <c r="F201" s="61" t="e">
        <f>VLOOKUP(C201,Sheet1!B:J,4,0)</f>
        <v>#N/A</v>
      </c>
      <c r="G201" s="61" t="e">
        <f>VLOOKUP(C201,Sheet1!B:K,5,0)</f>
        <v>#N/A</v>
      </c>
      <c r="H201" s="61" t="e">
        <f>VLOOKUP($C201,Sheet1!$B:$AE,6,0)</f>
        <v>#N/A</v>
      </c>
      <c r="I201" s="61" t="e">
        <f>VLOOKUP($C201,Sheet1!$B:$AE,7,0)</f>
        <v>#N/A</v>
      </c>
      <c r="J201" s="61" t="e">
        <f>VLOOKUP($C201,Sheet1!$B:$AE,8,0)</f>
        <v>#N/A</v>
      </c>
      <c r="K201" s="61" t="e">
        <f>VLOOKUP($C201,Sheet1!$B:$AE,9,0)</f>
        <v>#N/A</v>
      </c>
      <c r="L201" s="61" t="e">
        <f>VLOOKUP($C201,Sheet1!$B:$AE,10,0)</f>
        <v>#N/A</v>
      </c>
      <c r="M201" s="61" t="e">
        <f>VLOOKUP($C201,Sheet1!$B:$AE,11,0)</f>
        <v>#N/A</v>
      </c>
      <c r="N201" s="61" t="e">
        <f>VLOOKUP($C201,Sheet1!$B:$AE,12,0)</f>
        <v>#N/A</v>
      </c>
      <c r="O201" s="61" t="e">
        <f>VLOOKUP($C201,Sheet1!$B:$AE,13,0)</f>
        <v>#N/A</v>
      </c>
      <c r="P201" s="61" t="e">
        <f>VLOOKUP($C201,Sheet1!$B:$AE,14,0)</f>
        <v>#N/A</v>
      </c>
      <c r="Q201" s="61" t="e">
        <f>VLOOKUP($C201,Sheet1!$B:$AE,15,0)</f>
        <v>#N/A</v>
      </c>
      <c r="R201" s="61" t="e">
        <f>VLOOKUP($C201,Sheet1!$B:$AE,16,0)</f>
        <v>#N/A</v>
      </c>
      <c r="S201" s="61" t="e">
        <f>VLOOKUP($C201,Sheet1!$B:$AE,17,0)</f>
        <v>#N/A</v>
      </c>
      <c r="T201" s="61" t="e">
        <f>VLOOKUP($C201,Sheet1!$B:$AE,18,0)</f>
        <v>#N/A</v>
      </c>
      <c r="U201" s="61" t="e">
        <f>VLOOKUP($C201,Sheet1!$B:$AE,19,0)</f>
        <v>#N/A</v>
      </c>
      <c r="V201" s="61" t="e">
        <f>VLOOKUP($C201,Sheet1!$B:$AE,20,0)</f>
        <v>#N/A</v>
      </c>
      <c r="W201" s="61" t="e">
        <f>VLOOKUP($C201,Sheet1!$B:$AE,21,0)</f>
        <v>#N/A</v>
      </c>
      <c r="X201" s="61" t="e">
        <f>VLOOKUP($C201,Sheet1!$B:$AE,22,0)</f>
        <v>#N/A</v>
      </c>
      <c r="Y201" s="61" t="e">
        <f>VLOOKUP($C201,Sheet1!$B:$AE,23,0)</f>
        <v>#N/A</v>
      </c>
      <c r="Z201" s="61" t="e">
        <f>VLOOKUP($C201,Sheet1!$B:$AE,24,0)</f>
        <v>#N/A</v>
      </c>
      <c r="AA201" s="61" t="e">
        <f>VLOOKUP($C201,Sheet1!$B:$AE,25,0)</f>
        <v>#N/A</v>
      </c>
      <c r="AB201" s="61" t="e">
        <f>VLOOKUP($C201,Sheet1!$B:$AF,26,0)</f>
        <v>#N/A</v>
      </c>
      <c r="AC201" s="61" t="e">
        <f>VLOOKUP($C201,Sheet1!$B:$AG,27,0)</f>
        <v>#N/A</v>
      </c>
      <c r="AD201" s="61" t="e">
        <f>VLOOKUP($C201,Sheet1!$B:$AH,28,0)</f>
        <v>#N/A</v>
      </c>
      <c r="AE201" s="61" t="e">
        <f>VLOOKUP(C201,Sheet1!B:AI,29,0)</f>
        <v>#N/A</v>
      </c>
      <c r="AF201" s="109" t="e">
        <f t="shared" si="21"/>
        <v>#N/A</v>
      </c>
      <c r="AG201" s="116" t="e">
        <f t="shared" si="22"/>
        <v>#N/A</v>
      </c>
    </row>
    <row r="202" s="28" customFormat="1" ht="26" customHeight="1" spans="1:33">
      <c r="A202" s="24"/>
      <c r="B202" s="142"/>
      <c r="C202" s="63" t="s">
        <v>633</v>
      </c>
      <c r="D202" s="64" t="s">
        <v>634</v>
      </c>
      <c r="E202" s="65">
        <v>120</v>
      </c>
      <c r="F202" s="61" t="e">
        <f>VLOOKUP(C202,Sheet1!B:J,4,0)</f>
        <v>#N/A</v>
      </c>
      <c r="G202" s="61" t="e">
        <f>VLOOKUP(C202,Sheet1!B:K,5,0)</f>
        <v>#N/A</v>
      </c>
      <c r="H202" s="61" t="e">
        <f>VLOOKUP($C202,Sheet1!$B:$AE,6,0)</f>
        <v>#N/A</v>
      </c>
      <c r="I202" s="61" t="e">
        <f>VLOOKUP($C202,Sheet1!$B:$AE,7,0)</f>
        <v>#N/A</v>
      </c>
      <c r="J202" s="61" t="e">
        <f>VLOOKUP($C202,Sheet1!$B:$AE,8,0)</f>
        <v>#N/A</v>
      </c>
      <c r="K202" s="61" t="e">
        <f>VLOOKUP($C202,Sheet1!$B:$AE,9,0)</f>
        <v>#N/A</v>
      </c>
      <c r="L202" s="61" t="e">
        <f>VLOOKUP($C202,Sheet1!$B:$AE,10,0)</f>
        <v>#N/A</v>
      </c>
      <c r="M202" s="61" t="e">
        <f>VLOOKUP($C202,Sheet1!$B:$AE,11,0)</f>
        <v>#N/A</v>
      </c>
      <c r="N202" s="61" t="e">
        <f>VLOOKUP($C202,Sheet1!$B:$AE,12,0)</f>
        <v>#N/A</v>
      </c>
      <c r="O202" s="61" t="e">
        <f>VLOOKUP($C202,Sheet1!$B:$AE,13,0)</f>
        <v>#N/A</v>
      </c>
      <c r="P202" s="61" t="e">
        <f>VLOOKUP($C202,Sheet1!$B:$AE,14,0)</f>
        <v>#N/A</v>
      </c>
      <c r="Q202" s="61" t="e">
        <f>VLOOKUP($C202,Sheet1!$B:$AE,15,0)</f>
        <v>#N/A</v>
      </c>
      <c r="R202" s="61" t="e">
        <f>VLOOKUP($C202,Sheet1!$B:$AE,16,0)</f>
        <v>#N/A</v>
      </c>
      <c r="S202" s="61" t="e">
        <f>VLOOKUP($C202,Sheet1!$B:$AE,17,0)</f>
        <v>#N/A</v>
      </c>
      <c r="T202" s="61" t="e">
        <f>VLOOKUP($C202,Sheet1!$B:$AE,18,0)</f>
        <v>#N/A</v>
      </c>
      <c r="U202" s="61" t="e">
        <f>VLOOKUP($C202,Sheet1!$B:$AE,19,0)</f>
        <v>#N/A</v>
      </c>
      <c r="V202" s="61" t="e">
        <f>VLOOKUP($C202,Sheet1!$B:$AE,20,0)</f>
        <v>#N/A</v>
      </c>
      <c r="W202" s="61" t="e">
        <f>VLOOKUP($C202,Sheet1!$B:$AE,21,0)</f>
        <v>#N/A</v>
      </c>
      <c r="X202" s="61" t="e">
        <f>VLOOKUP($C202,Sheet1!$B:$AE,22,0)</f>
        <v>#N/A</v>
      </c>
      <c r="Y202" s="61" t="e">
        <f>VLOOKUP($C202,Sheet1!$B:$AE,23,0)</f>
        <v>#N/A</v>
      </c>
      <c r="Z202" s="61" t="e">
        <f>VLOOKUP($C202,Sheet1!$B:$AE,24,0)</f>
        <v>#N/A</v>
      </c>
      <c r="AA202" s="61" t="e">
        <f>VLOOKUP($C202,Sheet1!$B:$AE,25,0)</f>
        <v>#N/A</v>
      </c>
      <c r="AB202" s="61" t="e">
        <f>VLOOKUP($C202,Sheet1!$B:$AF,26,0)</f>
        <v>#N/A</v>
      </c>
      <c r="AC202" s="61" t="e">
        <f>VLOOKUP($C202,Sheet1!$B:$AG,27,0)</f>
        <v>#N/A</v>
      </c>
      <c r="AD202" s="61" t="e">
        <f>VLOOKUP($C202,Sheet1!$B:$AH,28,0)</f>
        <v>#N/A</v>
      </c>
      <c r="AE202" s="61" t="e">
        <f>VLOOKUP(C202,Sheet1!B:AI,29,0)</f>
        <v>#N/A</v>
      </c>
      <c r="AF202" s="109" t="e">
        <f t="shared" si="21"/>
        <v>#N/A</v>
      </c>
      <c r="AG202" s="116" t="e">
        <f t="shared" si="22"/>
        <v>#N/A</v>
      </c>
    </row>
    <row r="203" s="28" customFormat="1" ht="26" customHeight="1" spans="1:33">
      <c r="A203" s="24"/>
      <c r="B203" s="142"/>
      <c r="C203" s="63" t="s">
        <v>635</v>
      </c>
      <c r="D203" s="64" t="s">
        <v>636</v>
      </c>
      <c r="E203" s="65">
        <v>120</v>
      </c>
      <c r="F203" s="61" t="e">
        <f>VLOOKUP(C203,Sheet1!B:J,4,0)</f>
        <v>#N/A</v>
      </c>
      <c r="G203" s="61" t="e">
        <f>VLOOKUP(C203,Sheet1!B:K,5,0)</f>
        <v>#N/A</v>
      </c>
      <c r="H203" s="61" t="e">
        <f>VLOOKUP($C203,Sheet1!$B:$AE,6,0)</f>
        <v>#N/A</v>
      </c>
      <c r="I203" s="61" t="e">
        <f>VLOOKUP($C203,Sheet1!$B:$AE,7,0)</f>
        <v>#N/A</v>
      </c>
      <c r="J203" s="61" t="e">
        <f>VLOOKUP($C203,Sheet1!$B:$AE,8,0)</f>
        <v>#N/A</v>
      </c>
      <c r="K203" s="61" t="e">
        <f>VLOOKUP($C203,Sheet1!$B:$AE,9,0)</f>
        <v>#N/A</v>
      </c>
      <c r="L203" s="61" t="e">
        <f>VLOOKUP($C203,Sheet1!$B:$AE,10,0)</f>
        <v>#N/A</v>
      </c>
      <c r="M203" s="61" t="e">
        <f>VLOOKUP($C203,Sheet1!$B:$AE,11,0)</f>
        <v>#N/A</v>
      </c>
      <c r="N203" s="61" t="e">
        <f>VLOOKUP($C203,Sheet1!$B:$AE,12,0)</f>
        <v>#N/A</v>
      </c>
      <c r="O203" s="61" t="e">
        <f>VLOOKUP($C203,Sheet1!$B:$AE,13,0)</f>
        <v>#N/A</v>
      </c>
      <c r="P203" s="61" t="e">
        <f>VLOOKUP($C203,Sheet1!$B:$AE,14,0)</f>
        <v>#N/A</v>
      </c>
      <c r="Q203" s="61" t="e">
        <f>VLOOKUP($C203,Sheet1!$B:$AE,15,0)</f>
        <v>#N/A</v>
      </c>
      <c r="R203" s="61" t="e">
        <f>VLOOKUP($C203,Sheet1!$B:$AE,16,0)</f>
        <v>#N/A</v>
      </c>
      <c r="S203" s="61" t="e">
        <f>VLOOKUP($C203,Sheet1!$B:$AE,17,0)</f>
        <v>#N/A</v>
      </c>
      <c r="T203" s="61" t="e">
        <f>VLOOKUP($C203,Sheet1!$B:$AE,18,0)</f>
        <v>#N/A</v>
      </c>
      <c r="U203" s="61" t="e">
        <f>VLOOKUP($C203,Sheet1!$B:$AE,19,0)</f>
        <v>#N/A</v>
      </c>
      <c r="V203" s="61" t="e">
        <f>VLOOKUP($C203,Sheet1!$B:$AE,20,0)</f>
        <v>#N/A</v>
      </c>
      <c r="W203" s="61" t="e">
        <f>VLOOKUP($C203,Sheet1!$B:$AE,21,0)</f>
        <v>#N/A</v>
      </c>
      <c r="X203" s="61" t="e">
        <f>VLOOKUP($C203,Sheet1!$B:$AE,22,0)</f>
        <v>#N/A</v>
      </c>
      <c r="Y203" s="61" t="e">
        <f>VLOOKUP($C203,Sheet1!$B:$AE,23,0)</f>
        <v>#N/A</v>
      </c>
      <c r="Z203" s="61" t="e">
        <f>VLOOKUP($C203,Sheet1!$B:$AE,24,0)</f>
        <v>#N/A</v>
      </c>
      <c r="AA203" s="61" t="e">
        <f>VLOOKUP($C203,Sheet1!$B:$AE,25,0)</f>
        <v>#N/A</v>
      </c>
      <c r="AB203" s="61" t="e">
        <f>VLOOKUP($C203,Sheet1!$B:$AF,26,0)</f>
        <v>#N/A</v>
      </c>
      <c r="AC203" s="61" t="e">
        <f>VLOOKUP($C203,Sheet1!$B:$AG,27,0)</f>
        <v>#N/A</v>
      </c>
      <c r="AD203" s="61" t="e">
        <f>VLOOKUP($C203,Sheet1!$B:$AH,28,0)</f>
        <v>#N/A</v>
      </c>
      <c r="AE203" s="61" t="e">
        <f>VLOOKUP(C203,Sheet1!B:AI,29,0)</f>
        <v>#N/A</v>
      </c>
      <c r="AF203" s="109" t="e">
        <f t="shared" si="21"/>
        <v>#N/A</v>
      </c>
      <c r="AG203" s="116" t="e">
        <f t="shared" si="22"/>
        <v>#N/A</v>
      </c>
    </row>
    <row r="204" s="28" customFormat="1" ht="26" customHeight="1" spans="1:33">
      <c r="A204" s="24"/>
      <c r="B204" s="142"/>
      <c r="C204" s="63" t="s">
        <v>637</v>
      </c>
      <c r="D204" s="64" t="s">
        <v>638</v>
      </c>
      <c r="E204" s="65">
        <v>120</v>
      </c>
      <c r="F204" s="61" t="e">
        <f>VLOOKUP(C204,Sheet1!B:J,4,0)</f>
        <v>#N/A</v>
      </c>
      <c r="G204" s="61" t="e">
        <f>VLOOKUP(C204,Sheet1!B:K,5,0)</f>
        <v>#N/A</v>
      </c>
      <c r="H204" s="61" t="e">
        <f>VLOOKUP($C204,Sheet1!$B:$AE,6,0)</f>
        <v>#N/A</v>
      </c>
      <c r="I204" s="61" t="e">
        <f>VLOOKUP($C204,Sheet1!$B:$AE,7,0)</f>
        <v>#N/A</v>
      </c>
      <c r="J204" s="61" t="e">
        <f>VLOOKUP($C204,Sheet1!$B:$AE,8,0)</f>
        <v>#N/A</v>
      </c>
      <c r="K204" s="61" t="e">
        <f>VLOOKUP($C204,Sheet1!$B:$AE,9,0)</f>
        <v>#N/A</v>
      </c>
      <c r="L204" s="61" t="e">
        <f>VLOOKUP($C204,Sheet1!$B:$AE,10,0)</f>
        <v>#N/A</v>
      </c>
      <c r="M204" s="61" t="e">
        <f>VLOOKUP($C204,Sheet1!$B:$AE,11,0)</f>
        <v>#N/A</v>
      </c>
      <c r="N204" s="61" t="e">
        <f>VLOOKUP($C204,Sheet1!$B:$AE,12,0)</f>
        <v>#N/A</v>
      </c>
      <c r="O204" s="61" t="e">
        <f>VLOOKUP($C204,Sheet1!$B:$AE,13,0)</f>
        <v>#N/A</v>
      </c>
      <c r="P204" s="61" t="e">
        <f>VLOOKUP($C204,Sheet1!$B:$AE,14,0)</f>
        <v>#N/A</v>
      </c>
      <c r="Q204" s="61" t="e">
        <f>VLOOKUP($C204,Sheet1!$B:$AE,15,0)</f>
        <v>#N/A</v>
      </c>
      <c r="R204" s="61" t="e">
        <f>VLOOKUP($C204,Sheet1!$B:$AE,16,0)</f>
        <v>#N/A</v>
      </c>
      <c r="S204" s="61" t="e">
        <f>VLOOKUP($C204,Sheet1!$B:$AE,17,0)</f>
        <v>#N/A</v>
      </c>
      <c r="T204" s="61" t="e">
        <f>VLOOKUP($C204,Sheet1!$B:$AE,18,0)</f>
        <v>#N/A</v>
      </c>
      <c r="U204" s="61" t="e">
        <f>VLOOKUP($C204,Sheet1!$B:$AE,19,0)</f>
        <v>#N/A</v>
      </c>
      <c r="V204" s="61" t="e">
        <f>VLOOKUP($C204,Sheet1!$B:$AE,20,0)</f>
        <v>#N/A</v>
      </c>
      <c r="W204" s="61" t="e">
        <f>VLOOKUP($C204,Sheet1!$B:$AE,21,0)</f>
        <v>#N/A</v>
      </c>
      <c r="X204" s="61" t="e">
        <f>VLOOKUP($C204,Sheet1!$B:$AE,22,0)</f>
        <v>#N/A</v>
      </c>
      <c r="Y204" s="61" t="e">
        <f>VLOOKUP($C204,Sheet1!$B:$AE,23,0)</f>
        <v>#N/A</v>
      </c>
      <c r="Z204" s="61" t="e">
        <f>VLOOKUP($C204,Sheet1!$B:$AE,24,0)</f>
        <v>#N/A</v>
      </c>
      <c r="AA204" s="61" t="e">
        <f>VLOOKUP($C204,Sheet1!$B:$AE,25,0)</f>
        <v>#N/A</v>
      </c>
      <c r="AB204" s="61" t="e">
        <f>VLOOKUP($C204,Sheet1!$B:$AF,26,0)</f>
        <v>#N/A</v>
      </c>
      <c r="AC204" s="61" t="e">
        <f>VLOOKUP($C204,Sheet1!$B:$AG,27,0)</f>
        <v>#N/A</v>
      </c>
      <c r="AD204" s="61" t="e">
        <f>VLOOKUP($C204,Sheet1!$B:$AH,28,0)</f>
        <v>#N/A</v>
      </c>
      <c r="AE204" s="61" t="e">
        <f>VLOOKUP(C204,Sheet1!B:AI,29,0)</f>
        <v>#N/A</v>
      </c>
      <c r="AF204" s="109" t="e">
        <f t="shared" si="21"/>
        <v>#N/A</v>
      </c>
      <c r="AG204" s="116" t="e">
        <f t="shared" si="22"/>
        <v>#N/A</v>
      </c>
    </row>
    <row r="205" s="28" customFormat="1" ht="26" customHeight="1" spans="1:33">
      <c r="A205" s="24"/>
      <c r="B205" s="142"/>
      <c r="C205" s="63" t="s">
        <v>173</v>
      </c>
      <c r="D205" s="64" t="s">
        <v>174</v>
      </c>
      <c r="E205" s="65">
        <v>120</v>
      </c>
      <c r="F205" s="61" t="str">
        <f>VLOOKUP(C205,Sheet1!B:J,4,0)</f>
        <v>正常供货</v>
      </c>
      <c r="G205" s="61">
        <f>VLOOKUP(C205,Sheet1!B:K,5,0)</f>
        <v>0</v>
      </c>
      <c r="H205" s="61">
        <f>VLOOKUP($C205,Sheet1!$B:$AE,6,0)</f>
        <v>90</v>
      </c>
      <c r="I205" s="61" t="str">
        <f>VLOOKUP($C205,Sheet1!$B:$AE,7,0)</f>
        <v>是</v>
      </c>
      <c r="J205" s="61">
        <f>VLOOKUP($C205,Sheet1!$B:$AE,8,0)</f>
        <v>90</v>
      </c>
      <c r="K205" s="61">
        <f>VLOOKUP($C205,Sheet1!$B:$AE,9,0)</f>
        <v>0</v>
      </c>
      <c r="L205" s="61">
        <f>VLOOKUP($C205,Sheet1!$B:$AE,10,0)</f>
        <v>0</v>
      </c>
      <c r="M205" s="61">
        <f>VLOOKUP($C205,Sheet1!$B:$AE,11,0)</f>
        <v>0</v>
      </c>
      <c r="N205" s="61">
        <f>VLOOKUP($C205,Sheet1!$B:$AE,12,0)</f>
        <v>0</v>
      </c>
      <c r="O205" s="61">
        <f>VLOOKUP($C205,Sheet1!$B:$AE,13,0)</f>
        <v>0</v>
      </c>
      <c r="P205" s="61">
        <f>VLOOKUP($C205,Sheet1!$B:$AE,14,0)</f>
        <v>0</v>
      </c>
      <c r="Q205" s="61">
        <f>VLOOKUP($C205,Sheet1!$B:$AE,15,0)</f>
        <v>0</v>
      </c>
      <c r="R205" s="61">
        <f>VLOOKUP($C205,Sheet1!$B:$AE,16,0)</f>
        <v>0</v>
      </c>
      <c r="S205" s="61">
        <f>VLOOKUP($C205,Sheet1!$B:$AE,17,0)</f>
        <v>0</v>
      </c>
      <c r="T205" s="61">
        <f>VLOOKUP($C205,Sheet1!$B:$AE,18,0)</f>
        <v>0</v>
      </c>
      <c r="U205" s="61">
        <f>VLOOKUP($C205,Sheet1!$B:$AE,19,0)</f>
        <v>0</v>
      </c>
      <c r="V205" s="61">
        <f>VLOOKUP($C205,Sheet1!$B:$AE,20,0)</f>
        <v>0</v>
      </c>
      <c r="W205" s="61">
        <f>VLOOKUP($C205,Sheet1!$B:$AE,21,0)</f>
        <v>0</v>
      </c>
      <c r="X205" s="61">
        <f>VLOOKUP($C205,Sheet1!$B:$AE,22,0)</f>
        <v>0</v>
      </c>
      <c r="Y205" s="61">
        <f>VLOOKUP($C205,Sheet1!$B:$AE,23,0)</f>
        <v>0</v>
      </c>
      <c r="Z205" s="61">
        <f>VLOOKUP($C205,Sheet1!$B:$AE,24,0)</f>
        <v>0</v>
      </c>
      <c r="AA205" s="61">
        <f>VLOOKUP($C205,Sheet1!$B:$AE,25,0)</f>
        <v>0</v>
      </c>
      <c r="AB205" s="61">
        <f>VLOOKUP($C205,Sheet1!$B:$AF,26,0)</f>
        <v>0</v>
      </c>
      <c r="AC205" s="61">
        <f>VLOOKUP($C205,Sheet1!$B:$AG,27,0)</f>
        <v>0</v>
      </c>
      <c r="AD205" s="61">
        <f>VLOOKUP($C205,Sheet1!$B:$AH,28,0)</f>
        <v>0</v>
      </c>
      <c r="AE205" s="61">
        <f>VLOOKUP(C205,Sheet1!B:AI,29,0)</f>
        <v>0</v>
      </c>
      <c r="AF205" s="109">
        <f t="shared" si="21"/>
        <v>180</v>
      </c>
      <c r="AG205" s="116">
        <f t="shared" si="22"/>
        <v>180</v>
      </c>
    </row>
    <row r="206" s="28" customFormat="1" ht="26" customHeight="1" spans="1:33">
      <c r="A206" s="24"/>
      <c r="B206" s="142"/>
      <c r="C206" s="63" t="s">
        <v>639</v>
      </c>
      <c r="D206" s="64" t="s">
        <v>640</v>
      </c>
      <c r="E206" s="65">
        <v>120</v>
      </c>
      <c r="F206" s="61" t="e">
        <f>VLOOKUP(C206,Sheet1!B:J,4,0)</f>
        <v>#N/A</v>
      </c>
      <c r="G206" s="61" t="e">
        <f>VLOOKUP(C206,Sheet1!B:K,5,0)</f>
        <v>#N/A</v>
      </c>
      <c r="H206" s="61" t="e">
        <f>VLOOKUP($C206,Sheet1!$B:$AE,6,0)</f>
        <v>#N/A</v>
      </c>
      <c r="I206" s="61" t="e">
        <f>VLOOKUP($C206,Sheet1!$B:$AE,7,0)</f>
        <v>#N/A</v>
      </c>
      <c r="J206" s="61" t="e">
        <f>VLOOKUP($C206,Sheet1!$B:$AE,8,0)</f>
        <v>#N/A</v>
      </c>
      <c r="K206" s="61" t="e">
        <f>VLOOKUP($C206,Sheet1!$B:$AE,9,0)</f>
        <v>#N/A</v>
      </c>
      <c r="L206" s="61" t="e">
        <f>VLOOKUP($C206,Sheet1!$B:$AE,10,0)</f>
        <v>#N/A</v>
      </c>
      <c r="M206" s="61" t="e">
        <f>VLOOKUP($C206,Sheet1!$B:$AE,11,0)</f>
        <v>#N/A</v>
      </c>
      <c r="N206" s="61" t="e">
        <f>VLOOKUP($C206,Sheet1!$B:$AE,12,0)</f>
        <v>#N/A</v>
      </c>
      <c r="O206" s="61" t="e">
        <f>VLOOKUP($C206,Sheet1!$B:$AE,13,0)</f>
        <v>#N/A</v>
      </c>
      <c r="P206" s="61" t="e">
        <f>VLOOKUP($C206,Sheet1!$B:$AE,14,0)</f>
        <v>#N/A</v>
      </c>
      <c r="Q206" s="61" t="e">
        <f>VLOOKUP($C206,Sheet1!$B:$AE,15,0)</f>
        <v>#N/A</v>
      </c>
      <c r="R206" s="61" t="e">
        <f>VLOOKUP($C206,Sheet1!$B:$AE,16,0)</f>
        <v>#N/A</v>
      </c>
      <c r="S206" s="61" t="e">
        <f>VLOOKUP($C206,Sheet1!$B:$AE,17,0)</f>
        <v>#N/A</v>
      </c>
      <c r="T206" s="61" t="e">
        <f>VLOOKUP($C206,Sheet1!$B:$AE,18,0)</f>
        <v>#N/A</v>
      </c>
      <c r="U206" s="61" t="e">
        <f>VLOOKUP($C206,Sheet1!$B:$AE,19,0)</f>
        <v>#N/A</v>
      </c>
      <c r="V206" s="61" t="e">
        <f>VLOOKUP($C206,Sheet1!$B:$AE,20,0)</f>
        <v>#N/A</v>
      </c>
      <c r="W206" s="61" t="e">
        <f>VLOOKUP($C206,Sheet1!$B:$AE,21,0)</f>
        <v>#N/A</v>
      </c>
      <c r="X206" s="61" t="e">
        <f>VLOOKUP($C206,Sheet1!$B:$AE,22,0)</f>
        <v>#N/A</v>
      </c>
      <c r="Y206" s="61" t="e">
        <f>VLOOKUP($C206,Sheet1!$B:$AE,23,0)</f>
        <v>#N/A</v>
      </c>
      <c r="Z206" s="61" t="e">
        <f>VLOOKUP($C206,Sheet1!$B:$AE,24,0)</f>
        <v>#N/A</v>
      </c>
      <c r="AA206" s="61" t="e">
        <f>VLOOKUP($C206,Sheet1!$B:$AE,25,0)</f>
        <v>#N/A</v>
      </c>
      <c r="AB206" s="61" t="e">
        <f>VLOOKUP($C206,Sheet1!$B:$AF,26,0)</f>
        <v>#N/A</v>
      </c>
      <c r="AC206" s="61" t="e">
        <f>VLOOKUP($C206,Sheet1!$B:$AG,27,0)</f>
        <v>#N/A</v>
      </c>
      <c r="AD206" s="61" t="e">
        <f>VLOOKUP($C206,Sheet1!$B:$AH,28,0)</f>
        <v>#N/A</v>
      </c>
      <c r="AE206" s="61" t="e">
        <f>VLOOKUP(C206,Sheet1!B:AI,29,0)</f>
        <v>#N/A</v>
      </c>
      <c r="AF206" s="109" t="e">
        <f t="shared" si="21"/>
        <v>#N/A</v>
      </c>
      <c r="AG206" s="116" t="e">
        <f t="shared" si="22"/>
        <v>#N/A</v>
      </c>
    </row>
    <row r="207" s="28" customFormat="1" ht="26" customHeight="1" spans="1:33">
      <c r="A207" s="24"/>
      <c r="B207" s="142"/>
      <c r="C207" s="63" t="s">
        <v>641</v>
      </c>
      <c r="D207" s="64" t="s">
        <v>642</v>
      </c>
      <c r="E207" s="65">
        <v>120</v>
      </c>
      <c r="F207" s="61" t="e">
        <f>VLOOKUP(C207,Sheet1!B:J,4,0)</f>
        <v>#N/A</v>
      </c>
      <c r="G207" s="61" t="e">
        <f>VLOOKUP(C207,Sheet1!B:K,5,0)</f>
        <v>#N/A</v>
      </c>
      <c r="H207" s="61" t="e">
        <f>VLOOKUP($C207,Sheet1!$B:$AE,6,0)</f>
        <v>#N/A</v>
      </c>
      <c r="I207" s="61" t="e">
        <f>VLOOKUP($C207,Sheet1!$B:$AE,7,0)</f>
        <v>#N/A</v>
      </c>
      <c r="J207" s="61" t="e">
        <f>VLOOKUP($C207,Sheet1!$B:$AE,8,0)</f>
        <v>#N/A</v>
      </c>
      <c r="K207" s="61" t="e">
        <f>VLOOKUP($C207,Sheet1!$B:$AE,9,0)</f>
        <v>#N/A</v>
      </c>
      <c r="L207" s="61" t="e">
        <f>VLOOKUP($C207,Sheet1!$B:$AE,10,0)</f>
        <v>#N/A</v>
      </c>
      <c r="M207" s="61" t="e">
        <f>VLOOKUP($C207,Sheet1!$B:$AE,11,0)</f>
        <v>#N/A</v>
      </c>
      <c r="N207" s="61" t="e">
        <f>VLOOKUP($C207,Sheet1!$B:$AE,12,0)</f>
        <v>#N/A</v>
      </c>
      <c r="O207" s="61" t="e">
        <f>VLOOKUP($C207,Sheet1!$B:$AE,13,0)</f>
        <v>#N/A</v>
      </c>
      <c r="P207" s="61" t="e">
        <f>VLOOKUP($C207,Sheet1!$B:$AE,14,0)</f>
        <v>#N/A</v>
      </c>
      <c r="Q207" s="61" t="e">
        <f>VLOOKUP($C207,Sheet1!$B:$AE,15,0)</f>
        <v>#N/A</v>
      </c>
      <c r="R207" s="61" t="e">
        <f>VLOOKUP($C207,Sheet1!$B:$AE,16,0)</f>
        <v>#N/A</v>
      </c>
      <c r="S207" s="61" t="e">
        <f>VLOOKUP($C207,Sheet1!$B:$AE,17,0)</f>
        <v>#N/A</v>
      </c>
      <c r="T207" s="61" t="e">
        <f>VLOOKUP($C207,Sheet1!$B:$AE,18,0)</f>
        <v>#N/A</v>
      </c>
      <c r="U207" s="61" t="e">
        <f>VLOOKUP($C207,Sheet1!$B:$AE,19,0)</f>
        <v>#N/A</v>
      </c>
      <c r="V207" s="61" t="e">
        <f>VLOOKUP($C207,Sheet1!$B:$AE,20,0)</f>
        <v>#N/A</v>
      </c>
      <c r="W207" s="61" t="e">
        <f>VLOOKUP($C207,Sheet1!$B:$AE,21,0)</f>
        <v>#N/A</v>
      </c>
      <c r="X207" s="61" t="e">
        <f>VLOOKUP($C207,Sheet1!$B:$AE,22,0)</f>
        <v>#N/A</v>
      </c>
      <c r="Y207" s="61" t="e">
        <f>VLOOKUP($C207,Sheet1!$B:$AE,23,0)</f>
        <v>#N/A</v>
      </c>
      <c r="Z207" s="61" t="e">
        <f>VLOOKUP($C207,Sheet1!$B:$AE,24,0)</f>
        <v>#N/A</v>
      </c>
      <c r="AA207" s="61" t="e">
        <f>VLOOKUP($C207,Sheet1!$B:$AE,25,0)</f>
        <v>#N/A</v>
      </c>
      <c r="AB207" s="61" t="e">
        <f>VLOOKUP($C207,Sheet1!$B:$AF,26,0)</f>
        <v>#N/A</v>
      </c>
      <c r="AC207" s="61" t="e">
        <f>VLOOKUP($C207,Sheet1!$B:$AG,27,0)</f>
        <v>#N/A</v>
      </c>
      <c r="AD207" s="61" t="e">
        <f>VLOOKUP($C207,Sheet1!$B:$AH,28,0)</f>
        <v>#N/A</v>
      </c>
      <c r="AE207" s="61" t="e">
        <f>VLOOKUP(C207,Sheet1!B:AI,29,0)</f>
        <v>#N/A</v>
      </c>
      <c r="AF207" s="109" t="e">
        <f t="shared" si="21"/>
        <v>#N/A</v>
      </c>
      <c r="AG207" s="116" t="e">
        <f t="shared" si="22"/>
        <v>#N/A</v>
      </c>
    </row>
    <row r="208" s="28" customFormat="1" ht="26" customHeight="1" spans="1:33">
      <c r="A208" s="24"/>
      <c r="B208" s="142"/>
      <c r="C208" s="63" t="s">
        <v>643</v>
      </c>
      <c r="D208" s="64" t="s">
        <v>644</v>
      </c>
      <c r="E208" s="65">
        <v>120</v>
      </c>
      <c r="F208" s="61" t="e">
        <f>VLOOKUP(C208,Sheet1!B:J,4,0)</f>
        <v>#N/A</v>
      </c>
      <c r="G208" s="61" t="e">
        <f>VLOOKUP(C208,Sheet1!B:K,5,0)</f>
        <v>#N/A</v>
      </c>
      <c r="H208" s="61" t="e">
        <f>VLOOKUP($C208,Sheet1!$B:$AE,6,0)</f>
        <v>#N/A</v>
      </c>
      <c r="I208" s="61" t="e">
        <f>VLOOKUP($C208,Sheet1!$B:$AE,7,0)</f>
        <v>#N/A</v>
      </c>
      <c r="J208" s="61" t="e">
        <f>VLOOKUP($C208,Sheet1!$B:$AE,8,0)</f>
        <v>#N/A</v>
      </c>
      <c r="K208" s="61" t="e">
        <f>VLOOKUP($C208,Sheet1!$B:$AE,9,0)</f>
        <v>#N/A</v>
      </c>
      <c r="L208" s="61" t="e">
        <f>VLOOKUP($C208,Sheet1!$B:$AE,10,0)</f>
        <v>#N/A</v>
      </c>
      <c r="M208" s="61" t="e">
        <f>VLOOKUP($C208,Sheet1!$B:$AE,11,0)</f>
        <v>#N/A</v>
      </c>
      <c r="N208" s="61" t="e">
        <f>VLOOKUP($C208,Sheet1!$B:$AE,12,0)</f>
        <v>#N/A</v>
      </c>
      <c r="O208" s="61" t="e">
        <f>VLOOKUP($C208,Sheet1!$B:$AE,13,0)</f>
        <v>#N/A</v>
      </c>
      <c r="P208" s="61" t="e">
        <f>VLOOKUP($C208,Sheet1!$B:$AE,14,0)</f>
        <v>#N/A</v>
      </c>
      <c r="Q208" s="61" t="e">
        <f>VLOOKUP($C208,Sheet1!$B:$AE,15,0)</f>
        <v>#N/A</v>
      </c>
      <c r="R208" s="61" t="e">
        <f>VLOOKUP($C208,Sheet1!$B:$AE,16,0)</f>
        <v>#N/A</v>
      </c>
      <c r="S208" s="61" t="e">
        <f>VLOOKUP($C208,Sheet1!$B:$AE,17,0)</f>
        <v>#N/A</v>
      </c>
      <c r="T208" s="61" t="e">
        <f>VLOOKUP($C208,Sheet1!$B:$AE,18,0)</f>
        <v>#N/A</v>
      </c>
      <c r="U208" s="61" t="e">
        <f>VLOOKUP($C208,Sheet1!$B:$AE,19,0)</f>
        <v>#N/A</v>
      </c>
      <c r="V208" s="61" t="e">
        <f>VLOOKUP($C208,Sheet1!$B:$AE,20,0)</f>
        <v>#N/A</v>
      </c>
      <c r="W208" s="61" t="e">
        <f>VLOOKUP($C208,Sheet1!$B:$AE,21,0)</f>
        <v>#N/A</v>
      </c>
      <c r="X208" s="61" t="e">
        <f>VLOOKUP($C208,Sheet1!$B:$AE,22,0)</f>
        <v>#N/A</v>
      </c>
      <c r="Y208" s="61" t="e">
        <f>VLOOKUP($C208,Sheet1!$B:$AE,23,0)</f>
        <v>#N/A</v>
      </c>
      <c r="Z208" s="61" t="e">
        <f>VLOOKUP($C208,Sheet1!$B:$AE,24,0)</f>
        <v>#N/A</v>
      </c>
      <c r="AA208" s="61" t="e">
        <f>VLOOKUP($C208,Sheet1!$B:$AE,25,0)</f>
        <v>#N/A</v>
      </c>
      <c r="AB208" s="61" t="e">
        <f>VLOOKUP($C208,Sheet1!$B:$AF,26,0)</f>
        <v>#N/A</v>
      </c>
      <c r="AC208" s="61" t="e">
        <f>VLOOKUP($C208,Sheet1!$B:$AG,27,0)</f>
        <v>#N/A</v>
      </c>
      <c r="AD208" s="61" t="e">
        <f>VLOOKUP($C208,Sheet1!$B:$AH,28,0)</f>
        <v>#N/A</v>
      </c>
      <c r="AE208" s="61" t="e">
        <f>VLOOKUP(C208,Sheet1!B:AI,29,0)</f>
        <v>#N/A</v>
      </c>
      <c r="AF208" s="109" t="e">
        <f t="shared" si="21"/>
        <v>#N/A</v>
      </c>
      <c r="AG208" s="116" t="e">
        <f t="shared" si="22"/>
        <v>#N/A</v>
      </c>
    </row>
    <row r="209" s="28" customFormat="1" ht="26" customHeight="1" spans="1:33">
      <c r="A209" s="24"/>
      <c r="B209" s="142"/>
      <c r="C209" s="63" t="s">
        <v>645</v>
      </c>
      <c r="D209" s="64" t="s">
        <v>646</v>
      </c>
      <c r="E209" s="65">
        <v>120</v>
      </c>
      <c r="F209" s="61" t="e">
        <f>VLOOKUP(C209,Sheet1!B:J,4,0)</f>
        <v>#N/A</v>
      </c>
      <c r="G209" s="61" t="e">
        <f>VLOOKUP(C209,Sheet1!B:K,5,0)</f>
        <v>#N/A</v>
      </c>
      <c r="H209" s="61" t="e">
        <f>VLOOKUP($C209,Sheet1!$B:$AE,6,0)</f>
        <v>#N/A</v>
      </c>
      <c r="I209" s="61" t="e">
        <f>VLOOKUP($C209,Sheet1!$B:$AE,7,0)</f>
        <v>#N/A</v>
      </c>
      <c r="J209" s="61" t="e">
        <f>VLOOKUP($C209,Sheet1!$B:$AE,8,0)</f>
        <v>#N/A</v>
      </c>
      <c r="K209" s="61" t="e">
        <f>VLOOKUP($C209,Sheet1!$B:$AE,9,0)</f>
        <v>#N/A</v>
      </c>
      <c r="L209" s="61" t="e">
        <f>VLOOKUP($C209,Sheet1!$B:$AE,10,0)</f>
        <v>#N/A</v>
      </c>
      <c r="M209" s="61" t="e">
        <f>VLOOKUP($C209,Sheet1!$B:$AE,11,0)</f>
        <v>#N/A</v>
      </c>
      <c r="N209" s="61" t="e">
        <f>VLOOKUP($C209,Sheet1!$B:$AE,12,0)</f>
        <v>#N/A</v>
      </c>
      <c r="O209" s="61" t="e">
        <f>VLOOKUP($C209,Sheet1!$B:$AE,13,0)</f>
        <v>#N/A</v>
      </c>
      <c r="P209" s="61" t="e">
        <f>VLOOKUP($C209,Sheet1!$B:$AE,14,0)</f>
        <v>#N/A</v>
      </c>
      <c r="Q209" s="61" t="e">
        <f>VLOOKUP($C209,Sheet1!$B:$AE,15,0)</f>
        <v>#N/A</v>
      </c>
      <c r="R209" s="61" t="e">
        <f>VLOOKUP($C209,Sheet1!$B:$AE,16,0)</f>
        <v>#N/A</v>
      </c>
      <c r="S209" s="61" t="e">
        <f>VLOOKUP($C209,Sheet1!$B:$AE,17,0)</f>
        <v>#N/A</v>
      </c>
      <c r="T209" s="61" t="e">
        <f>VLOOKUP($C209,Sheet1!$B:$AE,18,0)</f>
        <v>#N/A</v>
      </c>
      <c r="U209" s="61" t="e">
        <f>VLOOKUP($C209,Sheet1!$B:$AE,19,0)</f>
        <v>#N/A</v>
      </c>
      <c r="V209" s="61" t="e">
        <f>VLOOKUP($C209,Sheet1!$B:$AE,20,0)</f>
        <v>#N/A</v>
      </c>
      <c r="W209" s="61" t="e">
        <f>VLOOKUP($C209,Sheet1!$B:$AE,21,0)</f>
        <v>#N/A</v>
      </c>
      <c r="X209" s="61" t="e">
        <f>VLOOKUP($C209,Sheet1!$B:$AE,22,0)</f>
        <v>#N/A</v>
      </c>
      <c r="Y209" s="61" t="e">
        <f>VLOOKUP($C209,Sheet1!$B:$AE,23,0)</f>
        <v>#N/A</v>
      </c>
      <c r="Z209" s="61" t="e">
        <f>VLOOKUP($C209,Sheet1!$B:$AE,24,0)</f>
        <v>#N/A</v>
      </c>
      <c r="AA209" s="61" t="e">
        <f>VLOOKUP($C209,Sheet1!$B:$AE,25,0)</f>
        <v>#N/A</v>
      </c>
      <c r="AB209" s="61" t="e">
        <f>VLOOKUP($C209,Sheet1!$B:$AF,26,0)</f>
        <v>#N/A</v>
      </c>
      <c r="AC209" s="61" t="e">
        <f>VLOOKUP($C209,Sheet1!$B:$AG,27,0)</f>
        <v>#N/A</v>
      </c>
      <c r="AD209" s="61" t="e">
        <f>VLOOKUP($C209,Sheet1!$B:$AH,28,0)</f>
        <v>#N/A</v>
      </c>
      <c r="AE209" s="61" t="e">
        <f>VLOOKUP(C209,Sheet1!B:AI,29,0)</f>
        <v>#N/A</v>
      </c>
      <c r="AF209" s="109" t="e">
        <f t="shared" si="21"/>
        <v>#N/A</v>
      </c>
      <c r="AG209" s="116" t="e">
        <f t="shared" si="22"/>
        <v>#N/A</v>
      </c>
    </row>
    <row r="210" s="28" customFormat="1" ht="26" customHeight="1" spans="1:33">
      <c r="A210" s="24"/>
      <c r="B210" s="142"/>
      <c r="C210" s="63" t="s">
        <v>647</v>
      </c>
      <c r="D210" s="64" t="s">
        <v>648</v>
      </c>
      <c r="E210" s="65">
        <v>120</v>
      </c>
      <c r="F210" s="61" t="e">
        <f>VLOOKUP(C210,Sheet1!B:J,4,0)</f>
        <v>#N/A</v>
      </c>
      <c r="G210" s="61" t="e">
        <f>VLOOKUP(C210,Sheet1!B:K,5,0)</f>
        <v>#N/A</v>
      </c>
      <c r="H210" s="61" t="e">
        <f>VLOOKUP($C210,Sheet1!$B:$AE,6,0)</f>
        <v>#N/A</v>
      </c>
      <c r="I210" s="61" t="e">
        <f>VLOOKUP($C210,Sheet1!$B:$AE,7,0)</f>
        <v>#N/A</v>
      </c>
      <c r="J210" s="61" t="e">
        <f>VLOOKUP($C210,Sheet1!$B:$AE,8,0)</f>
        <v>#N/A</v>
      </c>
      <c r="K210" s="61" t="e">
        <f>VLOOKUP($C210,Sheet1!$B:$AE,9,0)</f>
        <v>#N/A</v>
      </c>
      <c r="L210" s="61" t="e">
        <f>VLOOKUP($C210,Sheet1!$B:$AE,10,0)</f>
        <v>#N/A</v>
      </c>
      <c r="M210" s="61" t="e">
        <f>VLOOKUP($C210,Sheet1!$B:$AE,11,0)</f>
        <v>#N/A</v>
      </c>
      <c r="N210" s="61" t="e">
        <f>VLOOKUP($C210,Sheet1!$B:$AE,12,0)</f>
        <v>#N/A</v>
      </c>
      <c r="O210" s="61" t="e">
        <f>VLOOKUP($C210,Sheet1!$B:$AE,13,0)</f>
        <v>#N/A</v>
      </c>
      <c r="P210" s="61" t="e">
        <f>VLOOKUP($C210,Sheet1!$B:$AE,14,0)</f>
        <v>#N/A</v>
      </c>
      <c r="Q210" s="61" t="e">
        <f>VLOOKUP($C210,Sheet1!$B:$AE,15,0)</f>
        <v>#N/A</v>
      </c>
      <c r="R210" s="61" t="e">
        <f>VLOOKUP($C210,Sheet1!$B:$AE,16,0)</f>
        <v>#N/A</v>
      </c>
      <c r="S210" s="61" t="e">
        <f>VLOOKUP($C210,Sheet1!$B:$AE,17,0)</f>
        <v>#N/A</v>
      </c>
      <c r="T210" s="61" t="e">
        <f>VLOOKUP($C210,Sheet1!$B:$AE,18,0)</f>
        <v>#N/A</v>
      </c>
      <c r="U210" s="61" t="e">
        <f>VLOOKUP($C210,Sheet1!$B:$AE,19,0)</f>
        <v>#N/A</v>
      </c>
      <c r="V210" s="61" t="e">
        <f>VLOOKUP($C210,Sheet1!$B:$AE,20,0)</f>
        <v>#N/A</v>
      </c>
      <c r="W210" s="61" t="e">
        <f>VLOOKUP($C210,Sheet1!$B:$AE,21,0)</f>
        <v>#N/A</v>
      </c>
      <c r="X210" s="61" t="e">
        <f>VLOOKUP($C210,Sheet1!$B:$AE,22,0)</f>
        <v>#N/A</v>
      </c>
      <c r="Y210" s="61" t="e">
        <f>VLOOKUP($C210,Sheet1!$B:$AE,23,0)</f>
        <v>#N/A</v>
      </c>
      <c r="Z210" s="61" t="e">
        <f>VLOOKUP($C210,Sheet1!$B:$AE,24,0)</f>
        <v>#N/A</v>
      </c>
      <c r="AA210" s="61" t="e">
        <f>VLOOKUP($C210,Sheet1!$B:$AE,25,0)</f>
        <v>#N/A</v>
      </c>
      <c r="AB210" s="61" t="e">
        <f>VLOOKUP($C210,Sheet1!$B:$AF,26,0)</f>
        <v>#N/A</v>
      </c>
      <c r="AC210" s="61" t="e">
        <f>VLOOKUP($C210,Sheet1!$B:$AG,27,0)</f>
        <v>#N/A</v>
      </c>
      <c r="AD210" s="61" t="e">
        <f>VLOOKUP($C210,Sheet1!$B:$AH,28,0)</f>
        <v>#N/A</v>
      </c>
      <c r="AE210" s="61" t="e">
        <f>VLOOKUP(C210,Sheet1!B:AI,29,0)</f>
        <v>#N/A</v>
      </c>
      <c r="AF210" s="109" t="e">
        <f t="shared" si="21"/>
        <v>#N/A</v>
      </c>
      <c r="AG210" s="116" t="e">
        <f t="shared" si="22"/>
        <v>#N/A</v>
      </c>
    </row>
    <row r="211" s="28" customFormat="1" ht="26" customHeight="1" spans="1:33">
      <c r="A211" s="24"/>
      <c r="B211" s="142"/>
      <c r="C211" s="63" t="s">
        <v>649</v>
      </c>
      <c r="D211" s="64" t="s">
        <v>650</v>
      </c>
      <c r="E211" s="65">
        <v>120</v>
      </c>
      <c r="F211" s="61" t="e">
        <f>VLOOKUP(C211,Sheet1!B:J,4,0)</f>
        <v>#N/A</v>
      </c>
      <c r="G211" s="61" t="e">
        <f>VLOOKUP(C211,Sheet1!B:K,5,0)</f>
        <v>#N/A</v>
      </c>
      <c r="H211" s="61" t="e">
        <f>VLOOKUP($C211,Sheet1!$B:$AE,6,0)</f>
        <v>#N/A</v>
      </c>
      <c r="I211" s="61" t="e">
        <f>VLOOKUP($C211,Sheet1!$B:$AE,7,0)</f>
        <v>#N/A</v>
      </c>
      <c r="J211" s="61" t="e">
        <f>VLOOKUP($C211,Sheet1!$B:$AE,8,0)</f>
        <v>#N/A</v>
      </c>
      <c r="K211" s="61" t="e">
        <f>VLOOKUP($C211,Sheet1!$B:$AE,9,0)</f>
        <v>#N/A</v>
      </c>
      <c r="L211" s="61" t="e">
        <f>VLOOKUP($C211,Sheet1!$B:$AE,10,0)</f>
        <v>#N/A</v>
      </c>
      <c r="M211" s="61" t="e">
        <f>VLOOKUP($C211,Sheet1!$B:$AE,11,0)</f>
        <v>#N/A</v>
      </c>
      <c r="N211" s="61" t="e">
        <f>VLOOKUP($C211,Sheet1!$B:$AE,12,0)</f>
        <v>#N/A</v>
      </c>
      <c r="O211" s="61" t="e">
        <f>VLOOKUP($C211,Sheet1!$B:$AE,13,0)</f>
        <v>#N/A</v>
      </c>
      <c r="P211" s="61" t="e">
        <f>VLOOKUP($C211,Sheet1!$B:$AE,14,0)</f>
        <v>#N/A</v>
      </c>
      <c r="Q211" s="61" t="e">
        <f>VLOOKUP($C211,Sheet1!$B:$AE,15,0)</f>
        <v>#N/A</v>
      </c>
      <c r="R211" s="61" t="e">
        <f>VLOOKUP($C211,Sheet1!$B:$AE,16,0)</f>
        <v>#N/A</v>
      </c>
      <c r="S211" s="61" t="e">
        <f>VLOOKUP($C211,Sheet1!$B:$AE,17,0)</f>
        <v>#N/A</v>
      </c>
      <c r="T211" s="61" t="e">
        <f>VLOOKUP($C211,Sheet1!$B:$AE,18,0)</f>
        <v>#N/A</v>
      </c>
      <c r="U211" s="61" t="e">
        <f>VLOOKUP($C211,Sheet1!$B:$AE,19,0)</f>
        <v>#N/A</v>
      </c>
      <c r="V211" s="61" t="e">
        <f>VLOOKUP($C211,Sheet1!$B:$AE,20,0)</f>
        <v>#N/A</v>
      </c>
      <c r="W211" s="61" t="e">
        <f>VLOOKUP($C211,Sheet1!$B:$AE,21,0)</f>
        <v>#N/A</v>
      </c>
      <c r="X211" s="61" t="e">
        <f>VLOOKUP($C211,Sheet1!$B:$AE,22,0)</f>
        <v>#N/A</v>
      </c>
      <c r="Y211" s="61" t="e">
        <f>VLOOKUP($C211,Sheet1!$B:$AE,23,0)</f>
        <v>#N/A</v>
      </c>
      <c r="Z211" s="61" t="e">
        <f>VLOOKUP($C211,Sheet1!$B:$AE,24,0)</f>
        <v>#N/A</v>
      </c>
      <c r="AA211" s="61" t="e">
        <f>VLOOKUP($C211,Sheet1!$B:$AE,25,0)</f>
        <v>#N/A</v>
      </c>
      <c r="AB211" s="61" t="e">
        <f>VLOOKUP($C211,Sheet1!$B:$AF,26,0)</f>
        <v>#N/A</v>
      </c>
      <c r="AC211" s="61" t="e">
        <f>VLOOKUP($C211,Sheet1!$B:$AG,27,0)</f>
        <v>#N/A</v>
      </c>
      <c r="AD211" s="61" t="e">
        <f>VLOOKUP($C211,Sheet1!$B:$AH,28,0)</f>
        <v>#N/A</v>
      </c>
      <c r="AE211" s="61" t="e">
        <f>VLOOKUP(C211,Sheet1!B:AI,29,0)</f>
        <v>#N/A</v>
      </c>
      <c r="AF211" s="109" t="e">
        <f t="shared" si="21"/>
        <v>#N/A</v>
      </c>
      <c r="AG211" s="116" t="e">
        <f t="shared" si="22"/>
        <v>#N/A</v>
      </c>
    </row>
    <row r="212" s="28" customFormat="1" ht="26" customHeight="1" spans="1:33">
      <c r="A212" s="24"/>
      <c r="B212" s="142"/>
      <c r="C212" s="63" t="s">
        <v>651</v>
      </c>
      <c r="D212" s="64" t="s">
        <v>652</v>
      </c>
      <c r="E212" s="65">
        <v>120</v>
      </c>
      <c r="F212" s="61" t="e">
        <f>VLOOKUP(C212,Sheet1!B:J,4,0)</f>
        <v>#N/A</v>
      </c>
      <c r="G212" s="61" t="e">
        <f>VLOOKUP(C212,Sheet1!B:K,5,0)</f>
        <v>#N/A</v>
      </c>
      <c r="H212" s="61" t="e">
        <f>VLOOKUP($C212,Sheet1!$B:$AE,6,0)</f>
        <v>#N/A</v>
      </c>
      <c r="I212" s="61" t="e">
        <f>VLOOKUP($C212,Sheet1!$B:$AE,7,0)</f>
        <v>#N/A</v>
      </c>
      <c r="J212" s="61" t="e">
        <f>VLOOKUP($C212,Sheet1!$B:$AE,8,0)</f>
        <v>#N/A</v>
      </c>
      <c r="K212" s="61" t="e">
        <f>VLOOKUP($C212,Sheet1!$B:$AE,9,0)</f>
        <v>#N/A</v>
      </c>
      <c r="L212" s="61" t="e">
        <f>VLOOKUP($C212,Sheet1!$B:$AE,10,0)</f>
        <v>#N/A</v>
      </c>
      <c r="M212" s="61" t="e">
        <f>VLOOKUP($C212,Sheet1!$B:$AE,11,0)</f>
        <v>#N/A</v>
      </c>
      <c r="N212" s="61" t="e">
        <f>VLOOKUP($C212,Sheet1!$B:$AE,12,0)</f>
        <v>#N/A</v>
      </c>
      <c r="O212" s="61" t="e">
        <f>VLOOKUP($C212,Sheet1!$B:$AE,13,0)</f>
        <v>#N/A</v>
      </c>
      <c r="P212" s="61" t="e">
        <f>VLOOKUP($C212,Sheet1!$B:$AE,14,0)</f>
        <v>#N/A</v>
      </c>
      <c r="Q212" s="61" t="e">
        <f>VLOOKUP($C212,Sheet1!$B:$AE,15,0)</f>
        <v>#N/A</v>
      </c>
      <c r="R212" s="61" t="e">
        <f>VLOOKUP($C212,Sheet1!$B:$AE,16,0)</f>
        <v>#N/A</v>
      </c>
      <c r="S212" s="61" t="e">
        <f>VLOOKUP($C212,Sheet1!$B:$AE,17,0)</f>
        <v>#N/A</v>
      </c>
      <c r="T212" s="61" t="e">
        <f>VLOOKUP($C212,Sheet1!$B:$AE,18,0)</f>
        <v>#N/A</v>
      </c>
      <c r="U212" s="61" t="e">
        <f>VLOOKUP($C212,Sheet1!$B:$AE,19,0)</f>
        <v>#N/A</v>
      </c>
      <c r="V212" s="61" t="e">
        <f>VLOOKUP($C212,Sheet1!$B:$AE,20,0)</f>
        <v>#N/A</v>
      </c>
      <c r="W212" s="61" t="e">
        <f>VLOOKUP($C212,Sheet1!$B:$AE,21,0)</f>
        <v>#N/A</v>
      </c>
      <c r="X212" s="61" t="e">
        <f>VLOOKUP($C212,Sheet1!$B:$AE,22,0)</f>
        <v>#N/A</v>
      </c>
      <c r="Y212" s="61" t="e">
        <f>VLOOKUP($C212,Sheet1!$B:$AE,23,0)</f>
        <v>#N/A</v>
      </c>
      <c r="Z212" s="61" t="e">
        <f>VLOOKUP($C212,Sheet1!$B:$AE,24,0)</f>
        <v>#N/A</v>
      </c>
      <c r="AA212" s="61" t="e">
        <f>VLOOKUP($C212,Sheet1!$B:$AE,25,0)</f>
        <v>#N/A</v>
      </c>
      <c r="AB212" s="61" t="e">
        <f>VLOOKUP($C212,Sheet1!$B:$AF,26,0)</f>
        <v>#N/A</v>
      </c>
      <c r="AC212" s="61" t="e">
        <f>VLOOKUP($C212,Sheet1!$B:$AG,27,0)</f>
        <v>#N/A</v>
      </c>
      <c r="AD212" s="61" t="e">
        <f>VLOOKUP($C212,Sheet1!$B:$AH,28,0)</f>
        <v>#N/A</v>
      </c>
      <c r="AE212" s="61" t="e">
        <f>VLOOKUP(C212,Sheet1!B:AI,29,0)</f>
        <v>#N/A</v>
      </c>
      <c r="AF212" s="109" t="e">
        <f t="shared" si="21"/>
        <v>#N/A</v>
      </c>
      <c r="AG212" s="116" t="e">
        <f t="shared" si="22"/>
        <v>#N/A</v>
      </c>
    </row>
    <row r="213" s="28" customFormat="1" ht="26" customHeight="1" spans="1:33">
      <c r="A213" s="24"/>
      <c r="B213" s="142"/>
      <c r="C213" s="63" t="s">
        <v>653</v>
      </c>
      <c r="D213" s="64" t="s">
        <v>654</v>
      </c>
      <c r="E213" s="65">
        <v>120</v>
      </c>
      <c r="F213" s="61" t="e">
        <f>VLOOKUP(C213,Sheet1!B:J,4,0)</f>
        <v>#N/A</v>
      </c>
      <c r="G213" s="61" t="e">
        <f>VLOOKUP(C213,Sheet1!B:K,5,0)</f>
        <v>#N/A</v>
      </c>
      <c r="H213" s="61" t="e">
        <f>VLOOKUP($C213,Sheet1!$B:$AE,6,0)</f>
        <v>#N/A</v>
      </c>
      <c r="I213" s="61" t="e">
        <f>VLOOKUP($C213,Sheet1!$B:$AE,7,0)</f>
        <v>#N/A</v>
      </c>
      <c r="J213" s="61" t="e">
        <f>VLOOKUP($C213,Sheet1!$B:$AE,8,0)</f>
        <v>#N/A</v>
      </c>
      <c r="K213" s="61" t="e">
        <f>VLOOKUP($C213,Sheet1!$B:$AE,9,0)</f>
        <v>#N/A</v>
      </c>
      <c r="L213" s="61" t="e">
        <f>VLOOKUP($C213,Sheet1!$B:$AE,10,0)</f>
        <v>#N/A</v>
      </c>
      <c r="M213" s="61" t="e">
        <f>VLOOKUP($C213,Sheet1!$B:$AE,11,0)</f>
        <v>#N/A</v>
      </c>
      <c r="N213" s="61" t="e">
        <f>VLOOKUP($C213,Sheet1!$B:$AE,12,0)</f>
        <v>#N/A</v>
      </c>
      <c r="O213" s="61" t="e">
        <f>VLOOKUP($C213,Sheet1!$B:$AE,13,0)</f>
        <v>#N/A</v>
      </c>
      <c r="P213" s="61" t="e">
        <f>VLOOKUP($C213,Sheet1!$B:$AE,14,0)</f>
        <v>#N/A</v>
      </c>
      <c r="Q213" s="61" t="e">
        <f>VLOOKUP($C213,Sheet1!$B:$AE,15,0)</f>
        <v>#N/A</v>
      </c>
      <c r="R213" s="61" t="e">
        <f>VLOOKUP($C213,Sheet1!$B:$AE,16,0)</f>
        <v>#N/A</v>
      </c>
      <c r="S213" s="61" t="e">
        <f>VLOOKUP($C213,Sheet1!$B:$AE,17,0)</f>
        <v>#N/A</v>
      </c>
      <c r="T213" s="61" t="e">
        <f>VLOOKUP($C213,Sheet1!$B:$AE,18,0)</f>
        <v>#N/A</v>
      </c>
      <c r="U213" s="61" t="e">
        <f>VLOOKUP($C213,Sheet1!$B:$AE,19,0)</f>
        <v>#N/A</v>
      </c>
      <c r="V213" s="61" t="e">
        <f>VLOOKUP($C213,Sheet1!$B:$AE,20,0)</f>
        <v>#N/A</v>
      </c>
      <c r="W213" s="61" t="e">
        <f>VLOOKUP($C213,Sheet1!$B:$AE,21,0)</f>
        <v>#N/A</v>
      </c>
      <c r="X213" s="61" t="e">
        <f>VLOOKUP($C213,Sheet1!$B:$AE,22,0)</f>
        <v>#N/A</v>
      </c>
      <c r="Y213" s="61" t="e">
        <f>VLOOKUP($C213,Sheet1!$B:$AE,23,0)</f>
        <v>#N/A</v>
      </c>
      <c r="Z213" s="61" t="e">
        <f>VLOOKUP($C213,Sheet1!$B:$AE,24,0)</f>
        <v>#N/A</v>
      </c>
      <c r="AA213" s="61" t="e">
        <f>VLOOKUP($C213,Sheet1!$B:$AE,25,0)</f>
        <v>#N/A</v>
      </c>
      <c r="AB213" s="61" t="e">
        <f>VLOOKUP($C213,Sheet1!$B:$AF,26,0)</f>
        <v>#N/A</v>
      </c>
      <c r="AC213" s="61" t="e">
        <f>VLOOKUP($C213,Sheet1!$B:$AG,27,0)</f>
        <v>#N/A</v>
      </c>
      <c r="AD213" s="61" t="e">
        <f>VLOOKUP($C213,Sheet1!$B:$AH,28,0)</f>
        <v>#N/A</v>
      </c>
      <c r="AE213" s="61" t="e">
        <f>VLOOKUP(C213,Sheet1!B:AI,29,0)</f>
        <v>#N/A</v>
      </c>
      <c r="AF213" s="109" t="e">
        <f t="shared" si="21"/>
        <v>#N/A</v>
      </c>
      <c r="AG213" s="116" t="e">
        <f t="shared" si="22"/>
        <v>#N/A</v>
      </c>
    </row>
    <row r="214" s="28" customFormat="1" ht="26" customHeight="1" spans="1:33">
      <c r="A214" s="24"/>
      <c r="B214" s="143"/>
      <c r="C214" s="77" t="s">
        <v>355</v>
      </c>
      <c r="D214" s="78"/>
      <c r="E214" s="79"/>
      <c r="F214" s="80" t="e">
        <f>SUM(F143:F213)</f>
        <v>#N/A</v>
      </c>
      <c r="G214" s="80" t="e">
        <f t="shared" ref="G214:AH214" si="23">SUM(G143:G213)</f>
        <v>#N/A</v>
      </c>
      <c r="H214" s="80" t="e">
        <f t="shared" si="23"/>
        <v>#N/A</v>
      </c>
      <c r="I214" s="80" t="e">
        <f t="shared" si="23"/>
        <v>#N/A</v>
      </c>
      <c r="J214" s="80" t="e">
        <f t="shared" si="23"/>
        <v>#N/A</v>
      </c>
      <c r="K214" s="80" t="e">
        <f t="shared" si="23"/>
        <v>#N/A</v>
      </c>
      <c r="L214" s="80" t="e">
        <f t="shared" si="23"/>
        <v>#N/A</v>
      </c>
      <c r="M214" s="80" t="e">
        <f t="shared" si="23"/>
        <v>#N/A</v>
      </c>
      <c r="N214" s="80" t="e">
        <f t="shared" si="23"/>
        <v>#N/A</v>
      </c>
      <c r="O214" s="80" t="e">
        <f t="shared" si="23"/>
        <v>#N/A</v>
      </c>
      <c r="P214" s="80" t="e">
        <f t="shared" si="23"/>
        <v>#N/A</v>
      </c>
      <c r="Q214" s="80" t="e">
        <f t="shared" si="23"/>
        <v>#N/A</v>
      </c>
      <c r="R214" s="80" t="e">
        <f t="shared" si="23"/>
        <v>#N/A</v>
      </c>
      <c r="S214" s="80" t="e">
        <f t="shared" si="23"/>
        <v>#N/A</v>
      </c>
      <c r="T214" s="80" t="e">
        <f t="shared" si="23"/>
        <v>#N/A</v>
      </c>
      <c r="U214" s="80" t="e">
        <f t="shared" si="23"/>
        <v>#N/A</v>
      </c>
      <c r="V214" s="80" t="e">
        <f t="shared" si="23"/>
        <v>#N/A</v>
      </c>
      <c r="W214" s="80" t="e">
        <f t="shared" si="23"/>
        <v>#N/A</v>
      </c>
      <c r="X214" s="80" t="e">
        <f t="shared" si="23"/>
        <v>#N/A</v>
      </c>
      <c r="Y214" s="80" t="e">
        <f t="shared" si="23"/>
        <v>#N/A</v>
      </c>
      <c r="Z214" s="80" t="e">
        <f t="shared" si="23"/>
        <v>#N/A</v>
      </c>
      <c r="AA214" s="80" t="e">
        <f t="shared" si="23"/>
        <v>#N/A</v>
      </c>
      <c r="AB214" s="80" t="e">
        <f t="shared" si="23"/>
        <v>#N/A</v>
      </c>
      <c r="AC214" s="80" t="e">
        <f t="shared" si="23"/>
        <v>#N/A</v>
      </c>
      <c r="AD214" s="80" t="e">
        <f t="shared" si="23"/>
        <v>#N/A</v>
      </c>
      <c r="AE214" s="80" t="e">
        <f t="shared" si="23"/>
        <v>#N/A</v>
      </c>
      <c r="AF214" s="80" t="e">
        <f t="shared" si="23"/>
        <v>#N/A</v>
      </c>
      <c r="AG214" s="117" t="e">
        <f t="shared" si="23"/>
        <v>#N/A</v>
      </c>
    </row>
    <row r="215" s="25" customFormat="1" ht="32" customHeight="1" spans="3:45">
      <c r="C215" s="81" t="s">
        <v>356</v>
      </c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</row>
    <row r="216" s="29" customFormat="1" ht="35" customHeight="1" spans="1:33">
      <c r="A216" s="82"/>
      <c r="B216" s="145" t="s">
        <v>90</v>
      </c>
      <c r="C216" s="146" t="s">
        <v>655</v>
      </c>
      <c r="D216" s="147" t="s">
        <v>656</v>
      </c>
      <c r="E216" s="148">
        <v>60</v>
      </c>
      <c r="F216" s="61" t="e">
        <f>VLOOKUP(C216,Sheet1!B:J,4,0)</f>
        <v>#N/A</v>
      </c>
      <c r="G216" s="61" t="e">
        <f>VLOOKUP(C216,Sheet1!B:K,5,0)</f>
        <v>#N/A</v>
      </c>
      <c r="H216" s="61" t="e">
        <f>VLOOKUP($C216,Sheet1!$B:$AE,6,0)</f>
        <v>#N/A</v>
      </c>
      <c r="I216" s="61" t="e">
        <f>VLOOKUP($C216,Sheet1!$B:$AE,7,0)</f>
        <v>#N/A</v>
      </c>
      <c r="J216" s="61" t="e">
        <f>VLOOKUP($C216,Sheet1!$B:$AE,8,0)</f>
        <v>#N/A</v>
      </c>
      <c r="K216" s="61" t="e">
        <f>VLOOKUP($C216,Sheet1!$B:$AE,9,0)</f>
        <v>#N/A</v>
      </c>
      <c r="L216" s="61" t="e">
        <f>VLOOKUP($C216,Sheet1!$B:$AE,10,0)</f>
        <v>#N/A</v>
      </c>
      <c r="M216" s="61" t="e">
        <f>VLOOKUP($C216,Sheet1!$B:$AE,11,0)</f>
        <v>#N/A</v>
      </c>
      <c r="N216" s="61" t="e">
        <f>VLOOKUP($C216,Sheet1!$B:$AE,12,0)</f>
        <v>#N/A</v>
      </c>
      <c r="O216" s="61" t="e">
        <f>VLOOKUP($C216,Sheet1!$B:$AE,13,0)</f>
        <v>#N/A</v>
      </c>
      <c r="P216" s="61" t="e">
        <f>VLOOKUP($C216,Sheet1!$B:$AE,14,0)</f>
        <v>#N/A</v>
      </c>
      <c r="Q216" s="61" t="e">
        <f>VLOOKUP($C216,Sheet1!$B:$AE,15,0)</f>
        <v>#N/A</v>
      </c>
      <c r="R216" s="61" t="e">
        <f>VLOOKUP($C216,Sheet1!$B:$AE,16,0)</f>
        <v>#N/A</v>
      </c>
      <c r="S216" s="61" t="e">
        <f>VLOOKUP($C216,Sheet1!$B:$AE,17,0)</f>
        <v>#N/A</v>
      </c>
      <c r="T216" s="61" t="e">
        <f>VLOOKUP($C216,Sheet1!$B:$AE,18,0)</f>
        <v>#N/A</v>
      </c>
      <c r="U216" s="61" t="e">
        <f>VLOOKUP($C216,Sheet1!$B:$AE,19,0)</f>
        <v>#N/A</v>
      </c>
      <c r="V216" s="61" t="e">
        <f>VLOOKUP($C216,Sheet1!$B:$AE,20,0)</f>
        <v>#N/A</v>
      </c>
      <c r="W216" s="61" t="e">
        <f>VLOOKUP($C216,Sheet1!$B:$AE,21,0)</f>
        <v>#N/A</v>
      </c>
      <c r="X216" s="61" t="e">
        <f>VLOOKUP($C216,Sheet1!$B:$AE,22,0)</f>
        <v>#N/A</v>
      </c>
      <c r="Y216" s="61" t="e">
        <f>VLOOKUP($C216,Sheet1!$B:$AE,23,0)</f>
        <v>#N/A</v>
      </c>
      <c r="Z216" s="61" t="e">
        <f>VLOOKUP($C216,Sheet1!$B:$AE,24,0)</f>
        <v>#N/A</v>
      </c>
      <c r="AA216" s="61" t="e">
        <f>VLOOKUP($C216,Sheet1!$B:$AE,25,0)</f>
        <v>#N/A</v>
      </c>
      <c r="AB216" s="61" t="e">
        <f>VLOOKUP($C216,Sheet1!$B:$AF,26,0)</f>
        <v>#N/A</v>
      </c>
      <c r="AC216" s="61" t="e">
        <f>VLOOKUP($C216,Sheet1!$B:$AG,27,0)</f>
        <v>#N/A</v>
      </c>
      <c r="AD216" s="61" t="e">
        <f>VLOOKUP($C216,Sheet1!$B:$AH,28,0)</f>
        <v>#N/A</v>
      </c>
      <c r="AE216" s="61" t="e">
        <f>VLOOKUP(C216,Sheet1!B:AI,29,0)</f>
        <v>#N/A</v>
      </c>
      <c r="AF216" s="109" t="e">
        <f t="shared" ref="AF216:AF236" si="24">SUM(F216:AE216)</f>
        <v>#N/A</v>
      </c>
      <c r="AG216" s="115" t="e">
        <f>AF216-AE216-AD216</f>
        <v>#N/A</v>
      </c>
    </row>
    <row r="217" s="29" customFormat="1" ht="35" customHeight="1" spans="1:33">
      <c r="A217" s="82"/>
      <c r="B217" s="149"/>
      <c r="C217" s="150" t="s">
        <v>657</v>
      </c>
      <c r="D217" s="151" t="s">
        <v>658</v>
      </c>
      <c r="E217" s="152">
        <v>30</v>
      </c>
      <c r="F217" s="61" t="e">
        <f>VLOOKUP(C217,Sheet1!B:J,4,0)</f>
        <v>#N/A</v>
      </c>
      <c r="G217" s="61" t="e">
        <f>VLOOKUP(C217,Sheet1!B:K,5,0)</f>
        <v>#N/A</v>
      </c>
      <c r="H217" s="61" t="e">
        <f>VLOOKUP($C217,Sheet1!$B:$AE,6,0)</f>
        <v>#N/A</v>
      </c>
      <c r="I217" s="61" t="e">
        <f>VLOOKUP($C217,Sheet1!$B:$AE,7,0)</f>
        <v>#N/A</v>
      </c>
      <c r="J217" s="61" t="e">
        <f>VLOOKUP($C217,Sheet1!$B:$AE,8,0)</f>
        <v>#N/A</v>
      </c>
      <c r="K217" s="61" t="e">
        <f>VLOOKUP($C217,Sheet1!$B:$AE,9,0)</f>
        <v>#N/A</v>
      </c>
      <c r="L217" s="61" t="e">
        <f>VLOOKUP($C217,Sheet1!$B:$AE,10,0)</f>
        <v>#N/A</v>
      </c>
      <c r="M217" s="61" t="e">
        <f>VLOOKUP($C217,Sheet1!$B:$AE,11,0)</f>
        <v>#N/A</v>
      </c>
      <c r="N217" s="61" t="e">
        <f>VLOOKUP($C217,Sheet1!$B:$AE,12,0)</f>
        <v>#N/A</v>
      </c>
      <c r="O217" s="61" t="e">
        <f>VLOOKUP($C217,Sheet1!$B:$AE,13,0)</f>
        <v>#N/A</v>
      </c>
      <c r="P217" s="61" t="e">
        <f>VLOOKUP($C217,Sheet1!$B:$AE,14,0)</f>
        <v>#N/A</v>
      </c>
      <c r="Q217" s="61" t="e">
        <f>VLOOKUP($C217,Sheet1!$B:$AE,15,0)</f>
        <v>#N/A</v>
      </c>
      <c r="R217" s="61" t="e">
        <f>VLOOKUP($C217,Sheet1!$B:$AE,16,0)</f>
        <v>#N/A</v>
      </c>
      <c r="S217" s="61" t="e">
        <f>VLOOKUP($C217,Sheet1!$B:$AE,17,0)</f>
        <v>#N/A</v>
      </c>
      <c r="T217" s="61" t="e">
        <f>VLOOKUP($C217,Sheet1!$B:$AE,18,0)</f>
        <v>#N/A</v>
      </c>
      <c r="U217" s="61" t="e">
        <f>VLOOKUP($C217,Sheet1!$B:$AE,19,0)</f>
        <v>#N/A</v>
      </c>
      <c r="V217" s="61" t="e">
        <f>VLOOKUP($C217,Sheet1!$B:$AE,20,0)</f>
        <v>#N/A</v>
      </c>
      <c r="W217" s="61" t="e">
        <f>VLOOKUP($C217,Sheet1!$B:$AE,21,0)</f>
        <v>#N/A</v>
      </c>
      <c r="X217" s="61" t="e">
        <f>VLOOKUP($C217,Sheet1!$B:$AE,22,0)</f>
        <v>#N/A</v>
      </c>
      <c r="Y217" s="61" t="e">
        <f>VLOOKUP($C217,Sheet1!$B:$AE,23,0)</f>
        <v>#N/A</v>
      </c>
      <c r="Z217" s="61" t="e">
        <f>VLOOKUP($C217,Sheet1!$B:$AE,24,0)</f>
        <v>#N/A</v>
      </c>
      <c r="AA217" s="61" t="e">
        <f>VLOOKUP($C217,Sheet1!$B:$AE,25,0)</f>
        <v>#N/A</v>
      </c>
      <c r="AB217" s="61" t="e">
        <f>VLOOKUP($C217,Sheet1!$B:$AF,26,0)</f>
        <v>#N/A</v>
      </c>
      <c r="AC217" s="61" t="e">
        <f>VLOOKUP($C217,Sheet1!$B:$AG,27,0)</f>
        <v>#N/A</v>
      </c>
      <c r="AD217" s="61" t="e">
        <f>VLOOKUP($C217,Sheet1!$B:$AH,28,0)</f>
        <v>#N/A</v>
      </c>
      <c r="AE217" s="61" t="e">
        <f>VLOOKUP(C217,Sheet1!B:AI,29,0)</f>
        <v>#N/A</v>
      </c>
      <c r="AF217" s="109" t="e">
        <f t="shared" si="24"/>
        <v>#N/A</v>
      </c>
      <c r="AG217" s="116" t="e">
        <f>AF217-AE217</f>
        <v>#N/A</v>
      </c>
    </row>
    <row r="218" s="29" customFormat="1" ht="35" customHeight="1" spans="1:33">
      <c r="A218" s="82"/>
      <c r="B218" s="149"/>
      <c r="C218" s="150" t="s">
        <v>659</v>
      </c>
      <c r="D218" s="151" t="s">
        <v>660</v>
      </c>
      <c r="E218" s="152" t="s">
        <v>661</v>
      </c>
      <c r="F218" s="61" t="e">
        <f>VLOOKUP(C218,Sheet1!B:J,4,0)</f>
        <v>#N/A</v>
      </c>
      <c r="G218" s="61" t="e">
        <f>VLOOKUP(C218,Sheet1!B:K,5,0)</f>
        <v>#N/A</v>
      </c>
      <c r="H218" s="61" t="e">
        <f>VLOOKUP($C218,Sheet1!$B:$AE,6,0)</f>
        <v>#N/A</v>
      </c>
      <c r="I218" s="61" t="e">
        <f>VLOOKUP($C218,Sheet1!$B:$AE,7,0)</f>
        <v>#N/A</v>
      </c>
      <c r="J218" s="61" t="e">
        <f>VLOOKUP($C218,Sheet1!$B:$AE,8,0)</f>
        <v>#N/A</v>
      </c>
      <c r="K218" s="61" t="e">
        <f>VLOOKUP($C218,Sheet1!$B:$AE,9,0)</f>
        <v>#N/A</v>
      </c>
      <c r="L218" s="61" t="e">
        <f>VLOOKUP($C218,Sheet1!$B:$AE,10,0)</f>
        <v>#N/A</v>
      </c>
      <c r="M218" s="61" t="e">
        <f>VLOOKUP($C218,Sheet1!$B:$AE,11,0)</f>
        <v>#N/A</v>
      </c>
      <c r="N218" s="61" t="e">
        <f>VLOOKUP($C218,Sheet1!$B:$AE,12,0)</f>
        <v>#N/A</v>
      </c>
      <c r="O218" s="61" t="e">
        <f>VLOOKUP($C218,Sheet1!$B:$AE,13,0)</f>
        <v>#N/A</v>
      </c>
      <c r="P218" s="61" t="e">
        <f>VLOOKUP($C218,Sheet1!$B:$AE,14,0)</f>
        <v>#N/A</v>
      </c>
      <c r="Q218" s="61" t="e">
        <f>VLOOKUP($C218,Sheet1!$B:$AE,15,0)</f>
        <v>#N/A</v>
      </c>
      <c r="R218" s="61" t="e">
        <f>VLOOKUP($C218,Sheet1!$B:$AE,16,0)</f>
        <v>#N/A</v>
      </c>
      <c r="S218" s="61" t="e">
        <f>VLOOKUP($C218,Sheet1!$B:$AE,17,0)</f>
        <v>#N/A</v>
      </c>
      <c r="T218" s="61" t="e">
        <f>VLOOKUP($C218,Sheet1!$B:$AE,18,0)</f>
        <v>#N/A</v>
      </c>
      <c r="U218" s="61" t="e">
        <f>VLOOKUP($C218,Sheet1!$B:$AE,19,0)</f>
        <v>#N/A</v>
      </c>
      <c r="V218" s="61" t="e">
        <f>VLOOKUP($C218,Sheet1!$B:$AE,20,0)</f>
        <v>#N/A</v>
      </c>
      <c r="W218" s="61" t="e">
        <f>VLOOKUP($C218,Sheet1!$B:$AE,21,0)</f>
        <v>#N/A</v>
      </c>
      <c r="X218" s="61" t="e">
        <f>VLOOKUP($C218,Sheet1!$B:$AE,22,0)</f>
        <v>#N/A</v>
      </c>
      <c r="Y218" s="61" t="e">
        <f>VLOOKUP($C218,Sheet1!$B:$AE,23,0)</f>
        <v>#N/A</v>
      </c>
      <c r="Z218" s="61" t="e">
        <f>VLOOKUP($C218,Sheet1!$B:$AE,24,0)</f>
        <v>#N/A</v>
      </c>
      <c r="AA218" s="61" t="e">
        <f>VLOOKUP($C218,Sheet1!$B:$AE,25,0)</f>
        <v>#N/A</v>
      </c>
      <c r="AB218" s="61" t="e">
        <f>VLOOKUP($C218,Sheet1!$B:$AF,26,0)</f>
        <v>#N/A</v>
      </c>
      <c r="AC218" s="61" t="e">
        <f>VLOOKUP($C218,Sheet1!$B:$AG,27,0)</f>
        <v>#N/A</v>
      </c>
      <c r="AD218" s="61" t="e">
        <f>VLOOKUP($C218,Sheet1!$B:$AH,28,0)</f>
        <v>#N/A</v>
      </c>
      <c r="AE218" s="61" t="e">
        <f>VLOOKUP(C218,Sheet1!B:AI,29,0)</f>
        <v>#N/A</v>
      </c>
      <c r="AF218" s="109" t="e">
        <f t="shared" si="24"/>
        <v>#N/A</v>
      </c>
      <c r="AG218" s="174" t="e">
        <f>AF218</f>
        <v>#N/A</v>
      </c>
    </row>
    <row r="219" s="29" customFormat="1" ht="35" customHeight="1" spans="1:33">
      <c r="A219" s="82"/>
      <c r="B219" s="149"/>
      <c r="C219" s="150" t="s">
        <v>662</v>
      </c>
      <c r="D219" s="151" t="s">
        <v>663</v>
      </c>
      <c r="E219" s="152" t="s">
        <v>664</v>
      </c>
      <c r="F219" s="61" t="e">
        <f>VLOOKUP(C219,Sheet1!B:J,4,0)</f>
        <v>#N/A</v>
      </c>
      <c r="G219" s="61" t="e">
        <f>VLOOKUP(C219,Sheet1!B:K,5,0)</f>
        <v>#N/A</v>
      </c>
      <c r="H219" s="61" t="e">
        <f>VLOOKUP($C219,Sheet1!$B:$AE,6,0)</f>
        <v>#N/A</v>
      </c>
      <c r="I219" s="61" t="e">
        <f>VLOOKUP($C219,Sheet1!$B:$AE,7,0)</f>
        <v>#N/A</v>
      </c>
      <c r="J219" s="61" t="e">
        <f>VLOOKUP($C219,Sheet1!$B:$AE,8,0)</f>
        <v>#N/A</v>
      </c>
      <c r="K219" s="61" t="e">
        <f>VLOOKUP($C219,Sheet1!$B:$AE,9,0)</f>
        <v>#N/A</v>
      </c>
      <c r="L219" s="61" t="e">
        <f>VLOOKUP($C219,Sheet1!$B:$AE,10,0)</f>
        <v>#N/A</v>
      </c>
      <c r="M219" s="61" t="e">
        <f>VLOOKUP($C219,Sheet1!$B:$AE,11,0)</f>
        <v>#N/A</v>
      </c>
      <c r="N219" s="61" t="e">
        <f>VLOOKUP($C219,Sheet1!$B:$AE,12,0)</f>
        <v>#N/A</v>
      </c>
      <c r="O219" s="61" t="e">
        <f>VLOOKUP($C219,Sheet1!$B:$AE,13,0)</f>
        <v>#N/A</v>
      </c>
      <c r="P219" s="61" t="e">
        <f>VLOOKUP($C219,Sheet1!$B:$AE,14,0)</f>
        <v>#N/A</v>
      </c>
      <c r="Q219" s="61" t="e">
        <f>VLOOKUP($C219,Sheet1!$B:$AE,15,0)</f>
        <v>#N/A</v>
      </c>
      <c r="R219" s="61" t="e">
        <f>VLOOKUP($C219,Sheet1!$B:$AE,16,0)</f>
        <v>#N/A</v>
      </c>
      <c r="S219" s="61" t="e">
        <f>VLOOKUP($C219,Sheet1!$B:$AE,17,0)</f>
        <v>#N/A</v>
      </c>
      <c r="T219" s="61" t="e">
        <f>VLOOKUP($C219,Sheet1!$B:$AE,18,0)</f>
        <v>#N/A</v>
      </c>
      <c r="U219" s="61" t="e">
        <f>VLOOKUP($C219,Sheet1!$B:$AE,19,0)</f>
        <v>#N/A</v>
      </c>
      <c r="V219" s="61" t="e">
        <f>VLOOKUP($C219,Sheet1!$B:$AE,20,0)</f>
        <v>#N/A</v>
      </c>
      <c r="W219" s="61" t="e">
        <f>VLOOKUP($C219,Sheet1!$B:$AE,21,0)</f>
        <v>#N/A</v>
      </c>
      <c r="X219" s="61" t="e">
        <f>VLOOKUP($C219,Sheet1!$B:$AE,22,0)</f>
        <v>#N/A</v>
      </c>
      <c r="Y219" s="61" t="e">
        <f>VLOOKUP($C219,Sheet1!$B:$AE,23,0)</f>
        <v>#N/A</v>
      </c>
      <c r="Z219" s="61" t="e">
        <f>VLOOKUP($C219,Sheet1!$B:$AE,24,0)</f>
        <v>#N/A</v>
      </c>
      <c r="AA219" s="61" t="e">
        <f>VLOOKUP($C219,Sheet1!$B:$AE,25,0)</f>
        <v>#N/A</v>
      </c>
      <c r="AB219" s="61" t="e">
        <f>VLOOKUP($C219,Sheet1!$B:$AF,26,0)</f>
        <v>#N/A</v>
      </c>
      <c r="AC219" s="61" t="e">
        <f>VLOOKUP($C219,Sheet1!$B:$AG,27,0)</f>
        <v>#N/A</v>
      </c>
      <c r="AD219" s="61" t="e">
        <f>VLOOKUP($C219,Sheet1!$B:$AH,28,0)</f>
        <v>#N/A</v>
      </c>
      <c r="AE219" s="61" t="e">
        <f>VLOOKUP(C219,Sheet1!B:AI,29,0)</f>
        <v>#N/A</v>
      </c>
      <c r="AF219" s="109" t="e">
        <f t="shared" si="24"/>
        <v>#N/A</v>
      </c>
      <c r="AG219" s="174" t="e">
        <f>AF219</f>
        <v>#N/A</v>
      </c>
    </row>
    <row r="220" s="29" customFormat="1" ht="35" customHeight="1" spans="1:33">
      <c r="A220" s="82"/>
      <c r="B220" s="149"/>
      <c r="C220" s="150" t="s">
        <v>244</v>
      </c>
      <c r="D220" s="151" t="s">
        <v>245</v>
      </c>
      <c r="E220" s="152">
        <v>60</v>
      </c>
      <c r="F220" s="61" t="str">
        <f>VLOOKUP(C220,Sheet1!B:J,4,0)</f>
        <v>大宗物料-诉讼</v>
      </c>
      <c r="G220" s="61">
        <f>VLOOKUP(C220,Sheet1!B:K,5,0)</f>
        <v>0</v>
      </c>
      <c r="H220" s="61">
        <f>VLOOKUP($C220,Sheet1!$B:$AE,6,0)</f>
        <v>60</v>
      </c>
      <c r="I220" s="61" t="str">
        <f>VLOOKUP($C220,Sheet1!$B:$AE,7,0)</f>
        <v>否</v>
      </c>
      <c r="J220" s="61">
        <f>VLOOKUP($C220,Sheet1!$B:$AE,8,0)</f>
        <v>0</v>
      </c>
      <c r="K220" s="61">
        <f>VLOOKUP($C220,Sheet1!$B:$AE,9,0)</f>
        <v>0</v>
      </c>
      <c r="L220" s="61">
        <f>VLOOKUP($C220,Sheet1!$B:$AE,10,0)</f>
        <v>0</v>
      </c>
      <c r="M220" s="61">
        <f>VLOOKUP($C220,Sheet1!$B:$AE,11,0)</f>
        <v>0</v>
      </c>
      <c r="N220" s="61">
        <f>VLOOKUP($C220,Sheet1!$B:$AE,12,0)</f>
        <v>0</v>
      </c>
      <c r="O220" s="61">
        <f>VLOOKUP($C220,Sheet1!$B:$AE,13,0)</f>
        <v>0</v>
      </c>
      <c r="P220" s="61">
        <f>VLOOKUP($C220,Sheet1!$B:$AE,14,0)</f>
        <v>0</v>
      </c>
      <c r="Q220" s="61">
        <f>VLOOKUP($C220,Sheet1!$B:$AE,15,0)</f>
        <v>0</v>
      </c>
      <c r="R220" s="61">
        <f>VLOOKUP($C220,Sheet1!$B:$AE,16,0)</f>
        <v>0</v>
      </c>
      <c r="S220" s="61">
        <f>VLOOKUP($C220,Sheet1!$B:$AE,17,0)</f>
        <v>0</v>
      </c>
      <c r="T220" s="61">
        <f>VLOOKUP($C220,Sheet1!$B:$AE,18,0)</f>
        <v>0</v>
      </c>
      <c r="U220" s="61">
        <f>VLOOKUP($C220,Sheet1!$B:$AE,19,0)</f>
        <v>0</v>
      </c>
      <c r="V220" s="61">
        <f>VLOOKUP($C220,Sheet1!$B:$AE,20,0)</f>
        <v>0</v>
      </c>
      <c r="W220" s="61">
        <f>VLOOKUP($C220,Sheet1!$B:$AE,21,0)</f>
        <v>0</v>
      </c>
      <c r="X220" s="61">
        <f>VLOOKUP($C220,Sheet1!$B:$AE,22,0)</f>
        <v>0</v>
      </c>
      <c r="Y220" s="61">
        <f>VLOOKUP($C220,Sheet1!$B:$AE,23,0)</f>
        <v>0</v>
      </c>
      <c r="Z220" s="61">
        <f>VLOOKUP($C220,Sheet1!$B:$AE,24,0)</f>
        <v>0</v>
      </c>
      <c r="AA220" s="61">
        <f>VLOOKUP($C220,Sheet1!$B:$AE,25,0)</f>
        <v>0</v>
      </c>
      <c r="AB220" s="61">
        <f>VLOOKUP($C220,Sheet1!$B:$AF,26,0)</f>
        <v>0</v>
      </c>
      <c r="AC220" s="61">
        <f>VLOOKUP($C220,Sheet1!$B:$AG,27,0)</f>
        <v>0</v>
      </c>
      <c r="AD220" s="61">
        <f>VLOOKUP($C220,Sheet1!$B:$AH,28,0)</f>
        <v>0</v>
      </c>
      <c r="AE220" s="61">
        <f>VLOOKUP(C220,Sheet1!B:AI,29,0)</f>
        <v>0</v>
      </c>
      <c r="AF220" s="109">
        <f t="shared" si="24"/>
        <v>60</v>
      </c>
      <c r="AG220" s="115">
        <f>AF220-AE220-AD220</f>
        <v>60</v>
      </c>
    </row>
    <row r="221" s="29" customFormat="1" ht="35" customHeight="1" spans="1:33">
      <c r="A221" s="82"/>
      <c r="B221" s="149"/>
      <c r="C221" s="150" t="s">
        <v>665</v>
      </c>
      <c r="D221" s="151" t="s">
        <v>666</v>
      </c>
      <c r="E221" s="152" t="s">
        <v>664</v>
      </c>
      <c r="F221" s="61" t="e">
        <f>VLOOKUP(C221,Sheet1!B:J,4,0)</f>
        <v>#N/A</v>
      </c>
      <c r="G221" s="61" t="e">
        <f>VLOOKUP(C221,Sheet1!B:K,5,0)</f>
        <v>#N/A</v>
      </c>
      <c r="H221" s="61" t="e">
        <f>VLOOKUP($C221,Sheet1!$B:$AE,6,0)</f>
        <v>#N/A</v>
      </c>
      <c r="I221" s="61" t="e">
        <f>VLOOKUP($C221,Sheet1!$B:$AE,7,0)</f>
        <v>#N/A</v>
      </c>
      <c r="J221" s="61" t="e">
        <f>VLOOKUP($C221,Sheet1!$B:$AE,8,0)</f>
        <v>#N/A</v>
      </c>
      <c r="K221" s="61" t="e">
        <f>VLOOKUP($C221,Sheet1!$B:$AE,9,0)</f>
        <v>#N/A</v>
      </c>
      <c r="L221" s="61" t="e">
        <f>VLOOKUP($C221,Sheet1!$B:$AE,10,0)</f>
        <v>#N/A</v>
      </c>
      <c r="M221" s="61" t="e">
        <f>VLOOKUP($C221,Sheet1!$B:$AE,11,0)</f>
        <v>#N/A</v>
      </c>
      <c r="N221" s="61" t="e">
        <f>VLOOKUP($C221,Sheet1!$B:$AE,12,0)</f>
        <v>#N/A</v>
      </c>
      <c r="O221" s="61" t="e">
        <f>VLOOKUP($C221,Sheet1!$B:$AE,13,0)</f>
        <v>#N/A</v>
      </c>
      <c r="P221" s="61" t="e">
        <f>VLOOKUP($C221,Sheet1!$B:$AE,14,0)</f>
        <v>#N/A</v>
      </c>
      <c r="Q221" s="61" t="e">
        <f>VLOOKUP($C221,Sheet1!$B:$AE,15,0)</f>
        <v>#N/A</v>
      </c>
      <c r="R221" s="61" t="e">
        <f>VLOOKUP($C221,Sheet1!$B:$AE,16,0)</f>
        <v>#N/A</v>
      </c>
      <c r="S221" s="61" t="e">
        <f>VLOOKUP($C221,Sheet1!$B:$AE,17,0)</f>
        <v>#N/A</v>
      </c>
      <c r="T221" s="61" t="e">
        <f>VLOOKUP($C221,Sheet1!$B:$AE,18,0)</f>
        <v>#N/A</v>
      </c>
      <c r="U221" s="61" t="e">
        <f>VLOOKUP($C221,Sheet1!$B:$AE,19,0)</f>
        <v>#N/A</v>
      </c>
      <c r="V221" s="61" t="e">
        <f>VLOOKUP($C221,Sheet1!$B:$AE,20,0)</f>
        <v>#N/A</v>
      </c>
      <c r="W221" s="61" t="e">
        <f>VLOOKUP($C221,Sheet1!$B:$AE,21,0)</f>
        <v>#N/A</v>
      </c>
      <c r="X221" s="61" t="e">
        <f>VLOOKUP($C221,Sheet1!$B:$AE,22,0)</f>
        <v>#N/A</v>
      </c>
      <c r="Y221" s="61" t="e">
        <f>VLOOKUP($C221,Sheet1!$B:$AE,23,0)</f>
        <v>#N/A</v>
      </c>
      <c r="Z221" s="61" t="e">
        <f>VLOOKUP($C221,Sheet1!$B:$AE,24,0)</f>
        <v>#N/A</v>
      </c>
      <c r="AA221" s="61" t="e">
        <f>VLOOKUP($C221,Sheet1!$B:$AE,25,0)</f>
        <v>#N/A</v>
      </c>
      <c r="AB221" s="61" t="e">
        <f>VLOOKUP($C221,Sheet1!$B:$AF,26,0)</f>
        <v>#N/A</v>
      </c>
      <c r="AC221" s="61" t="e">
        <f>VLOOKUP($C221,Sheet1!$B:$AG,27,0)</f>
        <v>#N/A</v>
      </c>
      <c r="AD221" s="61" t="e">
        <f>VLOOKUP($C221,Sheet1!$B:$AH,28,0)</f>
        <v>#N/A</v>
      </c>
      <c r="AE221" s="61" t="e">
        <f>VLOOKUP(C221,Sheet1!B:AI,29,0)</f>
        <v>#N/A</v>
      </c>
      <c r="AF221" s="109" t="e">
        <f t="shared" si="24"/>
        <v>#N/A</v>
      </c>
      <c r="AG221" s="174" t="e">
        <f t="shared" ref="AG218:AG223" si="25">AF221</f>
        <v>#N/A</v>
      </c>
    </row>
    <row r="222" s="29" customFormat="1" ht="35" customHeight="1" spans="1:33">
      <c r="A222" s="82"/>
      <c r="B222" s="149"/>
      <c r="C222" s="150" t="s">
        <v>667</v>
      </c>
      <c r="D222" s="151" t="s">
        <v>668</v>
      </c>
      <c r="E222" s="152" t="s">
        <v>664</v>
      </c>
      <c r="F222" s="61" t="e">
        <f>VLOOKUP(C222,Sheet1!B:J,4,0)</f>
        <v>#N/A</v>
      </c>
      <c r="G222" s="61" t="e">
        <f>VLOOKUP(C222,Sheet1!B:K,5,0)</f>
        <v>#N/A</v>
      </c>
      <c r="H222" s="61" t="e">
        <f>VLOOKUP($C222,Sheet1!$B:$AE,6,0)</f>
        <v>#N/A</v>
      </c>
      <c r="I222" s="61" t="e">
        <f>VLOOKUP($C222,Sheet1!$B:$AE,7,0)</f>
        <v>#N/A</v>
      </c>
      <c r="J222" s="61" t="e">
        <f>VLOOKUP($C222,Sheet1!$B:$AE,8,0)</f>
        <v>#N/A</v>
      </c>
      <c r="K222" s="61" t="e">
        <f>VLOOKUP($C222,Sheet1!$B:$AE,9,0)</f>
        <v>#N/A</v>
      </c>
      <c r="L222" s="61" t="e">
        <f>VLOOKUP($C222,Sheet1!$B:$AE,10,0)</f>
        <v>#N/A</v>
      </c>
      <c r="M222" s="61" t="e">
        <f>VLOOKUP($C222,Sheet1!$B:$AE,11,0)</f>
        <v>#N/A</v>
      </c>
      <c r="N222" s="61" t="e">
        <f>VLOOKUP($C222,Sheet1!$B:$AE,12,0)</f>
        <v>#N/A</v>
      </c>
      <c r="O222" s="61" t="e">
        <f>VLOOKUP($C222,Sheet1!$B:$AE,13,0)</f>
        <v>#N/A</v>
      </c>
      <c r="P222" s="61" t="e">
        <f>VLOOKUP($C222,Sheet1!$B:$AE,14,0)</f>
        <v>#N/A</v>
      </c>
      <c r="Q222" s="61" t="e">
        <f>VLOOKUP($C222,Sheet1!$B:$AE,15,0)</f>
        <v>#N/A</v>
      </c>
      <c r="R222" s="61" t="e">
        <f>VLOOKUP($C222,Sheet1!$B:$AE,16,0)</f>
        <v>#N/A</v>
      </c>
      <c r="S222" s="61" t="e">
        <f>VLOOKUP($C222,Sheet1!$B:$AE,17,0)</f>
        <v>#N/A</v>
      </c>
      <c r="T222" s="61" t="e">
        <f>VLOOKUP($C222,Sheet1!$B:$AE,18,0)</f>
        <v>#N/A</v>
      </c>
      <c r="U222" s="61" t="e">
        <f>VLOOKUP($C222,Sheet1!$B:$AE,19,0)</f>
        <v>#N/A</v>
      </c>
      <c r="V222" s="61" t="e">
        <f>VLOOKUP($C222,Sheet1!$B:$AE,20,0)</f>
        <v>#N/A</v>
      </c>
      <c r="W222" s="61" t="e">
        <f>VLOOKUP($C222,Sheet1!$B:$AE,21,0)</f>
        <v>#N/A</v>
      </c>
      <c r="X222" s="61" t="e">
        <f>VLOOKUP($C222,Sheet1!$B:$AE,22,0)</f>
        <v>#N/A</v>
      </c>
      <c r="Y222" s="61" t="e">
        <f>VLOOKUP($C222,Sheet1!$B:$AE,23,0)</f>
        <v>#N/A</v>
      </c>
      <c r="Z222" s="61" t="e">
        <f>VLOOKUP($C222,Sheet1!$B:$AE,24,0)</f>
        <v>#N/A</v>
      </c>
      <c r="AA222" s="61" t="e">
        <f>VLOOKUP($C222,Sheet1!$B:$AE,25,0)</f>
        <v>#N/A</v>
      </c>
      <c r="AB222" s="61" t="e">
        <f>VLOOKUP($C222,Sheet1!$B:$AF,26,0)</f>
        <v>#N/A</v>
      </c>
      <c r="AC222" s="61" t="e">
        <f>VLOOKUP($C222,Sheet1!$B:$AG,27,0)</f>
        <v>#N/A</v>
      </c>
      <c r="AD222" s="61" t="e">
        <f>VLOOKUP($C222,Sheet1!$B:$AH,28,0)</f>
        <v>#N/A</v>
      </c>
      <c r="AE222" s="61" t="e">
        <f>VLOOKUP(C222,Sheet1!B:AI,29,0)</f>
        <v>#N/A</v>
      </c>
      <c r="AF222" s="109" t="e">
        <f t="shared" si="24"/>
        <v>#N/A</v>
      </c>
      <c r="AG222" s="174" t="e">
        <f t="shared" si="25"/>
        <v>#N/A</v>
      </c>
    </row>
    <row r="223" s="29" customFormat="1" ht="35" customHeight="1" spans="1:33">
      <c r="A223" s="82"/>
      <c r="B223" s="149"/>
      <c r="C223" s="150" t="s">
        <v>669</v>
      </c>
      <c r="D223" s="151" t="s">
        <v>670</v>
      </c>
      <c r="E223" s="152" t="s">
        <v>664</v>
      </c>
      <c r="F223" s="61" t="e">
        <f>VLOOKUP(C223,Sheet1!B:J,4,0)</f>
        <v>#N/A</v>
      </c>
      <c r="G223" s="61" t="e">
        <f>VLOOKUP(C223,Sheet1!B:K,5,0)</f>
        <v>#N/A</v>
      </c>
      <c r="H223" s="61" t="e">
        <f>VLOOKUP($C223,Sheet1!$B:$AE,6,0)</f>
        <v>#N/A</v>
      </c>
      <c r="I223" s="61" t="e">
        <f>VLOOKUP($C223,Sheet1!$B:$AE,7,0)</f>
        <v>#N/A</v>
      </c>
      <c r="J223" s="61" t="e">
        <f>VLOOKUP($C223,Sheet1!$B:$AE,8,0)</f>
        <v>#N/A</v>
      </c>
      <c r="K223" s="61" t="e">
        <f>VLOOKUP($C223,Sheet1!$B:$AE,9,0)</f>
        <v>#N/A</v>
      </c>
      <c r="L223" s="61" t="e">
        <f>VLOOKUP($C223,Sheet1!$B:$AE,10,0)</f>
        <v>#N/A</v>
      </c>
      <c r="M223" s="61" t="e">
        <f>VLOOKUP($C223,Sheet1!$B:$AE,11,0)</f>
        <v>#N/A</v>
      </c>
      <c r="N223" s="61" t="e">
        <f>VLOOKUP($C223,Sheet1!$B:$AE,12,0)</f>
        <v>#N/A</v>
      </c>
      <c r="O223" s="61" t="e">
        <f>VLOOKUP($C223,Sheet1!$B:$AE,13,0)</f>
        <v>#N/A</v>
      </c>
      <c r="P223" s="61" t="e">
        <f>VLOOKUP($C223,Sheet1!$B:$AE,14,0)</f>
        <v>#N/A</v>
      </c>
      <c r="Q223" s="61" t="e">
        <f>VLOOKUP($C223,Sheet1!$B:$AE,15,0)</f>
        <v>#N/A</v>
      </c>
      <c r="R223" s="61" t="e">
        <f>VLOOKUP($C223,Sheet1!$B:$AE,16,0)</f>
        <v>#N/A</v>
      </c>
      <c r="S223" s="61" t="e">
        <f>VLOOKUP($C223,Sheet1!$B:$AE,17,0)</f>
        <v>#N/A</v>
      </c>
      <c r="T223" s="61" t="e">
        <f>VLOOKUP($C223,Sheet1!$B:$AE,18,0)</f>
        <v>#N/A</v>
      </c>
      <c r="U223" s="61" t="e">
        <f>VLOOKUP($C223,Sheet1!$B:$AE,19,0)</f>
        <v>#N/A</v>
      </c>
      <c r="V223" s="61" t="e">
        <f>VLOOKUP($C223,Sheet1!$B:$AE,20,0)</f>
        <v>#N/A</v>
      </c>
      <c r="W223" s="61" t="e">
        <f>VLOOKUP($C223,Sheet1!$B:$AE,21,0)</f>
        <v>#N/A</v>
      </c>
      <c r="X223" s="61" t="e">
        <f>VLOOKUP($C223,Sheet1!$B:$AE,22,0)</f>
        <v>#N/A</v>
      </c>
      <c r="Y223" s="61" t="e">
        <f>VLOOKUP($C223,Sheet1!$B:$AE,23,0)</f>
        <v>#N/A</v>
      </c>
      <c r="Z223" s="61" t="e">
        <f>VLOOKUP($C223,Sheet1!$B:$AE,24,0)</f>
        <v>#N/A</v>
      </c>
      <c r="AA223" s="61" t="e">
        <f>VLOOKUP($C223,Sheet1!$B:$AE,25,0)</f>
        <v>#N/A</v>
      </c>
      <c r="AB223" s="61" t="e">
        <f>VLOOKUP($C223,Sheet1!$B:$AF,26,0)</f>
        <v>#N/A</v>
      </c>
      <c r="AC223" s="61" t="e">
        <f>VLOOKUP($C223,Sheet1!$B:$AG,27,0)</f>
        <v>#N/A</v>
      </c>
      <c r="AD223" s="61" t="e">
        <f>VLOOKUP($C223,Sheet1!$B:$AH,28,0)</f>
        <v>#N/A</v>
      </c>
      <c r="AE223" s="61" t="e">
        <f>VLOOKUP(C223,Sheet1!B:AI,29,0)</f>
        <v>#N/A</v>
      </c>
      <c r="AF223" s="109" t="e">
        <f t="shared" si="24"/>
        <v>#N/A</v>
      </c>
      <c r="AG223" s="174" t="e">
        <f t="shared" si="25"/>
        <v>#N/A</v>
      </c>
    </row>
    <row r="224" s="29" customFormat="1" ht="35" customHeight="1" spans="1:33">
      <c r="A224" s="82"/>
      <c r="B224" s="149"/>
      <c r="C224" s="150" t="s">
        <v>671</v>
      </c>
      <c r="D224" s="151" t="s">
        <v>672</v>
      </c>
      <c r="E224" s="152">
        <v>30</v>
      </c>
      <c r="F224" s="61" t="e">
        <f>VLOOKUP(C224,Sheet1!B:J,4,0)</f>
        <v>#N/A</v>
      </c>
      <c r="G224" s="61" t="e">
        <f>VLOOKUP(C224,Sheet1!B:K,5,0)</f>
        <v>#N/A</v>
      </c>
      <c r="H224" s="61" t="e">
        <f>VLOOKUP($C224,Sheet1!$B:$AE,6,0)</f>
        <v>#N/A</v>
      </c>
      <c r="I224" s="61" t="e">
        <f>VLOOKUP($C224,Sheet1!$B:$AE,7,0)</f>
        <v>#N/A</v>
      </c>
      <c r="J224" s="61" t="e">
        <f>VLOOKUP($C224,Sheet1!$B:$AE,8,0)</f>
        <v>#N/A</v>
      </c>
      <c r="K224" s="61" t="e">
        <f>VLOOKUP($C224,Sheet1!$B:$AE,9,0)</f>
        <v>#N/A</v>
      </c>
      <c r="L224" s="61" t="e">
        <f>VLOOKUP($C224,Sheet1!$B:$AE,10,0)</f>
        <v>#N/A</v>
      </c>
      <c r="M224" s="61" t="e">
        <f>VLOOKUP($C224,Sheet1!$B:$AE,11,0)</f>
        <v>#N/A</v>
      </c>
      <c r="N224" s="61" t="e">
        <f>VLOOKUP($C224,Sheet1!$B:$AE,12,0)</f>
        <v>#N/A</v>
      </c>
      <c r="O224" s="61" t="e">
        <f>VLOOKUP($C224,Sheet1!$B:$AE,13,0)</f>
        <v>#N/A</v>
      </c>
      <c r="P224" s="61" t="e">
        <f>VLOOKUP($C224,Sheet1!$B:$AE,14,0)</f>
        <v>#N/A</v>
      </c>
      <c r="Q224" s="61" t="e">
        <f>VLOOKUP($C224,Sheet1!$B:$AE,15,0)</f>
        <v>#N/A</v>
      </c>
      <c r="R224" s="61" t="e">
        <f>VLOOKUP($C224,Sheet1!$B:$AE,16,0)</f>
        <v>#N/A</v>
      </c>
      <c r="S224" s="61" t="e">
        <f>VLOOKUP($C224,Sheet1!$B:$AE,17,0)</f>
        <v>#N/A</v>
      </c>
      <c r="T224" s="61" t="e">
        <f>VLOOKUP($C224,Sheet1!$B:$AE,18,0)</f>
        <v>#N/A</v>
      </c>
      <c r="U224" s="61" t="e">
        <f>VLOOKUP($C224,Sheet1!$B:$AE,19,0)</f>
        <v>#N/A</v>
      </c>
      <c r="V224" s="61" t="e">
        <f>VLOOKUP($C224,Sheet1!$B:$AE,20,0)</f>
        <v>#N/A</v>
      </c>
      <c r="W224" s="61" t="e">
        <f>VLOOKUP($C224,Sheet1!$B:$AE,21,0)</f>
        <v>#N/A</v>
      </c>
      <c r="X224" s="61" t="e">
        <f>VLOOKUP($C224,Sheet1!$B:$AE,22,0)</f>
        <v>#N/A</v>
      </c>
      <c r="Y224" s="61" t="e">
        <f>VLOOKUP($C224,Sheet1!$B:$AE,23,0)</f>
        <v>#N/A</v>
      </c>
      <c r="Z224" s="61" t="e">
        <f>VLOOKUP($C224,Sheet1!$B:$AE,24,0)</f>
        <v>#N/A</v>
      </c>
      <c r="AA224" s="61" t="e">
        <f>VLOOKUP($C224,Sheet1!$B:$AE,25,0)</f>
        <v>#N/A</v>
      </c>
      <c r="AB224" s="61" t="e">
        <f>VLOOKUP($C224,Sheet1!$B:$AF,26,0)</f>
        <v>#N/A</v>
      </c>
      <c r="AC224" s="61" t="e">
        <f>VLOOKUP($C224,Sheet1!$B:$AG,27,0)</f>
        <v>#N/A</v>
      </c>
      <c r="AD224" s="61" t="e">
        <f>VLOOKUP($C224,Sheet1!$B:$AH,28,0)</f>
        <v>#N/A</v>
      </c>
      <c r="AE224" s="61" t="e">
        <f>VLOOKUP(C224,Sheet1!B:AI,29,0)</f>
        <v>#N/A</v>
      </c>
      <c r="AF224" s="109" t="e">
        <f t="shared" si="24"/>
        <v>#N/A</v>
      </c>
      <c r="AG224" s="116" t="e">
        <f t="shared" ref="AG224:AG229" si="26">AF224-AE224</f>
        <v>#N/A</v>
      </c>
    </row>
    <row r="225" s="29" customFormat="1" ht="35" customHeight="1" spans="1:33">
      <c r="A225" s="82"/>
      <c r="B225" s="149"/>
      <c r="C225" s="150" t="s">
        <v>673</v>
      </c>
      <c r="D225" s="151" t="s">
        <v>674</v>
      </c>
      <c r="E225" s="152">
        <v>30</v>
      </c>
      <c r="F225" s="61" t="e">
        <f>VLOOKUP(C225,Sheet1!B:J,4,0)</f>
        <v>#N/A</v>
      </c>
      <c r="G225" s="61" t="e">
        <f>VLOOKUP(C225,Sheet1!B:K,5,0)</f>
        <v>#N/A</v>
      </c>
      <c r="H225" s="61" t="e">
        <f>VLOOKUP($C225,Sheet1!$B:$AE,6,0)</f>
        <v>#N/A</v>
      </c>
      <c r="I225" s="61" t="e">
        <f>VLOOKUP($C225,Sheet1!$B:$AE,7,0)</f>
        <v>#N/A</v>
      </c>
      <c r="J225" s="61" t="e">
        <f>VLOOKUP($C225,Sheet1!$B:$AE,8,0)</f>
        <v>#N/A</v>
      </c>
      <c r="K225" s="61" t="e">
        <f>VLOOKUP($C225,Sheet1!$B:$AE,9,0)</f>
        <v>#N/A</v>
      </c>
      <c r="L225" s="61" t="e">
        <f>VLOOKUP($C225,Sheet1!$B:$AE,10,0)</f>
        <v>#N/A</v>
      </c>
      <c r="M225" s="61" t="e">
        <f>VLOOKUP($C225,Sheet1!$B:$AE,11,0)</f>
        <v>#N/A</v>
      </c>
      <c r="N225" s="61" t="e">
        <f>VLOOKUP($C225,Sheet1!$B:$AE,12,0)</f>
        <v>#N/A</v>
      </c>
      <c r="O225" s="61" t="e">
        <f>VLOOKUP($C225,Sheet1!$B:$AE,13,0)</f>
        <v>#N/A</v>
      </c>
      <c r="P225" s="61" t="e">
        <f>VLOOKUP($C225,Sheet1!$B:$AE,14,0)</f>
        <v>#N/A</v>
      </c>
      <c r="Q225" s="61" t="e">
        <f>VLOOKUP($C225,Sheet1!$B:$AE,15,0)</f>
        <v>#N/A</v>
      </c>
      <c r="R225" s="61" t="e">
        <f>VLOOKUP($C225,Sheet1!$B:$AE,16,0)</f>
        <v>#N/A</v>
      </c>
      <c r="S225" s="61" t="e">
        <f>VLOOKUP($C225,Sheet1!$B:$AE,17,0)</f>
        <v>#N/A</v>
      </c>
      <c r="T225" s="61" t="e">
        <f>VLOOKUP($C225,Sheet1!$B:$AE,18,0)</f>
        <v>#N/A</v>
      </c>
      <c r="U225" s="61" t="e">
        <f>VLOOKUP($C225,Sheet1!$B:$AE,19,0)</f>
        <v>#N/A</v>
      </c>
      <c r="V225" s="61" t="e">
        <f>VLOOKUP($C225,Sheet1!$B:$AE,20,0)</f>
        <v>#N/A</v>
      </c>
      <c r="W225" s="61" t="e">
        <f>VLOOKUP($C225,Sheet1!$B:$AE,21,0)</f>
        <v>#N/A</v>
      </c>
      <c r="X225" s="61" t="e">
        <f>VLOOKUP($C225,Sheet1!$B:$AE,22,0)</f>
        <v>#N/A</v>
      </c>
      <c r="Y225" s="61" t="e">
        <f>VLOOKUP($C225,Sheet1!$B:$AE,23,0)</f>
        <v>#N/A</v>
      </c>
      <c r="Z225" s="61" t="e">
        <f>VLOOKUP($C225,Sheet1!$B:$AE,24,0)</f>
        <v>#N/A</v>
      </c>
      <c r="AA225" s="61" t="e">
        <f>VLOOKUP($C225,Sheet1!$B:$AE,25,0)</f>
        <v>#N/A</v>
      </c>
      <c r="AB225" s="61" t="e">
        <f>VLOOKUP($C225,Sheet1!$B:$AF,26,0)</f>
        <v>#N/A</v>
      </c>
      <c r="AC225" s="61" t="e">
        <f>VLOOKUP($C225,Sheet1!$B:$AG,27,0)</f>
        <v>#N/A</v>
      </c>
      <c r="AD225" s="61" t="e">
        <f>VLOOKUP($C225,Sheet1!$B:$AH,28,0)</f>
        <v>#N/A</v>
      </c>
      <c r="AE225" s="61" t="e">
        <f>VLOOKUP(C225,Sheet1!B:AI,29,0)</f>
        <v>#N/A</v>
      </c>
      <c r="AF225" s="109" t="e">
        <f t="shared" si="24"/>
        <v>#N/A</v>
      </c>
      <c r="AG225" s="116" t="e">
        <f t="shared" si="26"/>
        <v>#N/A</v>
      </c>
    </row>
    <row r="226" s="29" customFormat="1" ht="35" customHeight="1" spans="1:33">
      <c r="A226" s="82"/>
      <c r="B226" s="149"/>
      <c r="C226" s="150" t="s">
        <v>110</v>
      </c>
      <c r="D226" s="151" t="s">
        <v>111</v>
      </c>
      <c r="E226" s="152">
        <v>30</v>
      </c>
      <c r="F226" s="61" t="str">
        <f>VLOOKUP(C226,Sheet1!B:J,4,0)</f>
        <v>大宗物料</v>
      </c>
      <c r="G226" s="61">
        <f>VLOOKUP(C226,Sheet1!B:K,5,0)</f>
        <v>0</v>
      </c>
      <c r="H226" s="61">
        <f>VLOOKUP($C226,Sheet1!$B:$AE,6,0)</f>
        <v>30</v>
      </c>
      <c r="I226" s="61" t="str">
        <f>VLOOKUP($C226,Sheet1!$B:$AE,7,0)</f>
        <v>是</v>
      </c>
      <c r="J226" s="61">
        <f>VLOOKUP($C226,Sheet1!$B:$AE,8,0)</f>
        <v>30</v>
      </c>
      <c r="K226" s="61">
        <f>VLOOKUP($C226,Sheet1!$B:$AE,9,0)</f>
        <v>0</v>
      </c>
      <c r="L226" s="61">
        <f>VLOOKUP($C226,Sheet1!$B:$AE,10,0)</f>
        <v>0</v>
      </c>
      <c r="M226" s="61">
        <f>VLOOKUP($C226,Sheet1!$B:$AE,11,0)</f>
        <v>0</v>
      </c>
      <c r="N226" s="61">
        <f>VLOOKUP($C226,Sheet1!$B:$AE,12,0)</f>
        <v>0</v>
      </c>
      <c r="O226" s="61">
        <f>VLOOKUP($C226,Sheet1!$B:$AE,13,0)</f>
        <v>0</v>
      </c>
      <c r="P226" s="61">
        <f>VLOOKUP($C226,Sheet1!$B:$AE,14,0)</f>
        <v>0</v>
      </c>
      <c r="Q226" s="61">
        <f>VLOOKUP($C226,Sheet1!$B:$AE,15,0)</f>
        <v>0</v>
      </c>
      <c r="R226" s="61">
        <f>VLOOKUP($C226,Sheet1!$B:$AE,16,0)</f>
        <v>0</v>
      </c>
      <c r="S226" s="61">
        <f>VLOOKUP($C226,Sheet1!$B:$AE,17,0)</f>
        <v>0</v>
      </c>
      <c r="T226" s="61">
        <f>VLOOKUP($C226,Sheet1!$B:$AE,18,0)</f>
        <v>0</v>
      </c>
      <c r="U226" s="61">
        <f>VLOOKUP($C226,Sheet1!$B:$AE,19,0)</f>
        <v>0</v>
      </c>
      <c r="V226" s="61">
        <f>VLOOKUP($C226,Sheet1!$B:$AE,20,0)</f>
        <v>0</v>
      </c>
      <c r="W226" s="61">
        <f>VLOOKUP($C226,Sheet1!$B:$AE,21,0)</f>
        <v>0</v>
      </c>
      <c r="X226" s="61">
        <f>VLOOKUP($C226,Sheet1!$B:$AE,22,0)</f>
        <v>0</v>
      </c>
      <c r="Y226" s="61">
        <f>VLOOKUP($C226,Sheet1!$B:$AE,23,0)</f>
        <v>0</v>
      </c>
      <c r="Z226" s="61">
        <f>VLOOKUP($C226,Sheet1!$B:$AE,24,0)</f>
        <v>0</v>
      </c>
      <c r="AA226" s="61">
        <f>VLOOKUP($C226,Sheet1!$B:$AE,25,0)</f>
        <v>0</v>
      </c>
      <c r="AB226" s="61">
        <f>VLOOKUP($C226,Sheet1!$B:$AF,26,0)</f>
        <v>0</v>
      </c>
      <c r="AC226" s="61">
        <f>VLOOKUP($C226,Sheet1!$B:$AG,27,0)</f>
        <v>0</v>
      </c>
      <c r="AD226" s="61">
        <f>VLOOKUP($C226,Sheet1!$B:$AH,28,0)</f>
        <v>0</v>
      </c>
      <c r="AE226" s="61">
        <f>VLOOKUP(C226,Sheet1!B:AI,29,0)</f>
        <v>0</v>
      </c>
      <c r="AF226" s="109">
        <f t="shared" si="24"/>
        <v>60</v>
      </c>
      <c r="AG226" s="116">
        <f t="shared" si="26"/>
        <v>60</v>
      </c>
    </row>
    <row r="227" s="29" customFormat="1" ht="35" customHeight="1" spans="1:33">
      <c r="A227" s="82"/>
      <c r="B227" s="149"/>
      <c r="C227" s="150" t="s">
        <v>227</v>
      </c>
      <c r="D227" s="151" t="s">
        <v>228</v>
      </c>
      <c r="E227" s="152">
        <v>30</v>
      </c>
      <c r="F227" s="61" t="str">
        <f>VLOOKUP(C227,Sheet1!B:J,4,0)</f>
        <v>大宗物料</v>
      </c>
      <c r="G227" s="61">
        <f>VLOOKUP(C227,Sheet1!B:K,5,0)</f>
        <v>0</v>
      </c>
      <c r="H227" s="61">
        <f>VLOOKUP($C227,Sheet1!$B:$AE,6,0)</f>
        <v>30</v>
      </c>
      <c r="I227" s="61" t="str">
        <f>VLOOKUP($C227,Sheet1!$B:$AE,7,0)</f>
        <v>否</v>
      </c>
      <c r="J227" s="61">
        <f>VLOOKUP($C227,Sheet1!$B:$AE,8,0)</f>
        <v>30</v>
      </c>
      <c r="K227" s="61">
        <f>VLOOKUP($C227,Sheet1!$B:$AE,9,0)</f>
        <v>0</v>
      </c>
      <c r="L227" s="61">
        <f>VLOOKUP($C227,Sheet1!$B:$AE,10,0)</f>
        <v>0</v>
      </c>
      <c r="M227" s="61">
        <f>VLOOKUP($C227,Sheet1!$B:$AE,11,0)</f>
        <v>0</v>
      </c>
      <c r="N227" s="61">
        <f>VLOOKUP($C227,Sheet1!$B:$AE,12,0)</f>
        <v>0</v>
      </c>
      <c r="O227" s="61">
        <f>VLOOKUP($C227,Sheet1!$B:$AE,13,0)</f>
        <v>0</v>
      </c>
      <c r="P227" s="61">
        <f>VLOOKUP($C227,Sheet1!$B:$AE,14,0)</f>
        <v>0</v>
      </c>
      <c r="Q227" s="61">
        <f>VLOOKUP($C227,Sheet1!$B:$AE,15,0)</f>
        <v>0</v>
      </c>
      <c r="R227" s="61">
        <f>VLOOKUP($C227,Sheet1!$B:$AE,16,0)</f>
        <v>0</v>
      </c>
      <c r="S227" s="61">
        <f>VLOOKUP($C227,Sheet1!$B:$AE,17,0)</f>
        <v>0</v>
      </c>
      <c r="T227" s="61">
        <f>VLOOKUP($C227,Sheet1!$B:$AE,18,0)</f>
        <v>0</v>
      </c>
      <c r="U227" s="61">
        <f>VLOOKUP($C227,Sheet1!$B:$AE,19,0)</f>
        <v>0</v>
      </c>
      <c r="V227" s="61">
        <f>VLOOKUP($C227,Sheet1!$B:$AE,20,0)</f>
        <v>0</v>
      </c>
      <c r="W227" s="61">
        <f>VLOOKUP($C227,Sheet1!$B:$AE,21,0)</f>
        <v>0</v>
      </c>
      <c r="X227" s="61">
        <f>VLOOKUP($C227,Sheet1!$B:$AE,22,0)</f>
        <v>0</v>
      </c>
      <c r="Y227" s="61">
        <f>VLOOKUP($C227,Sheet1!$B:$AE,23,0)</f>
        <v>0</v>
      </c>
      <c r="Z227" s="61">
        <f>VLOOKUP($C227,Sheet1!$B:$AE,24,0)</f>
        <v>0</v>
      </c>
      <c r="AA227" s="61">
        <f>VLOOKUP($C227,Sheet1!$B:$AE,25,0)</f>
        <v>0</v>
      </c>
      <c r="AB227" s="61">
        <f>VLOOKUP($C227,Sheet1!$B:$AF,26,0)</f>
        <v>0</v>
      </c>
      <c r="AC227" s="61">
        <f>VLOOKUP($C227,Sheet1!$B:$AG,27,0)</f>
        <v>0</v>
      </c>
      <c r="AD227" s="61">
        <f>VLOOKUP($C227,Sheet1!$B:$AH,28,0)</f>
        <v>0</v>
      </c>
      <c r="AE227" s="61">
        <f>VLOOKUP(C227,Sheet1!B:AI,29,0)</f>
        <v>0</v>
      </c>
      <c r="AF227" s="109">
        <f t="shared" si="24"/>
        <v>60</v>
      </c>
      <c r="AG227" s="116">
        <f t="shared" si="26"/>
        <v>60</v>
      </c>
    </row>
    <row r="228" s="29" customFormat="1" ht="35" customHeight="1" spans="1:33">
      <c r="A228" s="82"/>
      <c r="B228" s="149"/>
      <c r="C228" s="150" t="s">
        <v>229</v>
      </c>
      <c r="D228" s="151" t="s">
        <v>675</v>
      </c>
      <c r="E228" s="152">
        <v>30</v>
      </c>
      <c r="F228" s="61" t="str">
        <f>VLOOKUP(C228,Sheet1!B:J,4,0)</f>
        <v>大宗物料</v>
      </c>
      <c r="G228" s="61">
        <f>VLOOKUP(C228,Sheet1!B:K,5,0)</f>
        <v>0</v>
      </c>
      <c r="H228" s="61">
        <f>VLOOKUP($C228,Sheet1!$B:$AE,6,0)</f>
        <v>30</v>
      </c>
      <c r="I228" s="61" t="str">
        <f>VLOOKUP($C228,Sheet1!$B:$AE,7,0)</f>
        <v>否</v>
      </c>
      <c r="J228" s="61">
        <f>VLOOKUP($C228,Sheet1!$B:$AE,8,0)</f>
        <v>30</v>
      </c>
      <c r="K228" s="61">
        <f>VLOOKUP($C228,Sheet1!$B:$AE,9,0)</f>
        <v>0</v>
      </c>
      <c r="L228" s="61">
        <f>VLOOKUP($C228,Sheet1!$B:$AE,10,0)</f>
        <v>0</v>
      </c>
      <c r="M228" s="61">
        <f>VLOOKUP($C228,Sheet1!$B:$AE,11,0)</f>
        <v>0</v>
      </c>
      <c r="N228" s="61">
        <f>VLOOKUP($C228,Sheet1!$B:$AE,12,0)</f>
        <v>0</v>
      </c>
      <c r="O228" s="61">
        <f>VLOOKUP($C228,Sheet1!$B:$AE,13,0)</f>
        <v>0</v>
      </c>
      <c r="P228" s="61">
        <f>VLOOKUP($C228,Sheet1!$B:$AE,14,0)</f>
        <v>0</v>
      </c>
      <c r="Q228" s="61">
        <f>VLOOKUP($C228,Sheet1!$B:$AE,15,0)</f>
        <v>0</v>
      </c>
      <c r="R228" s="61">
        <f>VLOOKUP($C228,Sheet1!$B:$AE,16,0)</f>
        <v>0</v>
      </c>
      <c r="S228" s="61">
        <f>VLOOKUP($C228,Sheet1!$B:$AE,17,0)</f>
        <v>0</v>
      </c>
      <c r="T228" s="61">
        <f>VLOOKUP($C228,Sheet1!$B:$AE,18,0)</f>
        <v>0</v>
      </c>
      <c r="U228" s="61">
        <f>VLOOKUP($C228,Sheet1!$B:$AE,19,0)</f>
        <v>0</v>
      </c>
      <c r="V228" s="61">
        <f>VLOOKUP($C228,Sheet1!$B:$AE,20,0)</f>
        <v>0</v>
      </c>
      <c r="W228" s="61">
        <f>VLOOKUP($C228,Sheet1!$B:$AE,21,0)</f>
        <v>0</v>
      </c>
      <c r="X228" s="61">
        <f>VLOOKUP($C228,Sheet1!$B:$AE,22,0)</f>
        <v>0</v>
      </c>
      <c r="Y228" s="61">
        <f>VLOOKUP($C228,Sheet1!$B:$AE,23,0)</f>
        <v>0</v>
      </c>
      <c r="Z228" s="61">
        <f>VLOOKUP($C228,Sheet1!$B:$AE,24,0)</f>
        <v>0</v>
      </c>
      <c r="AA228" s="61">
        <f>VLOOKUP($C228,Sheet1!$B:$AE,25,0)</f>
        <v>0</v>
      </c>
      <c r="AB228" s="61">
        <f>VLOOKUP($C228,Sheet1!$B:$AF,26,0)</f>
        <v>0</v>
      </c>
      <c r="AC228" s="61">
        <f>VLOOKUP($C228,Sheet1!$B:$AG,27,0)</f>
        <v>0</v>
      </c>
      <c r="AD228" s="61">
        <f>VLOOKUP($C228,Sheet1!$B:$AH,28,0)</f>
        <v>0</v>
      </c>
      <c r="AE228" s="61">
        <f>VLOOKUP(C228,Sheet1!B:AI,29,0)</f>
        <v>0</v>
      </c>
      <c r="AF228" s="109">
        <f t="shared" si="24"/>
        <v>60</v>
      </c>
      <c r="AG228" s="116">
        <f t="shared" si="26"/>
        <v>60</v>
      </c>
    </row>
    <row r="229" s="29" customFormat="1" ht="35" customHeight="1" spans="1:33">
      <c r="A229" s="82"/>
      <c r="B229" s="149"/>
      <c r="C229" s="150" t="s">
        <v>247</v>
      </c>
      <c r="D229" s="151" t="s">
        <v>676</v>
      </c>
      <c r="E229" s="152">
        <v>30</v>
      </c>
      <c r="F229" s="61" t="str">
        <f>VLOOKUP(C229,Sheet1!B:J,4,0)</f>
        <v>大宗物料</v>
      </c>
      <c r="G229" s="61">
        <f>VLOOKUP(C229,Sheet1!B:K,5,0)</f>
        <v>0</v>
      </c>
      <c r="H229" s="61">
        <f>VLOOKUP($C229,Sheet1!$B:$AE,6,0)</f>
        <v>30</v>
      </c>
      <c r="I229" s="61" t="str">
        <f>VLOOKUP($C229,Sheet1!$B:$AE,7,0)</f>
        <v>是</v>
      </c>
      <c r="J229" s="61">
        <f>VLOOKUP($C229,Sheet1!$B:$AE,8,0)</f>
        <v>30</v>
      </c>
      <c r="K229" s="61">
        <f>VLOOKUP($C229,Sheet1!$B:$AE,9,0)</f>
        <v>0</v>
      </c>
      <c r="L229" s="61">
        <f>VLOOKUP($C229,Sheet1!$B:$AE,10,0)</f>
        <v>0</v>
      </c>
      <c r="M229" s="61">
        <f>VLOOKUP($C229,Sheet1!$B:$AE,11,0)</f>
        <v>0</v>
      </c>
      <c r="N229" s="61">
        <f>VLOOKUP($C229,Sheet1!$B:$AE,12,0)</f>
        <v>0</v>
      </c>
      <c r="O229" s="61">
        <f>VLOOKUP($C229,Sheet1!$B:$AE,13,0)</f>
        <v>0</v>
      </c>
      <c r="P229" s="61">
        <f>VLOOKUP($C229,Sheet1!$B:$AE,14,0)</f>
        <v>0</v>
      </c>
      <c r="Q229" s="61">
        <f>VLOOKUP($C229,Sheet1!$B:$AE,15,0)</f>
        <v>0</v>
      </c>
      <c r="R229" s="61">
        <f>VLOOKUP($C229,Sheet1!$B:$AE,16,0)</f>
        <v>0</v>
      </c>
      <c r="S229" s="61">
        <f>VLOOKUP($C229,Sheet1!$B:$AE,17,0)</f>
        <v>0</v>
      </c>
      <c r="T229" s="61">
        <f>VLOOKUP($C229,Sheet1!$B:$AE,18,0)</f>
        <v>0</v>
      </c>
      <c r="U229" s="61">
        <f>VLOOKUP($C229,Sheet1!$B:$AE,19,0)</f>
        <v>0</v>
      </c>
      <c r="V229" s="61">
        <f>VLOOKUP($C229,Sheet1!$B:$AE,20,0)</f>
        <v>0</v>
      </c>
      <c r="W229" s="61">
        <f>VLOOKUP($C229,Sheet1!$B:$AE,21,0)</f>
        <v>0</v>
      </c>
      <c r="X229" s="61">
        <f>VLOOKUP($C229,Sheet1!$B:$AE,22,0)</f>
        <v>0</v>
      </c>
      <c r="Y229" s="61">
        <f>VLOOKUP($C229,Sheet1!$B:$AE,23,0)</f>
        <v>0</v>
      </c>
      <c r="Z229" s="61">
        <f>VLOOKUP($C229,Sheet1!$B:$AE,24,0)</f>
        <v>0</v>
      </c>
      <c r="AA229" s="61">
        <f>VLOOKUP($C229,Sheet1!$B:$AE,25,0)</f>
        <v>0</v>
      </c>
      <c r="AB229" s="61">
        <f>VLOOKUP($C229,Sheet1!$B:$AF,26,0)</f>
        <v>0</v>
      </c>
      <c r="AC229" s="61">
        <f>VLOOKUP($C229,Sheet1!$B:$AG,27,0)</f>
        <v>0</v>
      </c>
      <c r="AD229" s="61">
        <f>VLOOKUP($C229,Sheet1!$B:$AH,28,0)</f>
        <v>0</v>
      </c>
      <c r="AE229" s="61">
        <f>VLOOKUP(C229,Sheet1!B:AI,29,0)</f>
        <v>0</v>
      </c>
      <c r="AF229" s="109">
        <f t="shared" si="24"/>
        <v>60</v>
      </c>
      <c r="AG229" s="116">
        <f t="shared" si="26"/>
        <v>60</v>
      </c>
    </row>
    <row r="230" s="29" customFormat="1" ht="35" customHeight="1" spans="1:33">
      <c r="A230" s="82"/>
      <c r="B230" s="149"/>
      <c r="C230" s="150" t="s">
        <v>677</v>
      </c>
      <c r="D230" s="151" t="s">
        <v>678</v>
      </c>
      <c r="E230" s="152">
        <v>60</v>
      </c>
      <c r="F230" s="61" t="e">
        <f>VLOOKUP(C230,Sheet1!B:J,4,0)</f>
        <v>#N/A</v>
      </c>
      <c r="G230" s="61" t="e">
        <f>VLOOKUP(C230,Sheet1!B:K,5,0)</f>
        <v>#N/A</v>
      </c>
      <c r="H230" s="61" t="e">
        <f>VLOOKUP($C230,Sheet1!$B:$AE,6,0)</f>
        <v>#N/A</v>
      </c>
      <c r="I230" s="61" t="e">
        <f>VLOOKUP($C230,Sheet1!$B:$AE,7,0)</f>
        <v>#N/A</v>
      </c>
      <c r="J230" s="61" t="e">
        <f>VLOOKUP($C230,Sheet1!$B:$AE,8,0)</f>
        <v>#N/A</v>
      </c>
      <c r="K230" s="61" t="e">
        <f>VLOOKUP($C230,Sheet1!$B:$AE,9,0)</f>
        <v>#N/A</v>
      </c>
      <c r="L230" s="61" t="e">
        <f>VLOOKUP($C230,Sheet1!$B:$AE,10,0)</f>
        <v>#N/A</v>
      </c>
      <c r="M230" s="61" t="e">
        <f>VLOOKUP($C230,Sheet1!$B:$AE,11,0)</f>
        <v>#N/A</v>
      </c>
      <c r="N230" s="61" t="e">
        <f>VLOOKUP($C230,Sheet1!$B:$AE,12,0)</f>
        <v>#N/A</v>
      </c>
      <c r="O230" s="61" t="e">
        <f>VLOOKUP($C230,Sheet1!$B:$AE,13,0)</f>
        <v>#N/A</v>
      </c>
      <c r="P230" s="61" t="e">
        <f>VLOOKUP($C230,Sheet1!$B:$AE,14,0)</f>
        <v>#N/A</v>
      </c>
      <c r="Q230" s="61" t="e">
        <f>VLOOKUP($C230,Sheet1!$B:$AE,15,0)</f>
        <v>#N/A</v>
      </c>
      <c r="R230" s="61" t="e">
        <f>VLOOKUP($C230,Sheet1!$B:$AE,16,0)</f>
        <v>#N/A</v>
      </c>
      <c r="S230" s="61" t="e">
        <f>VLOOKUP($C230,Sheet1!$B:$AE,17,0)</f>
        <v>#N/A</v>
      </c>
      <c r="T230" s="61" t="e">
        <f>VLOOKUP($C230,Sheet1!$B:$AE,18,0)</f>
        <v>#N/A</v>
      </c>
      <c r="U230" s="61" t="e">
        <f>VLOOKUP($C230,Sheet1!$B:$AE,19,0)</f>
        <v>#N/A</v>
      </c>
      <c r="V230" s="61" t="e">
        <f>VLOOKUP($C230,Sheet1!$B:$AE,20,0)</f>
        <v>#N/A</v>
      </c>
      <c r="W230" s="61" t="e">
        <f>VLOOKUP($C230,Sheet1!$B:$AE,21,0)</f>
        <v>#N/A</v>
      </c>
      <c r="X230" s="61" t="e">
        <f>VLOOKUP($C230,Sheet1!$B:$AE,22,0)</f>
        <v>#N/A</v>
      </c>
      <c r="Y230" s="61" t="e">
        <f>VLOOKUP($C230,Sheet1!$B:$AE,23,0)</f>
        <v>#N/A</v>
      </c>
      <c r="Z230" s="61" t="e">
        <f>VLOOKUP($C230,Sheet1!$B:$AE,24,0)</f>
        <v>#N/A</v>
      </c>
      <c r="AA230" s="61" t="e">
        <f>VLOOKUP($C230,Sheet1!$B:$AE,25,0)</f>
        <v>#N/A</v>
      </c>
      <c r="AB230" s="61" t="e">
        <f>VLOOKUP($C230,Sheet1!$B:$AF,26,0)</f>
        <v>#N/A</v>
      </c>
      <c r="AC230" s="61" t="e">
        <f>VLOOKUP($C230,Sheet1!$B:$AG,27,0)</f>
        <v>#N/A</v>
      </c>
      <c r="AD230" s="61" t="e">
        <f>VLOOKUP($C230,Sheet1!$B:$AH,28,0)</f>
        <v>#N/A</v>
      </c>
      <c r="AE230" s="61" t="e">
        <f>VLOOKUP(C230,Sheet1!B:AI,29,0)</f>
        <v>#N/A</v>
      </c>
      <c r="AF230" s="109" t="e">
        <f t="shared" si="24"/>
        <v>#N/A</v>
      </c>
      <c r="AG230" s="115" t="e">
        <f t="shared" ref="AG230:AG233" si="27">AF230-AE230-AD230</f>
        <v>#N/A</v>
      </c>
    </row>
    <row r="231" s="29" customFormat="1" ht="35" customHeight="1" spans="1:33">
      <c r="A231" s="82"/>
      <c r="B231" s="149"/>
      <c r="C231" s="150" t="s">
        <v>679</v>
      </c>
      <c r="D231" s="151" t="s">
        <v>680</v>
      </c>
      <c r="E231" s="152">
        <v>60</v>
      </c>
      <c r="F231" s="61" t="e">
        <f>VLOOKUP(C231,Sheet1!B:J,4,0)</f>
        <v>#N/A</v>
      </c>
      <c r="G231" s="61" t="e">
        <f>VLOOKUP(C231,Sheet1!B:K,5,0)</f>
        <v>#N/A</v>
      </c>
      <c r="H231" s="61" t="e">
        <f>VLOOKUP($C231,Sheet1!$B:$AE,6,0)</f>
        <v>#N/A</v>
      </c>
      <c r="I231" s="61" t="e">
        <f>VLOOKUP($C231,Sheet1!$B:$AE,7,0)</f>
        <v>#N/A</v>
      </c>
      <c r="J231" s="61" t="e">
        <f>VLOOKUP($C231,Sheet1!$B:$AE,8,0)</f>
        <v>#N/A</v>
      </c>
      <c r="K231" s="61" t="e">
        <f>VLOOKUP($C231,Sheet1!$B:$AE,9,0)</f>
        <v>#N/A</v>
      </c>
      <c r="L231" s="61" t="e">
        <f>VLOOKUP($C231,Sheet1!$B:$AE,10,0)</f>
        <v>#N/A</v>
      </c>
      <c r="M231" s="61" t="e">
        <f>VLOOKUP($C231,Sheet1!$B:$AE,11,0)</f>
        <v>#N/A</v>
      </c>
      <c r="N231" s="61" t="e">
        <f>VLOOKUP($C231,Sheet1!$B:$AE,12,0)</f>
        <v>#N/A</v>
      </c>
      <c r="O231" s="61" t="e">
        <f>VLOOKUP($C231,Sheet1!$B:$AE,13,0)</f>
        <v>#N/A</v>
      </c>
      <c r="P231" s="61" t="e">
        <f>VLOOKUP($C231,Sheet1!$B:$AE,14,0)</f>
        <v>#N/A</v>
      </c>
      <c r="Q231" s="61" t="e">
        <f>VLOOKUP($C231,Sheet1!$B:$AE,15,0)</f>
        <v>#N/A</v>
      </c>
      <c r="R231" s="61" t="e">
        <f>VLOOKUP($C231,Sheet1!$B:$AE,16,0)</f>
        <v>#N/A</v>
      </c>
      <c r="S231" s="61" t="e">
        <f>VLOOKUP($C231,Sheet1!$B:$AE,17,0)</f>
        <v>#N/A</v>
      </c>
      <c r="T231" s="61" t="e">
        <f>VLOOKUP($C231,Sheet1!$B:$AE,18,0)</f>
        <v>#N/A</v>
      </c>
      <c r="U231" s="61" t="e">
        <f>VLOOKUP($C231,Sheet1!$B:$AE,19,0)</f>
        <v>#N/A</v>
      </c>
      <c r="V231" s="61" t="e">
        <f>VLOOKUP($C231,Sheet1!$B:$AE,20,0)</f>
        <v>#N/A</v>
      </c>
      <c r="W231" s="61" t="e">
        <f>VLOOKUP($C231,Sheet1!$B:$AE,21,0)</f>
        <v>#N/A</v>
      </c>
      <c r="X231" s="61" t="e">
        <f>VLOOKUP($C231,Sheet1!$B:$AE,22,0)</f>
        <v>#N/A</v>
      </c>
      <c r="Y231" s="61" t="e">
        <f>VLOOKUP($C231,Sheet1!$B:$AE,23,0)</f>
        <v>#N/A</v>
      </c>
      <c r="Z231" s="61" t="e">
        <f>VLOOKUP($C231,Sheet1!$B:$AE,24,0)</f>
        <v>#N/A</v>
      </c>
      <c r="AA231" s="61" t="e">
        <f>VLOOKUP($C231,Sheet1!$B:$AE,25,0)</f>
        <v>#N/A</v>
      </c>
      <c r="AB231" s="61" t="e">
        <f>VLOOKUP($C231,Sheet1!$B:$AF,26,0)</f>
        <v>#N/A</v>
      </c>
      <c r="AC231" s="61" t="e">
        <f>VLOOKUP($C231,Sheet1!$B:$AG,27,0)</f>
        <v>#N/A</v>
      </c>
      <c r="AD231" s="61" t="e">
        <f>VLOOKUP($C231,Sheet1!$B:$AH,28,0)</f>
        <v>#N/A</v>
      </c>
      <c r="AE231" s="61" t="e">
        <f>VLOOKUP(C231,Sheet1!B:AI,29,0)</f>
        <v>#N/A</v>
      </c>
      <c r="AF231" s="109" t="e">
        <f t="shared" si="24"/>
        <v>#N/A</v>
      </c>
      <c r="AG231" s="115" t="e">
        <f t="shared" si="27"/>
        <v>#N/A</v>
      </c>
    </row>
    <row r="232" s="29" customFormat="1" ht="35" customHeight="1" spans="1:33">
      <c r="A232" s="82"/>
      <c r="B232" s="149"/>
      <c r="C232" s="150" t="s">
        <v>200</v>
      </c>
      <c r="D232" s="151" t="s">
        <v>201</v>
      </c>
      <c r="E232" s="152">
        <v>60</v>
      </c>
      <c r="F232" s="61" t="str">
        <f>VLOOKUP(C232,Sheet1!B:J,4,0)</f>
        <v>大宗物料</v>
      </c>
      <c r="G232" s="61">
        <f>VLOOKUP(C232,Sheet1!B:K,5,0)</f>
        <v>0</v>
      </c>
      <c r="H232" s="61">
        <f>VLOOKUP($C232,Sheet1!$B:$AE,6,0)</f>
        <v>60</v>
      </c>
      <c r="I232" s="61" t="str">
        <f>VLOOKUP($C232,Sheet1!$B:$AE,7,0)</f>
        <v>否</v>
      </c>
      <c r="J232" s="61">
        <f>VLOOKUP($C232,Sheet1!$B:$AE,8,0)</f>
        <v>60</v>
      </c>
      <c r="K232" s="61">
        <f>VLOOKUP($C232,Sheet1!$B:$AE,9,0)</f>
        <v>0</v>
      </c>
      <c r="L232" s="61">
        <f>VLOOKUP($C232,Sheet1!$B:$AE,10,0)</f>
        <v>0</v>
      </c>
      <c r="M232" s="61">
        <f>VLOOKUP($C232,Sheet1!$B:$AE,11,0)</f>
        <v>0</v>
      </c>
      <c r="N232" s="61">
        <f>VLOOKUP($C232,Sheet1!$B:$AE,12,0)</f>
        <v>0</v>
      </c>
      <c r="O232" s="61">
        <f>VLOOKUP($C232,Sheet1!$B:$AE,13,0)</f>
        <v>0</v>
      </c>
      <c r="P232" s="61">
        <f>VLOOKUP($C232,Sheet1!$B:$AE,14,0)</f>
        <v>0</v>
      </c>
      <c r="Q232" s="61">
        <f>VLOOKUP($C232,Sheet1!$B:$AE,15,0)</f>
        <v>0</v>
      </c>
      <c r="R232" s="61">
        <f>VLOOKUP($C232,Sheet1!$B:$AE,16,0)</f>
        <v>0</v>
      </c>
      <c r="S232" s="61">
        <f>VLOOKUP($C232,Sheet1!$B:$AE,17,0)</f>
        <v>0</v>
      </c>
      <c r="T232" s="61">
        <f>VLOOKUP($C232,Sheet1!$B:$AE,18,0)</f>
        <v>0</v>
      </c>
      <c r="U232" s="61">
        <f>VLOOKUP($C232,Sheet1!$B:$AE,19,0)</f>
        <v>0</v>
      </c>
      <c r="V232" s="61">
        <f>VLOOKUP($C232,Sheet1!$B:$AE,20,0)</f>
        <v>0</v>
      </c>
      <c r="W232" s="61">
        <f>VLOOKUP($C232,Sheet1!$B:$AE,21,0)</f>
        <v>0</v>
      </c>
      <c r="X232" s="61">
        <f>VLOOKUP($C232,Sheet1!$B:$AE,22,0)</f>
        <v>0</v>
      </c>
      <c r="Y232" s="61">
        <f>VLOOKUP($C232,Sheet1!$B:$AE,23,0)</f>
        <v>0</v>
      </c>
      <c r="Z232" s="61">
        <f>VLOOKUP($C232,Sheet1!$B:$AE,24,0)</f>
        <v>0</v>
      </c>
      <c r="AA232" s="61">
        <f>VLOOKUP($C232,Sheet1!$B:$AE,25,0)</f>
        <v>0</v>
      </c>
      <c r="AB232" s="61">
        <f>VLOOKUP($C232,Sheet1!$B:$AF,26,0)</f>
        <v>0</v>
      </c>
      <c r="AC232" s="61">
        <f>VLOOKUP($C232,Sheet1!$B:$AG,27,0)</f>
        <v>0</v>
      </c>
      <c r="AD232" s="61">
        <f>VLOOKUP($C232,Sheet1!$B:$AH,28,0)</f>
        <v>0</v>
      </c>
      <c r="AE232" s="61">
        <f>VLOOKUP(C232,Sheet1!B:AI,29,0)</f>
        <v>0</v>
      </c>
      <c r="AF232" s="109">
        <f t="shared" si="24"/>
        <v>120</v>
      </c>
      <c r="AG232" s="115">
        <f t="shared" si="27"/>
        <v>120</v>
      </c>
    </row>
    <row r="233" s="29" customFormat="1" ht="35" customHeight="1" spans="1:33">
      <c r="A233" s="82"/>
      <c r="B233" s="149"/>
      <c r="C233" s="153" t="s">
        <v>681</v>
      </c>
      <c r="D233" s="151" t="s">
        <v>682</v>
      </c>
      <c r="E233" s="152">
        <v>60</v>
      </c>
      <c r="F233" s="61" t="e">
        <f>VLOOKUP(C233,Sheet1!B:J,4,0)</f>
        <v>#N/A</v>
      </c>
      <c r="G233" s="61" t="e">
        <f>VLOOKUP(C233,Sheet1!B:K,5,0)</f>
        <v>#N/A</v>
      </c>
      <c r="H233" s="61" t="e">
        <f>VLOOKUP($C233,Sheet1!$B:$AE,6,0)</f>
        <v>#N/A</v>
      </c>
      <c r="I233" s="61" t="e">
        <f>VLOOKUP($C233,Sheet1!$B:$AE,7,0)</f>
        <v>#N/A</v>
      </c>
      <c r="J233" s="61" t="e">
        <f>VLOOKUP($C233,Sheet1!$B:$AE,8,0)</f>
        <v>#N/A</v>
      </c>
      <c r="K233" s="61" t="e">
        <f>VLOOKUP($C233,Sheet1!$B:$AE,9,0)</f>
        <v>#N/A</v>
      </c>
      <c r="L233" s="61" t="e">
        <f>VLOOKUP($C233,Sheet1!$B:$AE,10,0)</f>
        <v>#N/A</v>
      </c>
      <c r="M233" s="61" t="e">
        <f>VLOOKUP($C233,Sheet1!$B:$AE,11,0)</f>
        <v>#N/A</v>
      </c>
      <c r="N233" s="61" t="e">
        <f>VLOOKUP($C233,Sheet1!$B:$AE,12,0)</f>
        <v>#N/A</v>
      </c>
      <c r="O233" s="61" t="e">
        <f>VLOOKUP($C233,Sheet1!$B:$AE,13,0)</f>
        <v>#N/A</v>
      </c>
      <c r="P233" s="61" t="e">
        <f>VLOOKUP($C233,Sheet1!$B:$AE,14,0)</f>
        <v>#N/A</v>
      </c>
      <c r="Q233" s="61" t="e">
        <f>VLOOKUP($C233,Sheet1!$B:$AE,15,0)</f>
        <v>#N/A</v>
      </c>
      <c r="R233" s="61" t="e">
        <f>VLOOKUP($C233,Sheet1!$B:$AE,16,0)</f>
        <v>#N/A</v>
      </c>
      <c r="S233" s="61" t="e">
        <f>VLOOKUP($C233,Sheet1!$B:$AE,17,0)</f>
        <v>#N/A</v>
      </c>
      <c r="T233" s="61" t="e">
        <f>VLOOKUP($C233,Sheet1!$B:$AE,18,0)</f>
        <v>#N/A</v>
      </c>
      <c r="U233" s="61" t="e">
        <f>VLOOKUP($C233,Sheet1!$B:$AE,19,0)</f>
        <v>#N/A</v>
      </c>
      <c r="V233" s="61" t="e">
        <f>VLOOKUP($C233,Sheet1!$B:$AE,20,0)</f>
        <v>#N/A</v>
      </c>
      <c r="W233" s="61" t="e">
        <f>VLOOKUP($C233,Sheet1!$B:$AE,21,0)</f>
        <v>#N/A</v>
      </c>
      <c r="X233" s="61" t="e">
        <f>VLOOKUP($C233,Sheet1!$B:$AE,22,0)</f>
        <v>#N/A</v>
      </c>
      <c r="Y233" s="61" t="e">
        <f>VLOOKUP($C233,Sheet1!$B:$AE,23,0)</f>
        <v>#N/A</v>
      </c>
      <c r="Z233" s="61" t="e">
        <f>VLOOKUP($C233,Sheet1!$B:$AE,24,0)</f>
        <v>#N/A</v>
      </c>
      <c r="AA233" s="61" t="e">
        <f>VLOOKUP($C233,Sheet1!$B:$AE,25,0)</f>
        <v>#N/A</v>
      </c>
      <c r="AB233" s="61" t="e">
        <f>VLOOKUP($C233,Sheet1!$B:$AF,26,0)</f>
        <v>#N/A</v>
      </c>
      <c r="AC233" s="61" t="e">
        <f>VLOOKUP($C233,Sheet1!$B:$AG,27,0)</f>
        <v>#N/A</v>
      </c>
      <c r="AD233" s="61" t="e">
        <f>VLOOKUP($C233,Sheet1!$B:$AH,28,0)</f>
        <v>#N/A</v>
      </c>
      <c r="AE233" s="61" t="e">
        <f>VLOOKUP(C233,Sheet1!B:AI,29,0)</f>
        <v>#N/A</v>
      </c>
      <c r="AF233" s="109" t="e">
        <f t="shared" si="24"/>
        <v>#N/A</v>
      </c>
      <c r="AG233" s="115" t="e">
        <f t="shared" si="27"/>
        <v>#N/A</v>
      </c>
    </row>
    <row r="234" s="29" customFormat="1" ht="35" customHeight="1" spans="1:33">
      <c r="A234" s="82"/>
      <c r="B234" s="149"/>
      <c r="C234" s="150" t="s">
        <v>106</v>
      </c>
      <c r="D234" s="151" t="s">
        <v>107</v>
      </c>
      <c r="E234" s="152">
        <v>90</v>
      </c>
      <c r="F234" s="61" t="str">
        <f>VLOOKUP(C234,Sheet1!B:J,4,0)</f>
        <v>大宗物料</v>
      </c>
      <c r="G234" s="61">
        <f>VLOOKUP(C234,Sheet1!B:K,5,0)</f>
        <v>0</v>
      </c>
      <c r="H234" s="61">
        <f>VLOOKUP($C234,Sheet1!$B:$AE,6,0)</f>
        <v>90</v>
      </c>
      <c r="I234" s="61" t="str">
        <f>VLOOKUP($C234,Sheet1!$B:$AE,7,0)</f>
        <v>是</v>
      </c>
      <c r="J234" s="61">
        <f>VLOOKUP($C234,Sheet1!$B:$AE,8,0)</f>
        <v>90</v>
      </c>
      <c r="K234" s="61">
        <f>VLOOKUP($C234,Sheet1!$B:$AE,9,0)</f>
        <v>0</v>
      </c>
      <c r="L234" s="61">
        <f>VLOOKUP($C234,Sheet1!$B:$AE,10,0)</f>
        <v>0</v>
      </c>
      <c r="M234" s="61">
        <f>VLOOKUP($C234,Sheet1!$B:$AE,11,0)</f>
        <v>0</v>
      </c>
      <c r="N234" s="61">
        <f>VLOOKUP($C234,Sheet1!$B:$AE,12,0)</f>
        <v>0</v>
      </c>
      <c r="O234" s="61">
        <f>VLOOKUP($C234,Sheet1!$B:$AE,13,0)</f>
        <v>0</v>
      </c>
      <c r="P234" s="61">
        <f>VLOOKUP($C234,Sheet1!$B:$AE,14,0)</f>
        <v>0</v>
      </c>
      <c r="Q234" s="61">
        <f>VLOOKUP($C234,Sheet1!$B:$AE,15,0)</f>
        <v>0</v>
      </c>
      <c r="R234" s="61">
        <f>VLOOKUP($C234,Sheet1!$B:$AE,16,0)</f>
        <v>0</v>
      </c>
      <c r="S234" s="61">
        <f>VLOOKUP($C234,Sheet1!$B:$AE,17,0)</f>
        <v>0</v>
      </c>
      <c r="T234" s="61">
        <f>VLOOKUP($C234,Sheet1!$B:$AE,18,0)</f>
        <v>0</v>
      </c>
      <c r="U234" s="61">
        <f>VLOOKUP($C234,Sheet1!$B:$AE,19,0)</f>
        <v>0</v>
      </c>
      <c r="V234" s="61">
        <f>VLOOKUP($C234,Sheet1!$B:$AE,20,0)</f>
        <v>0</v>
      </c>
      <c r="W234" s="61">
        <f>VLOOKUP($C234,Sheet1!$B:$AE,21,0)</f>
        <v>0</v>
      </c>
      <c r="X234" s="61">
        <f>VLOOKUP($C234,Sheet1!$B:$AE,22,0)</f>
        <v>0</v>
      </c>
      <c r="Y234" s="61">
        <f>VLOOKUP($C234,Sheet1!$B:$AE,23,0)</f>
        <v>0</v>
      </c>
      <c r="Z234" s="61">
        <f>VLOOKUP($C234,Sheet1!$B:$AE,24,0)</f>
        <v>0</v>
      </c>
      <c r="AA234" s="61">
        <f>VLOOKUP($C234,Sheet1!$B:$AE,25,0)</f>
        <v>0</v>
      </c>
      <c r="AB234" s="61">
        <f>VLOOKUP($C234,Sheet1!$B:$AF,26,0)</f>
        <v>0</v>
      </c>
      <c r="AC234" s="61">
        <f>VLOOKUP($C234,Sheet1!$B:$AG,27,0)</f>
        <v>0</v>
      </c>
      <c r="AD234" s="61">
        <f>VLOOKUP($C234,Sheet1!$B:$AH,28,0)</f>
        <v>0</v>
      </c>
      <c r="AE234" s="61">
        <f>VLOOKUP(C234,Sheet1!B:AI,29,0)</f>
        <v>0</v>
      </c>
      <c r="AF234" s="109">
        <f t="shared" si="24"/>
        <v>180</v>
      </c>
      <c r="AG234" s="115">
        <f>AF234-AE234-AD234-AC234</f>
        <v>180</v>
      </c>
    </row>
    <row r="235" s="29" customFormat="1" ht="35" customHeight="1" spans="1:33">
      <c r="A235" s="82"/>
      <c r="B235" s="149"/>
      <c r="C235" s="150" t="s">
        <v>154</v>
      </c>
      <c r="D235" s="151" t="s">
        <v>155</v>
      </c>
      <c r="E235" s="152">
        <v>90</v>
      </c>
      <c r="F235" s="61" t="str">
        <f>VLOOKUP(C235,Sheet1!B:J,4,0)</f>
        <v>大宗物料</v>
      </c>
      <c r="G235" s="61">
        <f>VLOOKUP(C235,Sheet1!B:K,5,0)</f>
        <v>0</v>
      </c>
      <c r="H235" s="61">
        <f>VLOOKUP($C235,Sheet1!$B:$AE,6,0)</f>
        <v>90</v>
      </c>
      <c r="I235" s="61" t="str">
        <f>VLOOKUP($C235,Sheet1!$B:$AE,7,0)</f>
        <v>是</v>
      </c>
      <c r="J235" s="61">
        <f>VLOOKUP($C235,Sheet1!$B:$AE,8,0)</f>
        <v>90</v>
      </c>
      <c r="K235" s="61">
        <f>VLOOKUP($C235,Sheet1!$B:$AE,9,0)</f>
        <v>0</v>
      </c>
      <c r="L235" s="61">
        <f>VLOOKUP($C235,Sheet1!$B:$AE,10,0)</f>
        <v>0</v>
      </c>
      <c r="M235" s="61">
        <f>VLOOKUP($C235,Sheet1!$B:$AE,11,0)</f>
        <v>0</v>
      </c>
      <c r="N235" s="61">
        <f>VLOOKUP($C235,Sheet1!$B:$AE,12,0)</f>
        <v>0</v>
      </c>
      <c r="O235" s="61">
        <f>VLOOKUP($C235,Sheet1!$B:$AE,13,0)</f>
        <v>0</v>
      </c>
      <c r="P235" s="61">
        <f>VLOOKUP($C235,Sheet1!$B:$AE,14,0)</f>
        <v>0</v>
      </c>
      <c r="Q235" s="61">
        <f>VLOOKUP($C235,Sheet1!$B:$AE,15,0)</f>
        <v>0</v>
      </c>
      <c r="R235" s="61">
        <f>VLOOKUP($C235,Sheet1!$B:$AE,16,0)</f>
        <v>0</v>
      </c>
      <c r="S235" s="61">
        <f>VLOOKUP($C235,Sheet1!$B:$AE,17,0)</f>
        <v>0</v>
      </c>
      <c r="T235" s="61">
        <f>VLOOKUP($C235,Sheet1!$B:$AE,18,0)</f>
        <v>0</v>
      </c>
      <c r="U235" s="61">
        <f>VLOOKUP($C235,Sheet1!$B:$AE,19,0)</f>
        <v>0</v>
      </c>
      <c r="V235" s="61">
        <f>VLOOKUP($C235,Sheet1!$B:$AE,20,0)</f>
        <v>0</v>
      </c>
      <c r="W235" s="61">
        <f>VLOOKUP($C235,Sheet1!$B:$AE,21,0)</f>
        <v>0</v>
      </c>
      <c r="X235" s="61">
        <f>VLOOKUP($C235,Sheet1!$B:$AE,22,0)</f>
        <v>0</v>
      </c>
      <c r="Y235" s="61">
        <f>VLOOKUP($C235,Sheet1!$B:$AE,23,0)</f>
        <v>0</v>
      </c>
      <c r="Z235" s="61">
        <f>VLOOKUP($C235,Sheet1!$B:$AE,24,0)</f>
        <v>0</v>
      </c>
      <c r="AA235" s="61">
        <f>VLOOKUP($C235,Sheet1!$B:$AE,25,0)</f>
        <v>0</v>
      </c>
      <c r="AB235" s="61">
        <f>VLOOKUP($C235,Sheet1!$B:$AF,26,0)</f>
        <v>0</v>
      </c>
      <c r="AC235" s="61">
        <f>VLOOKUP($C235,Sheet1!$B:$AG,27,0)</f>
        <v>0</v>
      </c>
      <c r="AD235" s="61">
        <f>VLOOKUP($C235,Sheet1!$B:$AH,28,0)</f>
        <v>0</v>
      </c>
      <c r="AE235" s="61">
        <f>VLOOKUP(C235,Sheet1!B:AI,29,0)</f>
        <v>0</v>
      </c>
      <c r="AF235" s="109">
        <f t="shared" si="24"/>
        <v>180</v>
      </c>
      <c r="AG235" s="115">
        <f>AF235-AE235-AD235-AC235</f>
        <v>180</v>
      </c>
    </row>
    <row r="236" s="29" customFormat="1" ht="35" customHeight="1" spans="1:33">
      <c r="A236" s="82"/>
      <c r="B236" s="149"/>
      <c r="C236" s="154" t="s">
        <v>683</v>
      </c>
      <c r="D236" s="151" t="s">
        <v>684</v>
      </c>
      <c r="E236" s="152" t="s">
        <v>685</v>
      </c>
      <c r="F236" s="61" t="e">
        <f>VLOOKUP(C236,Sheet1!B:J,4,0)</f>
        <v>#N/A</v>
      </c>
      <c r="G236" s="61" t="e">
        <f>VLOOKUP(C236,Sheet1!B:K,5,0)</f>
        <v>#N/A</v>
      </c>
      <c r="H236" s="61" t="e">
        <f>VLOOKUP($C236,Sheet1!$B:$AE,6,0)</f>
        <v>#N/A</v>
      </c>
      <c r="I236" s="61" t="e">
        <f>VLOOKUP($C236,Sheet1!$B:$AE,7,0)</f>
        <v>#N/A</v>
      </c>
      <c r="J236" s="61" t="e">
        <f>VLOOKUP($C236,Sheet1!$B:$AE,8,0)</f>
        <v>#N/A</v>
      </c>
      <c r="K236" s="61" t="e">
        <f>VLOOKUP($C236,Sheet1!$B:$AE,9,0)</f>
        <v>#N/A</v>
      </c>
      <c r="L236" s="61" t="e">
        <f>VLOOKUP($C236,Sheet1!$B:$AE,10,0)</f>
        <v>#N/A</v>
      </c>
      <c r="M236" s="61" t="e">
        <f>VLOOKUP($C236,Sheet1!$B:$AE,11,0)</f>
        <v>#N/A</v>
      </c>
      <c r="N236" s="61" t="e">
        <f>VLOOKUP($C236,Sheet1!$B:$AE,12,0)</f>
        <v>#N/A</v>
      </c>
      <c r="O236" s="61" t="e">
        <f>VLOOKUP($C236,Sheet1!$B:$AE,13,0)</f>
        <v>#N/A</v>
      </c>
      <c r="P236" s="61" t="e">
        <f>VLOOKUP($C236,Sheet1!$B:$AE,14,0)</f>
        <v>#N/A</v>
      </c>
      <c r="Q236" s="61" t="e">
        <f>VLOOKUP($C236,Sheet1!$B:$AE,15,0)</f>
        <v>#N/A</v>
      </c>
      <c r="R236" s="61" t="e">
        <f>VLOOKUP($C236,Sheet1!$B:$AE,16,0)</f>
        <v>#N/A</v>
      </c>
      <c r="S236" s="61" t="e">
        <f>VLOOKUP($C236,Sheet1!$B:$AE,17,0)</f>
        <v>#N/A</v>
      </c>
      <c r="T236" s="61" t="e">
        <f>VLOOKUP($C236,Sheet1!$B:$AE,18,0)</f>
        <v>#N/A</v>
      </c>
      <c r="U236" s="61" t="e">
        <f>VLOOKUP($C236,Sheet1!$B:$AE,19,0)</f>
        <v>#N/A</v>
      </c>
      <c r="V236" s="61" t="e">
        <f>VLOOKUP($C236,Sheet1!$B:$AE,20,0)</f>
        <v>#N/A</v>
      </c>
      <c r="W236" s="61" t="e">
        <f>VLOOKUP($C236,Sheet1!$B:$AE,21,0)</f>
        <v>#N/A</v>
      </c>
      <c r="X236" s="61" t="e">
        <f>VLOOKUP($C236,Sheet1!$B:$AE,22,0)</f>
        <v>#N/A</v>
      </c>
      <c r="Y236" s="61" t="e">
        <f>VLOOKUP($C236,Sheet1!$B:$AE,23,0)</f>
        <v>#N/A</v>
      </c>
      <c r="Z236" s="61" t="e">
        <f>VLOOKUP($C236,Sheet1!$B:$AE,24,0)</f>
        <v>#N/A</v>
      </c>
      <c r="AA236" s="61" t="e">
        <f>VLOOKUP($C236,Sheet1!$B:$AE,25,0)</f>
        <v>#N/A</v>
      </c>
      <c r="AB236" s="61" t="e">
        <f>VLOOKUP($C236,Sheet1!$B:$AF,26,0)</f>
        <v>#N/A</v>
      </c>
      <c r="AC236" s="61" t="e">
        <f>VLOOKUP($C236,Sheet1!$B:$AG,27,0)</f>
        <v>#N/A</v>
      </c>
      <c r="AD236" s="61" t="e">
        <f>VLOOKUP($C236,Sheet1!$B:$AH,28,0)</f>
        <v>#N/A</v>
      </c>
      <c r="AE236" s="61" t="e">
        <f>VLOOKUP(C236,Sheet1!B:AI,29,0)</f>
        <v>#N/A</v>
      </c>
      <c r="AF236" s="109" t="e">
        <f t="shared" si="24"/>
        <v>#N/A</v>
      </c>
      <c r="AG236" s="174" t="e">
        <f t="shared" ref="AG236:AG250" si="28">AF236</f>
        <v>#N/A</v>
      </c>
    </row>
    <row r="237" s="28" customFormat="1" ht="35" customHeight="1" spans="1:33">
      <c r="A237" s="24"/>
      <c r="B237" s="155"/>
      <c r="C237" s="77" t="s">
        <v>355</v>
      </c>
      <c r="D237" s="156"/>
      <c r="E237" s="157"/>
      <c r="F237" s="80" t="e">
        <f>SUM(F216:F236)</f>
        <v>#N/A</v>
      </c>
      <c r="G237" s="80" t="e">
        <f t="shared" ref="G237:AG237" si="29">SUM(G216:G236)</f>
        <v>#N/A</v>
      </c>
      <c r="H237" s="80" t="e">
        <f t="shared" si="29"/>
        <v>#N/A</v>
      </c>
      <c r="I237" s="80" t="e">
        <f t="shared" si="29"/>
        <v>#N/A</v>
      </c>
      <c r="J237" s="80" t="e">
        <f t="shared" si="29"/>
        <v>#N/A</v>
      </c>
      <c r="K237" s="80" t="e">
        <f t="shared" si="29"/>
        <v>#N/A</v>
      </c>
      <c r="L237" s="80" t="e">
        <f t="shared" si="29"/>
        <v>#N/A</v>
      </c>
      <c r="M237" s="80" t="e">
        <f t="shared" si="29"/>
        <v>#N/A</v>
      </c>
      <c r="N237" s="80" t="e">
        <f t="shared" si="29"/>
        <v>#N/A</v>
      </c>
      <c r="O237" s="80" t="e">
        <f t="shared" si="29"/>
        <v>#N/A</v>
      </c>
      <c r="P237" s="80" t="e">
        <f t="shared" si="29"/>
        <v>#N/A</v>
      </c>
      <c r="Q237" s="80" t="e">
        <f t="shared" si="29"/>
        <v>#N/A</v>
      </c>
      <c r="R237" s="80" t="e">
        <f t="shared" si="29"/>
        <v>#N/A</v>
      </c>
      <c r="S237" s="80" t="e">
        <f t="shared" si="29"/>
        <v>#N/A</v>
      </c>
      <c r="T237" s="80" t="e">
        <f t="shared" si="29"/>
        <v>#N/A</v>
      </c>
      <c r="U237" s="80" t="e">
        <f t="shared" si="29"/>
        <v>#N/A</v>
      </c>
      <c r="V237" s="80" t="e">
        <f t="shared" si="29"/>
        <v>#N/A</v>
      </c>
      <c r="W237" s="80" t="e">
        <f t="shared" si="29"/>
        <v>#N/A</v>
      </c>
      <c r="X237" s="80" t="e">
        <f t="shared" si="29"/>
        <v>#N/A</v>
      </c>
      <c r="Y237" s="80" t="e">
        <f t="shared" si="29"/>
        <v>#N/A</v>
      </c>
      <c r="Z237" s="80" t="e">
        <f t="shared" si="29"/>
        <v>#N/A</v>
      </c>
      <c r="AA237" s="80" t="e">
        <f t="shared" si="29"/>
        <v>#N/A</v>
      </c>
      <c r="AB237" s="80" t="e">
        <f t="shared" si="29"/>
        <v>#N/A</v>
      </c>
      <c r="AC237" s="80" t="e">
        <f t="shared" si="29"/>
        <v>#N/A</v>
      </c>
      <c r="AD237" s="80" t="e">
        <f t="shared" si="29"/>
        <v>#N/A</v>
      </c>
      <c r="AE237" s="80" t="e">
        <f t="shared" si="29"/>
        <v>#N/A</v>
      </c>
      <c r="AF237" s="80" t="e">
        <f t="shared" si="29"/>
        <v>#N/A</v>
      </c>
      <c r="AG237" s="117" t="e">
        <f t="shared" si="29"/>
        <v>#N/A</v>
      </c>
    </row>
    <row r="238" s="25" customFormat="1" ht="32" customHeight="1" spans="3:45">
      <c r="C238" s="81" t="s">
        <v>356</v>
      </c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118"/>
      <c r="AI238" s="118"/>
      <c r="AJ238" s="118"/>
      <c r="AK238" s="118"/>
      <c r="AL238" s="118"/>
      <c r="AM238" s="118"/>
      <c r="AN238" s="118"/>
      <c r="AO238" s="118"/>
      <c r="AP238" s="118"/>
      <c r="AQ238" s="118"/>
      <c r="AR238" s="118"/>
      <c r="AS238" s="118"/>
    </row>
    <row r="239" s="29" customFormat="1" ht="35" customHeight="1" spans="1:33">
      <c r="A239" s="82"/>
      <c r="B239" s="145" t="s">
        <v>686</v>
      </c>
      <c r="C239" s="66" t="s">
        <v>280</v>
      </c>
      <c r="D239" s="158" t="s">
        <v>281</v>
      </c>
      <c r="E239" s="159" t="s">
        <v>687</v>
      </c>
      <c r="F239" s="61">
        <f>VLOOKUP(C239,Sheet1!B:J,4,0)</f>
        <v>0</v>
      </c>
      <c r="G239" s="61">
        <f>VLOOKUP(C239,Sheet1!B:K,5,0)</f>
        <v>0</v>
      </c>
      <c r="H239" s="61">
        <f>VLOOKUP($C239,Sheet1!$B:$AE,6,0)</f>
        <v>0</v>
      </c>
      <c r="I239" s="61" t="str">
        <f>VLOOKUP($C239,Sheet1!$B:$AE,7,0)</f>
        <v>否</v>
      </c>
      <c r="J239" s="61">
        <f>VLOOKUP($C239,Sheet1!$B:$AE,8,0)</f>
        <v>0</v>
      </c>
      <c r="K239" s="61">
        <f>VLOOKUP($C239,Sheet1!$B:$AE,9,0)</f>
        <v>0</v>
      </c>
      <c r="L239" s="61">
        <f>VLOOKUP($C239,Sheet1!$B:$AE,10,0)</f>
        <v>0</v>
      </c>
      <c r="M239" s="61">
        <f>VLOOKUP($C239,Sheet1!$B:$AE,11,0)</f>
        <v>0</v>
      </c>
      <c r="N239" s="61">
        <f>VLOOKUP($C239,Sheet1!$B:$AE,12,0)</f>
        <v>0</v>
      </c>
      <c r="O239" s="61">
        <f>VLOOKUP($C239,Sheet1!$B:$AE,13,0)</f>
        <v>0</v>
      </c>
      <c r="P239" s="61">
        <f>VLOOKUP($C239,Sheet1!$B:$AE,14,0)</f>
        <v>0</v>
      </c>
      <c r="Q239" s="61">
        <f>VLOOKUP($C239,Sheet1!$B:$AE,15,0)</f>
        <v>0</v>
      </c>
      <c r="R239" s="61">
        <f>VLOOKUP($C239,Sheet1!$B:$AE,16,0)</f>
        <v>0</v>
      </c>
      <c r="S239" s="61">
        <f>VLOOKUP($C239,Sheet1!$B:$AE,17,0)</f>
        <v>0</v>
      </c>
      <c r="T239" s="61">
        <f>VLOOKUP($C239,Sheet1!$B:$AE,18,0)</f>
        <v>0</v>
      </c>
      <c r="U239" s="61">
        <f>VLOOKUP($C239,Sheet1!$B:$AE,19,0)</f>
        <v>0</v>
      </c>
      <c r="V239" s="61">
        <f>VLOOKUP($C239,Sheet1!$B:$AE,20,0)</f>
        <v>0</v>
      </c>
      <c r="W239" s="61">
        <f>VLOOKUP($C239,Sheet1!$B:$AE,21,0)</f>
        <v>0</v>
      </c>
      <c r="X239" s="61">
        <f>VLOOKUP($C239,Sheet1!$B:$AE,22,0)</f>
        <v>0</v>
      </c>
      <c r="Y239" s="61">
        <f>VLOOKUP($C239,Sheet1!$B:$AE,23,0)</f>
        <v>0</v>
      </c>
      <c r="Z239" s="61">
        <f>VLOOKUP($C239,Sheet1!$B:$AE,24,0)</f>
        <v>0</v>
      </c>
      <c r="AA239" s="61">
        <f>VLOOKUP($C239,Sheet1!$B:$AE,25,0)</f>
        <v>0</v>
      </c>
      <c r="AB239" s="61">
        <f>VLOOKUP($C239,Sheet1!$B:$AF,26,0)</f>
        <v>0</v>
      </c>
      <c r="AC239" s="61">
        <f>VLOOKUP($C239,Sheet1!$B:$AG,27,0)</f>
        <v>0</v>
      </c>
      <c r="AD239" s="61">
        <f>VLOOKUP($C239,Sheet1!$B:$AH,28,0)</f>
        <v>0</v>
      </c>
      <c r="AE239" s="61">
        <f>VLOOKUP(C239,Sheet1!B:AI,29,0)</f>
        <v>0</v>
      </c>
      <c r="AF239" s="109">
        <f t="shared" ref="AF239:AF248" si="30">SUM(F239:AE239)</f>
        <v>0</v>
      </c>
      <c r="AG239" s="115">
        <f t="shared" si="28"/>
        <v>0</v>
      </c>
    </row>
    <row r="240" s="29" customFormat="1" ht="35" customHeight="1" spans="1:33">
      <c r="A240" s="82"/>
      <c r="B240" s="149"/>
      <c r="C240" s="72" t="s">
        <v>688</v>
      </c>
      <c r="D240" s="87" t="s">
        <v>689</v>
      </c>
      <c r="E240" s="160" t="s">
        <v>687</v>
      </c>
      <c r="F240" s="61" t="e">
        <f>VLOOKUP(C240,Sheet1!B:J,4,0)</f>
        <v>#N/A</v>
      </c>
      <c r="G240" s="61" t="e">
        <f>VLOOKUP(C240,Sheet1!B:K,5,0)</f>
        <v>#N/A</v>
      </c>
      <c r="H240" s="61" t="e">
        <f>VLOOKUP($C240,Sheet1!$B:$AE,6,0)</f>
        <v>#N/A</v>
      </c>
      <c r="I240" s="61" t="e">
        <f>VLOOKUP($C240,Sheet1!$B:$AE,7,0)</f>
        <v>#N/A</v>
      </c>
      <c r="J240" s="61" t="e">
        <f>VLOOKUP($C240,Sheet1!$B:$AE,8,0)</f>
        <v>#N/A</v>
      </c>
      <c r="K240" s="61" t="e">
        <f>VLOOKUP($C240,Sheet1!$B:$AE,9,0)</f>
        <v>#N/A</v>
      </c>
      <c r="L240" s="61" t="e">
        <f>VLOOKUP($C240,Sheet1!$B:$AE,10,0)</f>
        <v>#N/A</v>
      </c>
      <c r="M240" s="61" t="e">
        <f>VLOOKUP($C240,Sheet1!$B:$AE,11,0)</f>
        <v>#N/A</v>
      </c>
      <c r="N240" s="61" t="e">
        <f>VLOOKUP($C240,Sheet1!$B:$AE,12,0)</f>
        <v>#N/A</v>
      </c>
      <c r="O240" s="61" t="e">
        <f>VLOOKUP($C240,Sheet1!$B:$AE,13,0)</f>
        <v>#N/A</v>
      </c>
      <c r="P240" s="61" t="e">
        <f>VLOOKUP($C240,Sheet1!$B:$AE,14,0)</f>
        <v>#N/A</v>
      </c>
      <c r="Q240" s="61" t="e">
        <f>VLOOKUP($C240,Sheet1!$B:$AE,15,0)</f>
        <v>#N/A</v>
      </c>
      <c r="R240" s="61" t="e">
        <f>VLOOKUP($C240,Sheet1!$B:$AE,16,0)</f>
        <v>#N/A</v>
      </c>
      <c r="S240" s="61" t="e">
        <f>VLOOKUP($C240,Sheet1!$B:$AE,17,0)</f>
        <v>#N/A</v>
      </c>
      <c r="T240" s="61" t="e">
        <f>VLOOKUP($C240,Sheet1!$B:$AE,18,0)</f>
        <v>#N/A</v>
      </c>
      <c r="U240" s="61" t="e">
        <f>VLOOKUP($C240,Sheet1!$B:$AE,19,0)</f>
        <v>#N/A</v>
      </c>
      <c r="V240" s="61" t="e">
        <f>VLOOKUP($C240,Sheet1!$B:$AE,20,0)</f>
        <v>#N/A</v>
      </c>
      <c r="W240" s="61" t="e">
        <f>VLOOKUP($C240,Sheet1!$B:$AE,21,0)</f>
        <v>#N/A</v>
      </c>
      <c r="X240" s="61" t="e">
        <f>VLOOKUP($C240,Sheet1!$B:$AE,22,0)</f>
        <v>#N/A</v>
      </c>
      <c r="Y240" s="61" t="e">
        <f>VLOOKUP($C240,Sheet1!$B:$AE,23,0)</f>
        <v>#N/A</v>
      </c>
      <c r="Z240" s="61" t="e">
        <f>VLOOKUP($C240,Sheet1!$B:$AE,24,0)</f>
        <v>#N/A</v>
      </c>
      <c r="AA240" s="61" t="e">
        <f>VLOOKUP($C240,Sheet1!$B:$AE,25,0)</f>
        <v>#N/A</v>
      </c>
      <c r="AB240" s="61" t="e">
        <f>VLOOKUP($C240,Sheet1!$B:$AF,26,0)</f>
        <v>#N/A</v>
      </c>
      <c r="AC240" s="61" t="e">
        <f>VLOOKUP($C240,Sheet1!$B:$AG,27,0)</f>
        <v>#N/A</v>
      </c>
      <c r="AD240" s="61" t="e">
        <f>VLOOKUP($C240,Sheet1!$B:$AH,28,0)</f>
        <v>#N/A</v>
      </c>
      <c r="AE240" s="61" t="e">
        <f>VLOOKUP(C240,Sheet1!B:AI,29,0)</f>
        <v>#N/A</v>
      </c>
      <c r="AF240" s="109" t="e">
        <f t="shared" si="30"/>
        <v>#N/A</v>
      </c>
      <c r="AG240" s="115" t="e">
        <f t="shared" si="28"/>
        <v>#N/A</v>
      </c>
    </row>
    <row r="241" s="29" customFormat="1" ht="35" customHeight="1" spans="1:33">
      <c r="A241" s="82"/>
      <c r="B241" s="149"/>
      <c r="C241" s="161" t="s">
        <v>690</v>
      </c>
      <c r="D241" s="151" t="s">
        <v>691</v>
      </c>
      <c r="E241" s="162" t="s">
        <v>692</v>
      </c>
      <c r="F241" s="61" t="e">
        <f>VLOOKUP(C241,Sheet1!B:J,4,0)</f>
        <v>#N/A</v>
      </c>
      <c r="G241" s="61" t="e">
        <f>VLOOKUP(C241,Sheet1!B:K,5,0)</f>
        <v>#N/A</v>
      </c>
      <c r="H241" s="61" t="e">
        <f>VLOOKUP($C241,Sheet1!$B:$AE,6,0)</f>
        <v>#N/A</v>
      </c>
      <c r="I241" s="61" t="e">
        <f>VLOOKUP($C241,Sheet1!$B:$AE,7,0)</f>
        <v>#N/A</v>
      </c>
      <c r="J241" s="61" t="e">
        <f>VLOOKUP($C241,Sheet1!$B:$AE,8,0)</f>
        <v>#N/A</v>
      </c>
      <c r="K241" s="61" t="e">
        <f>VLOOKUP($C241,Sheet1!$B:$AE,9,0)</f>
        <v>#N/A</v>
      </c>
      <c r="L241" s="61" t="e">
        <f>VLOOKUP($C241,Sheet1!$B:$AE,10,0)</f>
        <v>#N/A</v>
      </c>
      <c r="M241" s="61" t="e">
        <f>VLOOKUP($C241,Sheet1!$B:$AE,11,0)</f>
        <v>#N/A</v>
      </c>
      <c r="N241" s="61" t="e">
        <f>VLOOKUP($C241,Sheet1!$B:$AE,12,0)</f>
        <v>#N/A</v>
      </c>
      <c r="O241" s="61" t="e">
        <f>VLOOKUP($C241,Sheet1!$B:$AE,13,0)</f>
        <v>#N/A</v>
      </c>
      <c r="P241" s="61" t="e">
        <f>VLOOKUP($C241,Sheet1!$B:$AE,14,0)</f>
        <v>#N/A</v>
      </c>
      <c r="Q241" s="61" t="e">
        <f>VLOOKUP($C241,Sheet1!$B:$AE,15,0)</f>
        <v>#N/A</v>
      </c>
      <c r="R241" s="61" t="e">
        <f>VLOOKUP($C241,Sheet1!$B:$AE,16,0)</f>
        <v>#N/A</v>
      </c>
      <c r="S241" s="61" t="e">
        <f>VLOOKUP($C241,Sheet1!$B:$AE,17,0)</f>
        <v>#N/A</v>
      </c>
      <c r="T241" s="61" t="e">
        <f>VLOOKUP($C241,Sheet1!$B:$AE,18,0)</f>
        <v>#N/A</v>
      </c>
      <c r="U241" s="61" t="e">
        <f>VLOOKUP($C241,Sheet1!$B:$AE,19,0)</f>
        <v>#N/A</v>
      </c>
      <c r="V241" s="61" t="e">
        <f>VLOOKUP($C241,Sheet1!$B:$AE,20,0)</f>
        <v>#N/A</v>
      </c>
      <c r="W241" s="61" t="e">
        <f>VLOOKUP($C241,Sheet1!$B:$AE,21,0)</f>
        <v>#N/A</v>
      </c>
      <c r="X241" s="61" t="e">
        <f>VLOOKUP($C241,Sheet1!$B:$AE,22,0)</f>
        <v>#N/A</v>
      </c>
      <c r="Y241" s="61" t="e">
        <f>VLOOKUP($C241,Sheet1!$B:$AE,23,0)</f>
        <v>#N/A</v>
      </c>
      <c r="Z241" s="61" t="e">
        <f>VLOOKUP($C241,Sheet1!$B:$AE,24,0)</f>
        <v>#N/A</v>
      </c>
      <c r="AA241" s="61" t="e">
        <f>VLOOKUP($C241,Sheet1!$B:$AE,25,0)</f>
        <v>#N/A</v>
      </c>
      <c r="AB241" s="61" t="e">
        <f>VLOOKUP($C241,Sheet1!$B:$AF,26,0)</f>
        <v>#N/A</v>
      </c>
      <c r="AC241" s="61" t="e">
        <f>VLOOKUP($C241,Sheet1!$B:$AG,27,0)</f>
        <v>#N/A</v>
      </c>
      <c r="AD241" s="61" t="e">
        <f>VLOOKUP($C241,Sheet1!$B:$AH,28,0)</f>
        <v>#N/A</v>
      </c>
      <c r="AE241" s="61" t="e">
        <f>VLOOKUP(C241,Sheet1!B:AI,29,0)</f>
        <v>#N/A</v>
      </c>
      <c r="AF241" s="109" t="e">
        <f t="shared" si="30"/>
        <v>#N/A</v>
      </c>
      <c r="AG241" s="115" t="e">
        <f t="shared" si="28"/>
        <v>#N/A</v>
      </c>
    </row>
    <row r="242" s="29" customFormat="1" ht="35" customHeight="1" spans="1:33">
      <c r="A242" s="82"/>
      <c r="B242" s="149"/>
      <c r="C242" s="161" t="s">
        <v>693</v>
      </c>
      <c r="D242" s="87" t="s">
        <v>694</v>
      </c>
      <c r="E242" s="152"/>
      <c r="F242" s="61" t="e">
        <f>VLOOKUP(C242,Sheet1!B:J,4,0)</f>
        <v>#N/A</v>
      </c>
      <c r="G242" s="61" t="e">
        <f>VLOOKUP(C242,Sheet1!B:K,5,0)</f>
        <v>#N/A</v>
      </c>
      <c r="H242" s="61" t="e">
        <f>VLOOKUP($C242,Sheet1!$B:$AE,6,0)</f>
        <v>#N/A</v>
      </c>
      <c r="I242" s="61" t="e">
        <f>VLOOKUP($C242,Sheet1!$B:$AE,7,0)</f>
        <v>#N/A</v>
      </c>
      <c r="J242" s="61" t="e">
        <f>VLOOKUP($C242,Sheet1!$B:$AE,8,0)</f>
        <v>#N/A</v>
      </c>
      <c r="K242" s="61" t="e">
        <f>VLOOKUP($C242,Sheet1!$B:$AE,9,0)</f>
        <v>#N/A</v>
      </c>
      <c r="L242" s="61" t="e">
        <f>VLOOKUP($C242,Sheet1!$B:$AE,10,0)</f>
        <v>#N/A</v>
      </c>
      <c r="M242" s="61" t="e">
        <f>VLOOKUP($C242,Sheet1!$B:$AE,11,0)</f>
        <v>#N/A</v>
      </c>
      <c r="N242" s="61" t="e">
        <f>VLOOKUP($C242,Sheet1!$B:$AE,12,0)</f>
        <v>#N/A</v>
      </c>
      <c r="O242" s="61" t="e">
        <f>VLOOKUP($C242,Sheet1!$B:$AE,13,0)</f>
        <v>#N/A</v>
      </c>
      <c r="P242" s="61" t="e">
        <f>VLOOKUP($C242,Sheet1!$B:$AE,14,0)</f>
        <v>#N/A</v>
      </c>
      <c r="Q242" s="61" t="e">
        <f>VLOOKUP($C242,Sheet1!$B:$AE,15,0)</f>
        <v>#N/A</v>
      </c>
      <c r="R242" s="61" t="e">
        <f>VLOOKUP($C242,Sheet1!$B:$AE,16,0)</f>
        <v>#N/A</v>
      </c>
      <c r="S242" s="61" t="e">
        <f>VLOOKUP($C242,Sheet1!$B:$AE,17,0)</f>
        <v>#N/A</v>
      </c>
      <c r="T242" s="61" t="e">
        <f>VLOOKUP($C242,Sheet1!$B:$AE,18,0)</f>
        <v>#N/A</v>
      </c>
      <c r="U242" s="61" t="e">
        <f>VLOOKUP($C242,Sheet1!$B:$AE,19,0)</f>
        <v>#N/A</v>
      </c>
      <c r="V242" s="61" t="e">
        <f>VLOOKUP($C242,Sheet1!$B:$AE,20,0)</f>
        <v>#N/A</v>
      </c>
      <c r="W242" s="61" t="e">
        <f>VLOOKUP($C242,Sheet1!$B:$AE,21,0)</f>
        <v>#N/A</v>
      </c>
      <c r="X242" s="61" t="e">
        <f>VLOOKUP($C242,Sheet1!$B:$AE,22,0)</f>
        <v>#N/A</v>
      </c>
      <c r="Y242" s="61" t="e">
        <f>VLOOKUP($C242,Sheet1!$B:$AE,23,0)</f>
        <v>#N/A</v>
      </c>
      <c r="Z242" s="61" t="e">
        <f>VLOOKUP($C242,Sheet1!$B:$AE,24,0)</f>
        <v>#N/A</v>
      </c>
      <c r="AA242" s="61" t="e">
        <f>VLOOKUP($C242,Sheet1!$B:$AE,25,0)</f>
        <v>#N/A</v>
      </c>
      <c r="AB242" s="61" t="e">
        <f>VLOOKUP($C242,Sheet1!$B:$AF,26,0)</f>
        <v>#N/A</v>
      </c>
      <c r="AC242" s="61" t="e">
        <f>VLOOKUP($C242,Sheet1!$B:$AG,27,0)</f>
        <v>#N/A</v>
      </c>
      <c r="AD242" s="61" t="e">
        <f>VLOOKUP($C242,Sheet1!$B:$AH,28,0)</f>
        <v>#N/A</v>
      </c>
      <c r="AE242" s="61" t="e">
        <f>VLOOKUP(C242,Sheet1!B:AI,29,0)</f>
        <v>#N/A</v>
      </c>
      <c r="AF242" s="109" t="e">
        <f t="shared" si="30"/>
        <v>#N/A</v>
      </c>
      <c r="AG242" s="115" t="e">
        <f t="shared" si="28"/>
        <v>#N/A</v>
      </c>
    </row>
    <row r="243" s="29" customFormat="1" ht="35" customHeight="1" spans="1:33">
      <c r="A243" s="82"/>
      <c r="B243" s="149"/>
      <c r="C243" s="161" t="s">
        <v>276</v>
      </c>
      <c r="D243" s="163" t="s">
        <v>277</v>
      </c>
      <c r="E243" s="152"/>
      <c r="F243" s="61">
        <f>VLOOKUP(C243,Sheet1!B:J,4,0)</f>
        <v>0</v>
      </c>
      <c r="G243" s="61">
        <f>VLOOKUP(C243,Sheet1!B:K,5,0)</f>
        <v>0</v>
      </c>
      <c r="H243" s="61">
        <f>VLOOKUP($C243,Sheet1!$B:$AE,6,0)</f>
        <v>0</v>
      </c>
      <c r="I243" s="61" t="str">
        <f>VLOOKUP($C243,Sheet1!$B:$AE,7,0)</f>
        <v>否</v>
      </c>
      <c r="J243" s="61">
        <f>VLOOKUP($C243,Sheet1!$B:$AE,8,0)</f>
        <v>0</v>
      </c>
      <c r="K243" s="61">
        <f>VLOOKUP($C243,Sheet1!$B:$AE,9,0)</f>
        <v>0</v>
      </c>
      <c r="L243" s="61">
        <f>VLOOKUP($C243,Sheet1!$B:$AE,10,0)</f>
        <v>0</v>
      </c>
      <c r="M243" s="61">
        <f>VLOOKUP($C243,Sheet1!$B:$AE,11,0)</f>
        <v>0</v>
      </c>
      <c r="N243" s="61">
        <f>VLOOKUP($C243,Sheet1!$B:$AE,12,0)</f>
        <v>0</v>
      </c>
      <c r="O243" s="61">
        <f>VLOOKUP($C243,Sheet1!$B:$AE,13,0)</f>
        <v>0</v>
      </c>
      <c r="P243" s="61">
        <f>VLOOKUP($C243,Sheet1!$B:$AE,14,0)</f>
        <v>0</v>
      </c>
      <c r="Q243" s="61">
        <f>VLOOKUP($C243,Sheet1!$B:$AE,15,0)</f>
        <v>0</v>
      </c>
      <c r="R243" s="61">
        <f>VLOOKUP($C243,Sheet1!$B:$AE,16,0)</f>
        <v>0</v>
      </c>
      <c r="S243" s="61">
        <f>VLOOKUP($C243,Sheet1!$B:$AE,17,0)</f>
        <v>0</v>
      </c>
      <c r="T243" s="61">
        <f>VLOOKUP($C243,Sheet1!$B:$AE,18,0)</f>
        <v>0</v>
      </c>
      <c r="U243" s="61">
        <f>VLOOKUP($C243,Sheet1!$B:$AE,19,0)</f>
        <v>0</v>
      </c>
      <c r="V243" s="61">
        <f>VLOOKUP($C243,Sheet1!$B:$AE,20,0)</f>
        <v>0</v>
      </c>
      <c r="W243" s="61">
        <f>VLOOKUP($C243,Sheet1!$B:$AE,21,0)</f>
        <v>0</v>
      </c>
      <c r="X243" s="61">
        <f>VLOOKUP($C243,Sheet1!$B:$AE,22,0)</f>
        <v>0</v>
      </c>
      <c r="Y243" s="61">
        <f>VLOOKUP($C243,Sheet1!$B:$AE,23,0)</f>
        <v>0</v>
      </c>
      <c r="Z243" s="61">
        <f>VLOOKUP($C243,Sheet1!$B:$AE,24,0)</f>
        <v>0</v>
      </c>
      <c r="AA243" s="61">
        <f>VLOOKUP($C243,Sheet1!$B:$AE,25,0)</f>
        <v>0</v>
      </c>
      <c r="AB243" s="61">
        <f>VLOOKUP($C243,Sheet1!$B:$AF,26,0)</f>
        <v>0</v>
      </c>
      <c r="AC243" s="61">
        <f>VLOOKUP($C243,Sheet1!$B:$AG,27,0)</f>
        <v>0</v>
      </c>
      <c r="AD243" s="61">
        <f>VLOOKUP($C243,Sheet1!$B:$AH,28,0)</f>
        <v>0</v>
      </c>
      <c r="AE243" s="61">
        <f>VLOOKUP(C243,Sheet1!B:AI,29,0)</f>
        <v>0</v>
      </c>
      <c r="AF243" s="109">
        <f t="shared" si="30"/>
        <v>0</v>
      </c>
      <c r="AG243" s="115">
        <f t="shared" si="28"/>
        <v>0</v>
      </c>
    </row>
    <row r="244" s="29" customFormat="1" ht="35" customHeight="1" spans="1:33">
      <c r="A244" s="82"/>
      <c r="B244" s="149"/>
      <c r="C244" s="161" t="s">
        <v>695</v>
      </c>
      <c r="D244" s="87" t="s">
        <v>696</v>
      </c>
      <c r="E244" s="152"/>
      <c r="F244" s="61" t="e">
        <f>VLOOKUP(C244,Sheet1!B:J,4,0)</f>
        <v>#N/A</v>
      </c>
      <c r="G244" s="61" t="e">
        <f>VLOOKUP(C244,Sheet1!B:K,5,0)</f>
        <v>#N/A</v>
      </c>
      <c r="H244" s="61" t="e">
        <f>VLOOKUP($C244,Sheet1!$B:$AE,6,0)</f>
        <v>#N/A</v>
      </c>
      <c r="I244" s="61" t="e">
        <f>VLOOKUP($C244,Sheet1!$B:$AE,7,0)</f>
        <v>#N/A</v>
      </c>
      <c r="J244" s="61" t="e">
        <f>VLOOKUP($C244,Sheet1!$B:$AE,8,0)</f>
        <v>#N/A</v>
      </c>
      <c r="K244" s="61" t="e">
        <f>VLOOKUP($C244,Sheet1!$B:$AE,9,0)</f>
        <v>#N/A</v>
      </c>
      <c r="L244" s="61" t="e">
        <f>VLOOKUP($C244,Sheet1!$B:$AE,10,0)</f>
        <v>#N/A</v>
      </c>
      <c r="M244" s="61" t="e">
        <f>VLOOKUP($C244,Sheet1!$B:$AE,11,0)</f>
        <v>#N/A</v>
      </c>
      <c r="N244" s="61" t="e">
        <f>VLOOKUP($C244,Sheet1!$B:$AE,12,0)</f>
        <v>#N/A</v>
      </c>
      <c r="O244" s="61" t="e">
        <f>VLOOKUP($C244,Sheet1!$B:$AE,13,0)</f>
        <v>#N/A</v>
      </c>
      <c r="P244" s="61" t="e">
        <f>VLOOKUP($C244,Sheet1!$B:$AE,14,0)</f>
        <v>#N/A</v>
      </c>
      <c r="Q244" s="61" t="e">
        <f>VLOOKUP($C244,Sheet1!$B:$AE,15,0)</f>
        <v>#N/A</v>
      </c>
      <c r="R244" s="61" t="e">
        <f>VLOOKUP($C244,Sheet1!$B:$AE,16,0)</f>
        <v>#N/A</v>
      </c>
      <c r="S244" s="61" t="e">
        <f>VLOOKUP($C244,Sheet1!$B:$AE,17,0)</f>
        <v>#N/A</v>
      </c>
      <c r="T244" s="61" t="e">
        <f>VLOOKUP($C244,Sheet1!$B:$AE,18,0)</f>
        <v>#N/A</v>
      </c>
      <c r="U244" s="61" t="e">
        <f>VLOOKUP($C244,Sheet1!$B:$AE,19,0)</f>
        <v>#N/A</v>
      </c>
      <c r="V244" s="61" t="e">
        <f>VLOOKUP($C244,Sheet1!$B:$AE,20,0)</f>
        <v>#N/A</v>
      </c>
      <c r="W244" s="61" t="e">
        <f>VLOOKUP($C244,Sheet1!$B:$AE,21,0)</f>
        <v>#N/A</v>
      </c>
      <c r="X244" s="61" t="e">
        <f>VLOOKUP($C244,Sheet1!$B:$AE,22,0)</f>
        <v>#N/A</v>
      </c>
      <c r="Y244" s="61" t="e">
        <f>VLOOKUP($C244,Sheet1!$B:$AE,23,0)</f>
        <v>#N/A</v>
      </c>
      <c r="Z244" s="61" t="e">
        <f>VLOOKUP($C244,Sheet1!$B:$AE,24,0)</f>
        <v>#N/A</v>
      </c>
      <c r="AA244" s="61" t="e">
        <f>VLOOKUP($C244,Sheet1!$B:$AE,25,0)</f>
        <v>#N/A</v>
      </c>
      <c r="AB244" s="61" t="e">
        <f>VLOOKUP($C244,Sheet1!$B:$AF,26,0)</f>
        <v>#N/A</v>
      </c>
      <c r="AC244" s="61" t="e">
        <f>VLOOKUP($C244,Sheet1!$B:$AG,27,0)</f>
        <v>#N/A</v>
      </c>
      <c r="AD244" s="61" t="e">
        <f>VLOOKUP($C244,Sheet1!$B:$AH,28,0)</f>
        <v>#N/A</v>
      </c>
      <c r="AE244" s="61" t="e">
        <f>VLOOKUP(C244,Sheet1!B:AI,29,0)</f>
        <v>#N/A</v>
      </c>
      <c r="AF244" s="109" t="e">
        <f t="shared" si="30"/>
        <v>#N/A</v>
      </c>
      <c r="AG244" s="115" t="e">
        <f t="shared" si="28"/>
        <v>#N/A</v>
      </c>
    </row>
    <row r="245" s="29" customFormat="1" ht="35" customHeight="1" spans="1:33">
      <c r="A245" s="82"/>
      <c r="B245" s="149"/>
      <c r="C245" s="161" t="s">
        <v>697</v>
      </c>
      <c r="D245" s="87" t="s">
        <v>698</v>
      </c>
      <c r="E245" s="152"/>
      <c r="F245" s="61" t="e">
        <f>VLOOKUP(C245,Sheet1!B:J,4,0)</f>
        <v>#N/A</v>
      </c>
      <c r="G245" s="61" t="e">
        <f>VLOOKUP(C245,Sheet1!B:K,5,0)</f>
        <v>#N/A</v>
      </c>
      <c r="H245" s="61" t="e">
        <f>VLOOKUP($C245,Sheet1!$B:$AE,6,0)</f>
        <v>#N/A</v>
      </c>
      <c r="I245" s="61" t="e">
        <f>VLOOKUP($C245,Sheet1!$B:$AE,7,0)</f>
        <v>#N/A</v>
      </c>
      <c r="J245" s="61" t="e">
        <f>VLOOKUP($C245,Sheet1!$B:$AE,8,0)</f>
        <v>#N/A</v>
      </c>
      <c r="K245" s="61" t="e">
        <f>VLOOKUP($C245,Sheet1!$B:$AE,9,0)</f>
        <v>#N/A</v>
      </c>
      <c r="L245" s="61" t="e">
        <f>VLOOKUP($C245,Sheet1!$B:$AE,10,0)</f>
        <v>#N/A</v>
      </c>
      <c r="M245" s="61" t="e">
        <f>VLOOKUP($C245,Sheet1!$B:$AE,11,0)</f>
        <v>#N/A</v>
      </c>
      <c r="N245" s="61" t="e">
        <f>VLOOKUP($C245,Sheet1!$B:$AE,12,0)</f>
        <v>#N/A</v>
      </c>
      <c r="O245" s="61" t="e">
        <f>VLOOKUP($C245,Sheet1!$B:$AE,13,0)</f>
        <v>#N/A</v>
      </c>
      <c r="P245" s="61" t="e">
        <f>VLOOKUP($C245,Sheet1!$B:$AE,14,0)</f>
        <v>#N/A</v>
      </c>
      <c r="Q245" s="61" t="e">
        <f>VLOOKUP($C245,Sheet1!$B:$AE,15,0)</f>
        <v>#N/A</v>
      </c>
      <c r="R245" s="61" t="e">
        <f>VLOOKUP($C245,Sheet1!$B:$AE,16,0)</f>
        <v>#N/A</v>
      </c>
      <c r="S245" s="61" t="e">
        <f>VLOOKUP($C245,Sheet1!$B:$AE,17,0)</f>
        <v>#N/A</v>
      </c>
      <c r="T245" s="61" t="e">
        <f>VLOOKUP($C245,Sheet1!$B:$AE,18,0)</f>
        <v>#N/A</v>
      </c>
      <c r="U245" s="61" t="e">
        <f>VLOOKUP($C245,Sheet1!$B:$AE,19,0)</f>
        <v>#N/A</v>
      </c>
      <c r="V245" s="61" t="e">
        <f>VLOOKUP($C245,Sheet1!$B:$AE,20,0)</f>
        <v>#N/A</v>
      </c>
      <c r="W245" s="61" t="e">
        <f>VLOOKUP($C245,Sheet1!$B:$AE,21,0)</f>
        <v>#N/A</v>
      </c>
      <c r="X245" s="61" t="e">
        <f>VLOOKUP($C245,Sheet1!$B:$AE,22,0)</f>
        <v>#N/A</v>
      </c>
      <c r="Y245" s="61" t="e">
        <f>VLOOKUP($C245,Sheet1!$B:$AE,23,0)</f>
        <v>#N/A</v>
      </c>
      <c r="Z245" s="61" t="e">
        <f>VLOOKUP($C245,Sheet1!$B:$AE,24,0)</f>
        <v>#N/A</v>
      </c>
      <c r="AA245" s="61" t="e">
        <f>VLOOKUP($C245,Sheet1!$B:$AE,25,0)</f>
        <v>#N/A</v>
      </c>
      <c r="AB245" s="61" t="e">
        <f>VLOOKUP($C245,Sheet1!$B:$AF,26,0)</f>
        <v>#N/A</v>
      </c>
      <c r="AC245" s="61" t="e">
        <f>VLOOKUP($C245,Sheet1!$B:$AG,27,0)</f>
        <v>#N/A</v>
      </c>
      <c r="AD245" s="61" t="e">
        <f>VLOOKUP($C245,Sheet1!$B:$AH,28,0)</f>
        <v>#N/A</v>
      </c>
      <c r="AE245" s="61" t="e">
        <f>VLOOKUP(C245,Sheet1!B:AI,29,0)</f>
        <v>#N/A</v>
      </c>
      <c r="AF245" s="109" t="e">
        <f t="shared" si="30"/>
        <v>#N/A</v>
      </c>
      <c r="AG245" s="115" t="e">
        <f t="shared" si="28"/>
        <v>#N/A</v>
      </c>
    </row>
    <row r="246" s="29" customFormat="1" ht="35" customHeight="1" spans="1:33">
      <c r="A246" s="82"/>
      <c r="B246" s="149"/>
      <c r="C246" s="161" t="s">
        <v>699</v>
      </c>
      <c r="D246" s="87" t="s">
        <v>700</v>
      </c>
      <c r="E246" s="152"/>
      <c r="F246" s="61" t="e">
        <f>VLOOKUP(C246,Sheet1!B:J,4,0)</f>
        <v>#N/A</v>
      </c>
      <c r="G246" s="61" t="e">
        <f>VLOOKUP(C246,Sheet1!B:K,5,0)</f>
        <v>#N/A</v>
      </c>
      <c r="H246" s="61" t="e">
        <f>VLOOKUP($C246,Sheet1!$B:$AE,6,0)</f>
        <v>#N/A</v>
      </c>
      <c r="I246" s="61" t="e">
        <f>VLOOKUP($C246,Sheet1!$B:$AE,7,0)</f>
        <v>#N/A</v>
      </c>
      <c r="J246" s="61" t="e">
        <f>VLOOKUP($C246,Sheet1!$B:$AE,8,0)</f>
        <v>#N/A</v>
      </c>
      <c r="K246" s="61" t="e">
        <f>VLOOKUP($C246,Sheet1!$B:$AE,9,0)</f>
        <v>#N/A</v>
      </c>
      <c r="L246" s="61" t="e">
        <f>VLOOKUP($C246,Sheet1!$B:$AE,10,0)</f>
        <v>#N/A</v>
      </c>
      <c r="M246" s="61" t="e">
        <f>VLOOKUP($C246,Sheet1!$B:$AE,11,0)</f>
        <v>#N/A</v>
      </c>
      <c r="N246" s="61" t="e">
        <f>VLOOKUP($C246,Sheet1!$B:$AE,12,0)</f>
        <v>#N/A</v>
      </c>
      <c r="O246" s="61" t="e">
        <f>VLOOKUP($C246,Sheet1!$B:$AE,13,0)</f>
        <v>#N/A</v>
      </c>
      <c r="P246" s="61" t="e">
        <f>VLOOKUP($C246,Sheet1!$B:$AE,14,0)</f>
        <v>#N/A</v>
      </c>
      <c r="Q246" s="61" t="e">
        <f>VLOOKUP($C246,Sheet1!$B:$AE,15,0)</f>
        <v>#N/A</v>
      </c>
      <c r="R246" s="61" t="e">
        <f>VLOOKUP($C246,Sheet1!$B:$AE,16,0)</f>
        <v>#N/A</v>
      </c>
      <c r="S246" s="61" t="e">
        <f>VLOOKUP($C246,Sheet1!$B:$AE,17,0)</f>
        <v>#N/A</v>
      </c>
      <c r="T246" s="61" t="e">
        <f>VLOOKUP($C246,Sheet1!$B:$AE,18,0)</f>
        <v>#N/A</v>
      </c>
      <c r="U246" s="61" t="e">
        <f>VLOOKUP($C246,Sheet1!$B:$AE,19,0)</f>
        <v>#N/A</v>
      </c>
      <c r="V246" s="61" t="e">
        <f>VLOOKUP($C246,Sheet1!$B:$AE,20,0)</f>
        <v>#N/A</v>
      </c>
      <c r="W246" s="61" t="e">
        <f>VLOOKUP($C246,Sheet1!$B:$AE,21,0)</f>
        <v>#N/A</v>
      </c>
      <c r="X246" s="61" t="e">
        <f>VLOOKUP($C246,Sheet1!$B:$AE,22,0)</f>
        <v>#N/A</v>
      </c>
      <c r="Y246" s="61" t="e">
        <f>VLOOKUP($C246,Sheet1!$B:$AE,23,0)</f>
        <v>#N/A</v>
      </c>
      <c r="Z246" s="61" t="e">
        <f>VLOOKUP($C246,Sheet1!$B:$AE,24,0)</f>
        <v>#N/A</v>
      </c>
      <c r="AA246" s="61" t="e">
        <f>VLOOKUP($C246,Sheet1!$B:$AE,25,0)</f>
        <v>#N/A</v>
      </c>
      <c r="AB246" s="61" t="e">
        <f>VLOOKUP($C246,Sheet1!$B:$AF,26,0)</f>
        <v>#N/A</v>
      </c>
      <c r="AC246" s="61" t="e">
        <f>VLOOKUP($C246,Sheet1!$B:$AG,27,0)</f>
        <v>#N/A</v>
      </c>
      <c r="AD246" s="61" t="e">
        <f>VLOOKUP($C246,Sheet1!$B:$AH,28,0)</f>
        <v>#N/A</v>
      </c>
      <c r="AE246" s="61" t="e">
        <f>VLOOKUP(C246,Sheet1!B:AI,29,0)</f>
        <v>#N/A</v>
      </c>
      <c r="AF246" s="109" t="e">
        <f t="shared" si="30"/>
        <v>#N/A</v>
      </c>
      <c r="AG246" s="115" t="e">
        <f t="shared" si="28"/>
        <v>#N/A</v>
      </c>
    </row>
    <row r="247" s="29" customFormat="1" ht="35" customHeight="1" spans="1:33">
      <c r="A247" s="82"/>
      <c r="B247" s="149"/>
      <c r="C247" s="161" t="s">
        <v>701</v>
      </c>
      <c r="D247" s="163" t="s">
        <v>702</v>
      </c>
      <c r="E247" s="152"/>
      <c r="F247" s="61" t="e">
        <f>VLOOKUP(C247,Sheet1!B:J,4,0)</f>
        <v>#N/A</v>
      </c>
      <c r="G247" s="61" t="e">
        <f>VLOOKUP(C247,Sheet1!B:K,5,0)</f>
        <v>#N/A</v>
      </c>
      <c r="H247" s="61" t="e">
        <f>VLOOKUP($C247,Sheet1!$B:$AE,6,0)</f>
        <v>#N/A</v>
      </c>
      <c r="I247" s="61" t="e">
        <f>VLOOKUP($C247,Sheet1!$B:$AE,7,0)</f>
        <v>#N/A</v>
      </c>
      <c r="J247" s="61" t="e">
        <f>VLOOKUP($C247,Sheet1!$B:$AE,8,0)</f>
        <v>#N/A</v>
      </c>
      <c r="K247" s="61" t="e">
        <f>VLOOKUP($C247,Sheet1!$B:$AE,9,0)</f>
        <v>#N/A</v>
      </c>
      <c r="L247" s="61" t="e">
        <f>VLOOKUP($C247,Sheet1!$B:$AE,10,0)</f>
        <v>#N/A</v>
      </c>
      <c r="M247" s="61" t="e">
        <f>VLOOKUP($C247,Sheet1!$B:$AE,11,0)</f>
        <v>#N/A</v>
      </c>
      <c r="N247" s="61" t="e">
        <f>VLOOKUP($C247,Sheet1!$B:$AE,12,0)</f>
        <v>#N/A</v>
      </c>
      <c r="O247" s="61" t="e">
        <f>VLOOKUP($C247,Sheet1!$B:$AE,13,0)</f>
        <v>#N/A</v>
      </c>
      <c r="P247" s="61" t="e">
        <f>VLOOKUP($C247,Sheet1!$B:$AE,14,0)</f>
        <v>#N/A</v>
      </c>
      <c r="Q247" s="61" t="e">
        <f>VLOOKUP($C247,Sheet1!$B:$AE,15,0)</f>
        <v>#N/A</v>
      </c>
      <c r="R247" s="61" t="e">
        <f>VLOOKUP($C247,Sheet1!$B:$AE,16,0)</f>
        <v>#N/A</v>
      </c>
      <c r="S247" s="61" t="e">
        <f>VLOOKUP($C247,Sheet1!$B:$AE,17,0)</f>
        <v>#N/A</v>
      </c>
      <c r="T247" s="61" t="e">
        <f>VLOOKUP($C247,Sheet1!$B:$AE,18,0)</f>
        <v>#N/A</v>
      </c>
      <c r="U247" s="61" t="e">
        <f>VLOOKUP($C247,Sheet1!$B:$AE,19,0)</f>
        <v>#N/A</v>
      </c>
      <c r="V247" s="61" t="e">
        <f>VLOOKUP($C247,Sheet1!$B:$AE,20,0)</f>
        <v>#N/A</v>
      </c>
      <c r="W247" s="61" t="e">
        <f>VLOOKUP($C247,Sheet1!$B:$AE,21,0)</f>
        <v>#N/A</v>
      </c>
      <c r="X247" s="61" t="e">
        <f>VLOOKUP($C247,Sheet1!$B:$AE,22,0)</f>
        <v>#N/A</v>
      </c>
      <c r="Y247" s="61" t="e">
        <f>VLOOKUP($C247,Sheet1!$B:$AE,23,0)</f>
        <v>#N/A</v>
      </c>
      <c r="Z247" s="61" t="e">
        <f>VLOOKUP($C247,Sheet1!$B:$AE,24,0)</f>
        <v>#N/A</v>
      </c>
      <c r="AA247" s="61" t="e">
        <f>VLOOKUP($C247,Sheet1!$B:$AE,25,0)</f>
        <v>#N/A</v>
      </c>
      <c r="AB247" s="61" t="e">
        <f>VLOOKUP($C247,Sheet1!$B:$AF,26,0)</f>
        <v>#N/A</v>
      </c>
      <c r="AC247" s="61" t="e">
        <f>VLOOKUP($C247,Sheet1!$B:$AG,27,0)</f>
        <v>#N/A</v>
      </c>
      <c r="AD247" s="61" t="e">
        <f>VLOOKUP($C247,Sheet1!$B:$AH,28,0)</f>
        <v>#N/A</v>
      </c>
      <c r="AE247" s="61" t="e">
        <f>VLOOKUP(C247,Sheet1!B:AI,29,0)</f>
        <v>#N/A</v>
      </c>
      <c r="AF247" s="109" t="e">
        <f t="shared" si="30"/>
        <v>#N/A</v>
      </c>
      <c r="AG247" s="115" t="e">
        <f t="shared" si="28"/>
        <v>#N/A</v>
      </c>
    </row>
    <row r="248" s="29" customFormat="1" ht="35" customHeight="1" spans="1:33">
      <c r="A248" s="82"/>
      <c r="B248" s="149"/>
      <c r="C248" s="161" t="s">
        <v>703</v>
      </c>
      <c r="D248" s="163" t="s">
        <v>704</v>
      </c>
      <c r="E248" s="152"/>
      <c r="F248" s="61" t="e">
        <f>VLOOKUP(C248,Sheet1!B:J,4,0)</f>
        <v>#N/A</v>
      </c>
      <c r="G248" s="61" t="e">
        <f>VLOOKUP(C248,Sheet1!B:K,5,0)</f>
        <v>#N/A</v>
      </c>
      <c r="H248" s="61" t="e">
        <f>VLOOKUP($C248,Sheet1!$B:$AE,6,0)</f>
        <v>#N/A</v>
      </c>
      <c r="I248" s="61" t="e">
        <f>VLOOKUP($C248,Sheet1!$B:$AE,7,0)</f>
        <v>#N/A</v>
      </c>
      <c r="J248" s="61" t="e">
        <f>VLOOKUP($C248,Sheet1!$B:$AE,8,0)</f>
        <v>#N/A</v>
      </c>
      <c r="K248" s="61" t="e">
        <f>VLOOKUP($C248,Sheet1!$B:$AE,9,0)</f>
        <v>#N/A</v>
      </c>
      <c r="L248" s="61" t="e">
        <f>VLOOKUP($C248,Sheet1!$B:$AE,10,0)</f>
        <v>#N/A</v>
      </c>
      <c r="M248" s="61" t="e">
        <f>VLOOKUP($C248,Sheet1!$B:$AE,11,0)</f>
        <v>#N/A</v>
      </c>
      <c r="N248" s="61" t="e">
        <f>VLOOKUP($C248,Sheet1!$B:$AE,12,0)</f>
        <v>#N/A</v>
      </c>
      <c r="O248" s="61" t="e">
        <f>VLOOKUP($C248,Sheet1!$B:$AE,13,0)</f>
        <v>#N/A</v>
      </c>
      <c r="P248" s="61" t="e">
        <f>VLOOKUP($C248,Sheet1!$B:$AE,14,0)</f>
        <v>#N/A</v>
      </c>
      <c r="Q248" s="61" t="e">
        <f>VLOOKUP($C248,Sheet1!$B:$AE,15,0)</f>
        <v>#N/A</v>
      </c>
      <c r="R248" s="61" t="e">
        <f>VLOOKUP($C248,Sheet1!$B:$AE,16,0)</f>
        <v>#N/A</v>
      </c>
      <c r="S248" s="61" t="e">
        <f>VLOOKUP($C248,Sheet1!$B:$AE,17,0)</f>
        <v>#N/A</v>
      </c>
      <c r="T248" s="61" t="e">
        <f>VLOOKUP($C248,Sheet1!$B:$AE,18,0)</f>
        <v>#N/A</v>
      </c>
      <c r="U248" s="61" t="e">
        <f>VLOOKUP($C248,Sheet1!$B:$AE,19,0)</f>
        <v>#N/A</v>
      </c>
      <c r="V248" s="61" t="e">
        <f>VLOOKUP($C248,Sheet1!$B:$AE,20,0)</f>
        <v>#N/A</v>
      </c>
      <c r="W248" s="61" t="e">
        <f>VLOOKUP($C248,Sheet1!$B:$AE,21,0)</f>
        <v>#N/A</v>
      </c>
      <c r="X248" s="61" t="e">
        <f>VLOOKUP($C248,Sheet1!$B:$AE,22,0)</f>
        <v>#N/A</v>
      </c>
      <c r="Y248" s="61" t="e">
        <f>VLOOKUP($C248,Sheet1!$B:$AE,23,0)</f>
        <v>#N/A</v>
      </c>
      <c r="Z248" s="61" t="e">
        <f>VLOOKUP($C248,Sheet1!$B:$AE,24,0)</f>
        <v>#N/A</v>
      </c>
      <c r="AA248" s="61" t="e">
        <f>VLOOKUP($C248,Sheet1!$B:$AE,25,0)</f>
        <v>#N/A</v>
      </c>
      <c r="AB248" s="61" t="e">
        <f>VLOOKUP($C248,Sheet1!$B:$AF,26,0)</f>
        <v>#N/A</v>
      </c>
      <c r="AC248" s="61" t="e">
        <f>VLOOKUP($C248,Sheet1!$B:$AG,27,0)</f>
        <v>#N/A</v>
      </c>
      <c r="AD248" s="61" t="e">
        <f>VLOOKUP($C248,Sheet1!$B:$AH,28,0)</f>
        <v>#N/A</v>
      </c>
      <c r="AE248" s="61" t="e">
        <f>VLOOKUP(C248,Sheet1!B:AI,29,0)</f>
        <v>#N/A</v>
      </c>
      <c r="AF248" s="109" t="e">
        <f t="shared" si="30"/>
        <v>#N/A</v>
      </c>
      <c r="AG248" s="175" t="e">
        <f t="shared" si="28"/>
        <v>#N/A</v>
      </c>
    </row>
    <row r="249" s="28" customFormat="1" ht="35" customHeight="1" spans="1:45">
      <c r="A249" s="24"/>
      <c r="B249" s="155"/>
      <c r="C249" s="164" t="s">
        <v>355</v>
      </c>
      <c r="D249" s="165"/>
      <c r="E249" s="157"/>
      <c r="F249" s="80" t="e">
        <f>SUM(F239:F248)</f>
        <v>#N/A</v>
      </c>
      <c r="G249" s="80" t="e">
        <f t="shared" ref="G249:AG249" si="31">SUM(G239:G248)</f>
        <v>#N/A</v>
      </c>
      <c r="H249" s="80" t="e">
        <f t="shared" si="31"/>
        <v>#N/A</v>
      </c>
      <c r="I249" s="80" t="e">
        <f t="shared" si="31"/>
        <v>#N/A</v>
      </c>
      <c r="J249" s="80" t="e">
        <f t="shared" si="31"/>
        <v>#N/A</v>
      </c>
      <c r="K249" s="80" t="e">
        <f t="shared" si="31"/>
        <v>#N/A</v>
      </c>
      <c r="L249" s="80" t="e">
        <f t="shared" si="31"/>
        <v>#N/A</v>
      </c>
      <c r="M249" s="80" t="e">
        <f t="shared" si="31"/>
        <v>#N/A</v>
      </c>
      <c r="N249" s="80" t="e">
        <f t="shared" si="31"/>
        <v>#N/A</v>
      </c>
      <c r="O249" s="80" t="e">
        <f t="shared" si="31"/>
        <v>#N/A</v>
      </c>
      <c r="P249" s="80" t="e">
        <f t="shared" si="31"/>
        <v>#N/A</v>
      </c>
      <c r="Q249" s="80" t="e">
        <f t="shared" si="31"/>
        <v>#N/A</v>
      </c>
      <c r="R249" s="80" t="e">
        <f t="shared" si="31"/>
        <v>#N/A</v>
      </c>
      <c r="S249" s="80" t="e">
        <f t="shared" si="31"/>
        <v>#N/A</v>
      </c>
      <c r="T249" s="80" t="e">
        <f t="shared" si="31"/>
        <v>#N/A</v>
      </c>
      <c r="U249" s="80" t="e">
        <f t="shared" si="31"/>
        <v>#N/A</v>
      </c>
      <c r="V249" s="80" t="e">
        <f t="shared" si="31"/>
        <v>#N/A</v>
      </c>
      <c r="W249" s="80" t="e">
        <f t="shared" si="31"/>
        <v>#N/A</v>
      </c>
      <c r="X249" s="80" t="e">
        <f t="shared" si="31"/>
        <v>#N/A</v>
      </c>
      <c r="Y249" s="80" t="e">
        <f t="shared" si="31"/>
        <v>#N/A</v>
      </c>
      <c r="Z249" s="80" t="e">
        <f t="shared" si="31"/>
        <v>#N/A</v>
      </c>
      <c r="AA249" s="80" t="e">
        <f t="shared" si="31"/>
        <v>#N/A</v>
      </c>
      <c r="AB249" s="80" t="e">
        <f t="shared" si="31"/>
        <v>#N/A</v>
      </c>
      <c r="AC249" s="80" t="e">
        <f t="shared" si="31"/>
        <v>#N/A</v>
      </c>
      <c r="AD249" s="80" t="e">
        <f t="shared" si="31"/>
        <v>#N/A</v>
      </c>
      <c r="AE249" s="80" t="e">
        <f t="shared" si="31"/>
        <v>#N/A</v>
      </c>
      <c r="AF249" s="80" t="e">
        <f t="shared" si="31"/>
        <v>#N/A</v>
      </c>
      <c r="AG249" s="117" t="e">
        <f t="shared" si="31"/>
        <v>#N/A</v>
      </c>
      <c r="AH249" s="176"/>
      <c r="AI249" s="176"/>
      <c r="AJ249" s="176"/>
      <c r="AK249" s="176"/>
      <c r="AL249" s="176"/>
      <c r="AM249" s="176"/>
      <c r="AN249" s="176"/>
      <c r="AO249" s="176"/>
      <c r="AP249" s="176"/>
      <c r="AQ249" s="176"/>
      <c r="AR249" s="176"/>
      <c r="AS249" s="176"/>
    </row>
    <row r="250" s="21" customFormat="1" ht="35" customHeight="1" spans="2:45">
      <c r="B250" s="166" t="s">
        <v>705</v>
      </c>
      <c r="C250" s="167"/>
      <c r="D250" s="168"/>
      <c r="E250" s="169"/>
      <c r="F250" s="170" t="e">
        <f>F249+F237+F214+F141+F73+F29</f>
        <v>#N/A</v>
      </c>
      <c r="G250" s="170" t="e">
        <f t="shared" ref="G250:AJ250" si="32">G249+G237+G214+G141+G73+G29</f>
        <v>#N/A</v>
      </c>
      <c r="H250" s="170" t="e">
        <f t="shared" si="32"/>
        <v>#N/A</v>
      </c>
      <c r="I250" s="170" t="e">
        <f t="shared" si="32"/>
        <v>#N/A</v>
      </c>
      <c r="J250" s="170" t="e">
        <f t="shared" si="32"/>
        <v>#N/A</v>
      </c>
      <c r="K250" s="170" t="e">
        <f t="shared" si="32"/>
        <v>#N/A</v>
      </c>
      <c r="L250" s="170" t="e">
        <f t="shared" si="32"/>
        <v>#N/A</v>
      </c>
      <c r="M250" s="170" t="e">
        <f t="shared" si="32"/>
        <v>#N/A</v>
      </c>
      <c r="N250" s="170" t="e">
        <f t="shared" si="32"/>
        <v>#N/A</v>
      </c>
      <c r="O250" s="170" t="e">
        <f t="shared" si="32"/>
        <v>#N/A</v>
      </c>
      <c r="P250" s="170" t="e">
        <f t="shared" si="32"/>
        <v>#N/A</v>
      </c>
      <c r="Q250" s="170" t="e">
        <f t="shared" si="32"/>
        <v>#N/A</v>
      </c>
      <c r="R250" s="170" t="e">
        <f t="shared" si="32"/>
        <v>#N/A</v>
      </c>
      <c r="S250" s="170" t="e">
        <f t="shared" si="32"/>
        <v>#N/A</v>
      </c>
      <c r="T250" s="170" t="e">
        <f t="shared" si="32"/>
        <v>#N/A</v>
      </c>
      <c r="U250" s="170" t="e">
        <f t="shared" si="32"/>
        <v>#N/A</v>
      </c>
      <c r="V250" s="170" t="e">
        <f t="shared" si="32"/>
        <v>#N/A</v>
      </c>
      <c r="W250" s="170" t="e">
        <f t="shared" si="32"/>
        <v>#N/A</v>
      </c>
      <c r="X250" s="170" t="e">
        <f t="shared" si="32"/>
        <v>#N/A</v>
      </c>
      <c r="Y250" s="170" t="e">
        <f t="shared" si="32"/>
        <v>#N/A</v>
      </c>
      <c r="Z250" s="170" t="e">
        <f t="shared" si="32"/>
        <v>#N/A</v>
      </c>
      <c r="AA250" s="170" t="e">
        <f t="shared" si="32"/>
        <v>#N/A</v>
      </c>
      <c r="AB250" s="170" t="e">
        <f t="shared" si="32"/>
        <v>#N/A</v>
      </c>
      <c r="AC250" s="170" t="e">
        <f t="shared" si="32"/>
        <v>#N/A</v>
      </c>
      <c r="AD250" s="170" t="e">
        <f t="shared" si="32"/>
        <v>#N/A</v>
      </c>
      <c r="AE250" s="170" t="e">
        <f t="shared" si="32"/>
        <v>#N/A</v>
      </c>
      <c r="AF250" s="170" t="e">
        <f t="shared" si="32"/>
        <v>#N/A</v>
      </c>
      <c r="AG250" s="177" t="e">
        <f t="shared" si="32"/>
        <v>#N/A</v>
      </c>
      <c r="AH250" s="176"/>
      <c r="AI250" s="176"/>
      <c r="AJ250" s="176"/>
      <c r="AK250" s="176"/>
      <c r="AL250" s="176"/>
      <c r="AM250" s="176"/>
      <c r="AN250" s="176"/>
      <c r="AO250" s="176"/>
      <c r="AP250" s="176"/>
      <c r="AQ250" s="176"/>
      <c r="AR250" s="176"/>
      <c r="AS250" s="176"/>
    </row>
    <row r="251" s="27" customFormat="1" spans="3:45">
      <c r="C251" s="30"/>
      <c r="E251" s="31"/>
      <c r="AH251" s="176"/>
      <c r="AI251" s="176"/>
      <c r="AJ251" s="176"/>
      <c r="AK251" s="176"/>
      <c r="AL251" s="176"/>
      <c r="AM251" s="176"/>
      <c r="AN251" s="176"/>
      <c r="AO251" s="176"/>
      <c r="AP251" s="176"/>
      <c r="AQ251" s="176"/>
      <c r="AR251" s="176"/>
      <c r="AS251" s="176"/>
    </row>
    <row r="252" s="27" customFormat="1" spans="3:45">
      <c r="C252" s="30"/>
      <c r="E252" s="31"/>
      <c r="AH252" s="176"/>
      <c r="AI252" s="176"/>
      <c r="AJ252" s="176"/>
      <c r="AK252" s="176"/>
      <c r="AL252" s="176"/>
      <c r="AM252" s="176"/>
      <c r="AN252" s="176"/>
      <c r="AO252" s="176"/>
      <c r="AP252" s="176"/>
      <c r="AQ252" s="176"/>
      <c r="AR252" s="176"/>
      <c r="AS252" s="176"/>
    </row>
    <row r="253" s="25" customFormat="1" ht="32" customHeight="1" spans="3:45">
      <c r="C253" s="81" t="s">
        <v>356</v>
      </c>
      <c r="D253" s="82"/>
      <c r="E253" s="144"/>
      <c r="F253" s="25" t="s">
        <v>706</v>
      </c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176"/>
      <c r="AI253" s="176"/>
      <c r="AJ253" s="176"/>
      <c r="AK253" s="176"/>
      <c r="AL253" s="176"/>
      <c r="AM253" s="176"/>
      <c r="AN253" s="176"/>
      <c r="AO253" s="176"/>
      <c r="AP253" s="176"/>
      <c r="AQ253" s="176"/>
      <c r="AR253" s="176"/>
      <c r="AS253" s="176"/>
    </row>
    <row r="254" s="27" customFormat="1" ht="17.25" spans="3:45">
      <c r="C254" s="30"/>
      <c r="E254" s="31"/>
      <c r="AH254" s="176"/>
      <c r="AI254" s="176"/>
      <c r="AJ254" s="176"/>
      <c r="AK254" s="176"/>
      <c r="AL254" s="176"/>
      <c r="AM254" s="176"/>
      <c r="AN254" s="176"/>
      <c r="AO254" s="176"/>
      <c r="AP254" s="176"/>
      <c r="AQ254" s="176"/>
      <c r="AR254" s="176"/>
      <c r="AS254" s="176"/>
    </row>
    <row r="255" s="27" customFormat="1" ht="15" spans="1:45">
      <c r="A255" s="34"/>
      <c r="B255" s="171"/>
      <c r="C255" s="172" t="s">
        <v>707</v>
      </c>
      <c r="D255" s="173" t="s">
        <v>708</v>
      </c>
      <c r="E255" s="31" t="e">
        <f>VLOOKUP(C255,Sheet1!B:G,3,0)</f>
        <v>#N/A</v>
      </c>
      <c r="F255" s="61" t="e">
        <f>VLOOKUP(C255,Sheet1!B:J,4,0)</f>
        <v>#N/A</v>
      </c>
      <c r="G255" s="61" t="e">
        <f>VLOOKUP(C255,Sheet1!B:K,5,0)</f>
        <v>#N/A</v>
      </c>
      <c r="H255" s="61" t="e">
        <f>VLOOKUP($C255,Sheet1!$B:$AE,6,0)</f>
        <v>#N/A</v>
      </c>
      <c r="I255" s="61" t="e">
        <f>VLOOKUP($C255,Sheet1!$B:$AE,7,0)</f>
        <v>#N/A</v>
      </c>
      <c r="J255" s="61" t="e">
        <f>VLOOKUP($C255,Sheet1!$B:$AE,8,0)</f>
        <v>#N/A</v>
      </c>
      <c r="K255" s="61" t="e">
        <f>VLOOKUP($C255,Sheet1!$B:$AE,9,0)</f>
        <v>#N/A</v>
      </c>
      <c r="L255" s="61" t="e">
        <f>VLOOKUP($C255,Sheet1!$B:$AE,10,0)</f>
        <v>#N/A</v>
      </c>
      <c r="M255" s="61" t="e">
        <f>VLOOKUP($C255,Sheet1!$B:$AE,11,0)</f>
        <v>#N/A</v>
      </c>
      <c r="N255" s="61" t="e">
        <f>VLOOKUP($C255,Sheet1!$B:$AE,12,0)</f>
        <v>#N/A</v>
      </c>
      <c r="O255" s="61" t="e">
        <f>VLOOKUP($C255,Sheet1!$B:$AE,13,0)</f>
        <v>#N/A</v>
      </c>
      <c r="P255" s="61" t="e">
        <f>VLOOKUP($C255,Sheet1!$B:$AE,14,0)</f>
        <v>#N/A</v>
      </c>
      <c r="Q255" s="61" t="e">
        <f>VLOOKUP($C255,Sheet1!$B:$AE,15,0)</f>
        <v>#N/A</v>
      </c>
      <c r="R255" s="61" t="e">
        <f>VLOOKUP($C255,Sheet1!$B:$AE,16,0)</f>
        <v>#N/A</v>
      </c>
      <c r="S255" s="61" t="e">
        <f>VLOOKUP($C255,Sheet1!$B:$AE,17,0)</f>
        <v>#N/A</v>
      </c>
      <c r="T255" s="61" t="e">
        <f>VLOOKUP($C255,Sheet1!$B:$AE,18,0)</f>
        <v>#N/A</v>
      </c>
      <c r="U255" s="61" t="e">
        <f>VLOOKUP($C255,Sheet1!$B:$AE,19,0)</f>
        <v>#N/A</v>
      </c>
      <c r="V255" s="61" t="e">
        <f>VLOOKUP($C255,Sheet1!$B:$AE,20,0)</f>
        <v>#N/A</v>
      </c>
      <c r="W255" s="61" t="e">
        <f>VLOOKUP($C255,Sheet1!$B:$AE,21,0)</f>
        <v>#N/A</v>
      </c>
      <c r="X255" s="61" t="e">
        <f>VLOOKUP($C255,Sheet1!$B:$AE,22,0)</f>
        <v>#N/A</v>
      </c>
      <c r="Y255" s="61" t="e">
        <f>VLOOKUP($C255,Sheet1!$B:$AE,23,0)</f>
        <v>#N/A</v>
      </c>
      <c r="Z255" s="61" t="e">
        <f>VLOOKUP($C255,Sheet1!$B:$AE,24,0)</f>
        <v>#N/A</v>
      </c>
      <c r="AA255" s="61" t="e">
        <f>VLOOKUP($C255,Sheet1!$B:$AE,25,0)</f>
        <v>#N/A</v>
      </c>
      <c r="AB255" s="61" t="e">
        <f>VLOOKUP($C255,Sheet1!$B:$AF,26,0)</f>
        <v>#N/A</v>
      </c>
      <c r="AC255" s="61" t="e">
        <f>VLOOKUP($C255,Sheet1!$B:$AG,27,0)</f>
        <v>#N/A</v>
      </c>
      <c r="AD255" s="61" t="e">
        <f>VLOOKUP($C255,Sheet1!$B:$AH,28,0)</f>
        <v>#N/A</v>
      </c>
      <c r="AE255" s="61" t="e">
        <f>VLOOKUP(C255,Sheet1!B:AI,29,0)</f>
        <v>#N/A</v>
      </c>
      <c r="AF255" s="109" t="e">
        <f t="shared" ref="AF255:AF318" si="33">SUM(F255:AE255)</f>
        <v>#N/A</v>
      </c>
      <c r="AG255" s="175" t="e">
        <f t="shared" ref="AG255:AG258" si="34">AF255-AE255-AD255</f>
        <v>#N/A</v>
      </c>
      <c r="AH255" s="176"/>
      <c r="AI255" s="176"/>
      <c r="AJ255" s="176"/>
      <c r="AK255" s="176"/>
      <c r="AL255" s="176"/>
      <c r="AM255" s="176"/>
      <c r="AN255" s="176"/>
      <c r="AO255" s="176"/>
      <c r="AP255" s="176"/>
      <c r="AQ255" s="176"/>
      <c r="AR255" s="176"/>
      <c r="AS255" s="176"/>
    </row>
    <row r="256" s="27" customFormat="1" ht="15" spans="1:33">
      <c r="A256" s="34"/>
      <c r="B256" s="171"/>
      <c r="C256" s="172" t="s">
        <v>709</v>
      </c>
      <c r="D256" s="87" t="s">
        <v>710</v>
      </c>
      <c r="E256" s="31" t="e">
        <f>VLOOKUP(C256,Sheet1!B:G,3,0)</f>
        <v>#N/A</v>
      </c>
      <c r="F256" s="61" t="e">
        <f>VLOOKUP(C256,Sheet1!B:J,4,0)</f>
        <v>#N/A</v>
      </c>
      <c r="G256" s="61" t="e">
        <f>VLOOKUP(C256,Sheet1!B:K,5,0)</f>
        <v>#N/A</v>
      </c>
      <c r="H256" s="61" t="e">
        <f>VLOOKUP($C256,Sheet1!$B:$AE,6,0)</f>
        <v>#N/A</v>
      </c>
      <c r="I256" s="61" t="e">
        <f>VLOOKUP($C256,Sheet1!$B:$AE,7,0)</f>
        <v>#N/A</v>
      </c>
      <c r="J256" s="61" t="e">
        <f>VLOOKUP($C256,Sheet1!$B:$AE,8,0)</f>
        <v>#N/A</v>
      </c>
      <c r="K256" s="61" t="e">
        <f>VLOOKUP($C256,Sheet1!$B:$AE,9,0)</f>
        <v>#N/A</v>
      </c>
      <c r="L256" s="61" t="e">
        <f>VLOOKUP($C256,Sheet1!$B:$AE,10,0)</f>
        <v>#N/A</v>
      </c>
      <c r="M256" s="61" t="e">
        <f>VLOOKUP($C256,Sheet1!$B:$AE,11,0)</f>
        <v>#N/A</v>
      </c>
      <c r="N256" s="61" t="e">
        <f>VLOOKUP($C256,Sheet1!$B:$AE,12,0)</f>
        <v>#N/A</v>
      </c>
      <c r="O256" s="61" t="e">
        <f>VLOOKUP($C256,Sheet1!$B:$AE,13,0)</f>
        <v>#N/A</v>
      </c>
      <c r="P256" s="61" t="e">
        <f>VLOOKUP($C256,Sheet1!$B:$AE,14,0)</f>
        <v>#N/A</v>
      </c>
      <c r="Q256" s="61" t="e">
        <f>VLOOKUP($C256,Sheet1!$B:$AE,15,0)</f>
        <v>#N/A</v>
      </c>
      <c r="R256" s="61" t="e">
        <f>VLOOKUP($C256,Sheet1!$B:$AE,16,0)</f>
        <v>#N/A</v>
      </c>
      <c r="S256" s="61" t="e">
        <f>VLOOKUP($C256,Sheet1!$B:$AE,17,0)</f>
        <v>#N/A</v>
      </c>
      <c r="T256" s="61" t="e">
        <f>VLOOKUP($C256,Sheet1!$B:$AE,18,0)</f>
        <v>#N/A</v>
      </c>
      <c r="U256" s="61" t="e">
        <f>VLOOKUP($C256,Sheet1!$B:$AE,19,0)</f>
        <v>#N/A</v>
      </c>
      <c r="V256" s="61" t="e">
        <f>VLOOKUP($C256,Sheet1!$B:$AE,20,0)</f>
        <v>#N/A</v>
      </c>
      <c r="W256" s="61" t="e">
        <f>VLOOKUP($C256,Sheet1!$B:$AE,21,0)</f>
        <v>#N/A</v>
      </c>
      <c r="X256" s="61" t="e">
        <f>VLOOKUP($C256,Sheet1!$B:$AE,22,0)</f>
        <v>#N/A</v>
      </c>
      <c r="Y256" s="61" t="e">
        <f>VLOOKUP($C256,Sheet1!$B:$AE,23,0)</f>
        <v>#N/A</v>
      </c>
      <c r="Z256" s="61" t="e">
        <f>VLOOKUP($C256,Sheet1!$B:$AE,24,0)</f>
        <v>#N/A</v>
      </c>
      <c r="AA256" s="61" t="e">
        <f>VLOOKUP($C256,Sheet1!$B:$AE,25,0)</f>
        <v>#N/A</v>
      </c>
      <c r="AB256" s="61" t="e">
        <f>VLOOKUP($C256,Sheet1!$B:$AF,26,0)</f>
        <v>#N/A</v>
      </c>
      <c r="AC256" s="61" t="e">
        <f>VLOOKUP($C256,Sheet1!$B:$AG,27,0)</f>
        <v>#N/A</v>
      </c>
      <c r="AD256" s="61" t="e">
        <f>VLOOKUP($C256,Sheet1!$B:$AH,28,0)</f>
        <v>#N/A</v>
      </c>
      <c r="AE256" s="61" t="e">
        <f>VLOOKUP(C256,Sheet1!B:AI,29,0)</f>
        <v>#N/A</v>
      </c>
      <c r="AF256" s="109" t="e">
        <f t="shared" si="33"/>
        <v>#N/A</v>
      </c>
      <c r="AG256" s="175" t="e">
        <f t="shared" si="34"/>
        <v>#N/A</v>
      </c>
    </row>
    <row r="257" s="27" customFormat="1" ht="15" spans="1:33">
      <c r="A257" s="34"/>
      <c r="B257" s="171"/>
      <c r="C257" s="172" t="s">
        <v>711</v>
      </c>
      <c r="D257" s="87" t="s">
        <v>712</v>
      </c>
      <c r="E257" s="31" t="e">
        <f>VLOOKUP(C257,Sheet1!B:G,3,0)</f>
        <v>#N/A</v>
      </c>
      <c r="F257" s="61" t="e">
        <f>VLOOKUP(C257,Sheet1!B:J,4,0)</f>
        <v>#N/A</v>
      </c>
      <c r="G257" s="61" t="e">
        <f>VLOOKUP(C257,Sheet1!B:K,5,0)</f>
        <v>#N/A</v>
      </c>
      <c r="H257" s="61" t="e">
        <f>VLOOKUP($C257,Sheet1!$B:$AE,6,0)</f>
        <v>#N/A</v>
      </c>
      <c r="I257" s="61" t="e">
        <f>VLOOKUP($C257,Sheet1!$B:$AE,7,0)</f>
        <v>#N/A</v>
      </c>
      <c r="J257" s="61" t="e">
        <f>VLOOKUP($C257,Sheet1!$B:$AE,8,0)</f>
        <v>#N/A</v>
      </c>
      <c r="K257" s="61" t="e">
        <f>VLOOKUP($C257,Sheet1!$B:$AE,9,0)</f>
        <v>#N/A</v>
      </c>
      <c r="L257" s="61" t="e">
        <f>VLOOKUP($C257,Sheet1!$B:$AE,10,0)</f>
        <v>#N/A</v>
      </c>
      <c r="M257" s="61" t="e">
        <f>VLOOKUP($C257,Sheet1!$B:$AE,11,0)</f>
        <v>#N/A</v>
      </c>
      <c r="N257" s="61" t="e">
        <f>VLOOKUP($C257,Sheet1!$B:$AE,12,0)</f>
        <v>#N/A</v>
      </c>
      <c r="O257" s="61" t="e">
        <f>VLOOKUP($C257,Sheet1!$B:$AE,13,0)</f>
        <v>#N/A</v>
      </c>
      <c r="P257" s="61" t="e">
        <f>VLOOKUP($C257,Sheet1!$B:$AE,14,0)</f>
        <v>#N/A</v>
      </c>
      <c r="Q257" s="61" t="e">
        <f>VLOOKUP($C257,Sheet1!$B:$AE,15,0)</f>
        <v>#N/A</v>
      </c>
      <c r="R257" s="61" t="e">
        <f>VLOOKUP($C257,Sheet1!$B:$AE,16,0)</f>
        <v>#N/A</v>
      </c>
      <c r="S257" s="61" t="e">
        <f>VLOOKUP($C257,Sheet1!$B:$AE,17,0)</f>
        <v>#N/A</v>
      </c>
      <c r="T257" s="61" t="e">
        <f>VLOOKUP($C257,Sheet1!$B:$AE,18,0)</f>
        <v>#N/A</v>
      </c>
      <c r="U257" s="61" t="e">
        <f>VLOOKUP($C257,Sheet1!$B:$AE,19,0)</f>
        <v>#N/A</v>
      </c>
      <c r="V257" s="61" t="e">
        <f>VLOOKUP($C257,Sheet1!$B:$AE,20,0)</f>
        <v>#N/A</v>
      </c>
      <c r="W257" s="61" t="e">
        <f>VLOOKUP($C257,Sheet1!$B:$AE,21,0)</f>
        <v>#N/A</v>
      </c>
      <c r="X257" s="61" t="e">
        <f>VLOOKUP($C257,Sheet1!$B:$AE,22,0)</f>
        <v>#N/A</v>
      </c>
      <c r="Y257" s="61" t="e">
        <f>VLOOKUP($C257,Sheet1!$B:$AE,23,0)</f>
        <v>#N/A</v>
      </c>
      <c r="Z257" s="61" t="e">
        <f>VLOOKUP($C257,Sheet1!$B:$AE,24,0)</f>
        <v>#N/A</v>
      </c>
      <c r="AA257" s="61" t="e">
        <f>VLOOKUP($C257,Sheet1!$B:$AE,25,0)</f>
        <v>#N/A</v>
      </c>
      <c r="AB257" s="61" t="e">
        <f>VLOOKUP($C257,Sheet1!$B:$AF,26,0)</f>
        <v>#N/A</v>
      </c>
      <c r="AC257" s="61" t="e">
        <f>VLOOKUP($C257,Sheet1!$B:$AG,27,0)</f>
        <v>#N/A</v>
      </c>
      <c r="AD257" s="61" t="e">
        <f>VLOOKUP($C257,Sheet1!$B:$AH,28,0)</f>
        <v>#N/A</v>
      </c>
      <c r="AE257" s="61" t="e">
        <f>VLOOKUP(C257,Sheet1!B:AI,29,0)</f>
        <v>#N/A</v>
      </c>
      <c r="AF257" s="109" t="e">
        <f t="shared" si="33"/>
        <v>#N/A</v>
      </c>
      <c r="AG257" s="175" t="e">
        <f t="shared" si="34"/>
        <v>#N/A</v>
      </c>
    </row>
    <row r="258" s="27" customFormat="1" ht="15" spans="1:33">
      <c r="A258" s="34"/>
      <c r="B258" s="171"/>
      <c r="C258" s="172" t="s">
        <v>713</v>
      </c>
      <c r="D258" s="87" t="s">
        <v>714</v>
      </c>
      <c r="E258" s="31" t="e">
        <f>VLOOKUP(C258,Sheet1!B:G,3,0)</f>
        <v>#N/A</v>
      </c>
      <c r="F258" s="61" t="e">
        <f>VLOOKUP(C258,Sheet1!B:J,4,0)</f>
        <v>#N/A</v>
      </c>
      <c r="G258" s="61" t="e">
        <f>VLOOKUP(C258,Sheet1!B:K,5,0)</f>
        <v>#N/A</v>
      </c>
      <c r="H258" s="61" t="e">
        <f>VLOOKUP($C258,Sheet1!$B:$AE,6,0)</f>
        <v>#N/A</v>
      </c>
      <c r="I258" s="61" t="e">
        <f>VLOOKUP($C258,Sheet1!$B:$AE,7,0)</f>
        <v>#N/A</v>
      </c>
      <c r="J258" s="61" t="e">
        <f>VLOOKUP($C258,Sheet1!$B:$AE,8,0)</f>
        <v>#N/A</v>
      </c>
      <c r="K258" s="61" t="e">
        <f>VLOOKUP($C258,Sheet1!$B:$AE,9,0)</f>
        <v>#N/A</v>
      </c>
      <c r="L258" s="61" t="e">
        <f>VLOOKUP($C258,Sheet1!$B:$AE,10,0)</f>
        <v>#N/A</v>
      </c>
      <c r="M258" s="61" t="e">
        <f>VLOOKUP($C258,Sheet1!$B:$AE,11,0)</f>
        <v>#N/A</v>
      </c>
      <c r="N258" s="61" t="e">
        <f>VLOOKUP($C258,Sheet1!$B:$AE,12,0)</f>
        <v>#N/A</v>
      </c>
      <c r="O258" s="61" t="e">
        <f>VLOOKUP($C258,Sheet1!$B:$AE,13,0)</f>
        <v>#N/A</v>
      </c>
      <c r="P258" s="61" t="e">
        <f>VLOOKUP($C258,Sheet1!$B:$AE,14,0)</f>
        <v>#N/A</v>
      </c>
      <c r="Q258" s="61" t="e">
        <f>VLOOKUP($C258,Sheet1!$B:$AE,15,0)</f>
        <v>#N/A</v>
      </c>
      <c r="R258" s="61" t="e">
        <f>VLOOKUP($C258,Sheet1!$B:$AE,16,0)</f>
        <v>#N/A</v>
      </c>
      <c r="S258" s="61" t="e">
        <f>VLOOKUP($C258,Sheet1!$B:$AE,17,0)</f>
        <v>#N/A</v>
      </c>
      <c r="T258" s="61" t="e">
        <f>VLOOKUP($C258,Sheet1!$B:$AE,18,0)</f>
        <v>#N/A</v>
      </c>
      <c r="U258" s="61" t="e">
        <f>VLOOKUP($C258,Sheet1!$B:$AE,19,0)</f>
        <v>#N/A</v>
      </c>
      <c r="V258" s="61" t="e">
        <f>VLOOKUP($C258,Sheet1!$B:$AE,20,0)</f>
        <v>#N/A</v>
      </c>
      <c r="W258" s="61" t="e">
        <f>VLOOKUP($C258,Sheet1!$B:$AE,21,0)</f>
        <v>#N/A</v>
      </c>
      <c r="X258" s="61" t="e">
        <f>VLOOKUP($C258,Sheet1!$B:$AE,22,0)</f>
        <v>#N/A</v>
      </c>
      <c r="Y258" s="61" t="e">
        <f>VLOOKUP($C258,Sheet1!$B:$AE,23,0)</f>
        <v>#N/A</v>
      </c>
      <c r="Z258" s="61" t="e">
        <f>VLOOKUP($C258,Sheet1!$B:$AE,24,0)</f>
        <v>#N/A</v>
      </c>
      <c r="AA258" s="61" t="e">
        <f>VLOOKUP($C258,Sheet1!$B:$AE,25,0)</f>
        <v>#N/A</v>
      </c>
      <c r="AB258" s="61" t="e">
        <f>VLOOKUP($C258,Sheet1!$B:$AF,26,0)</f>
        <v>#N/A</v>
      </c>
      <c r="AC258" s="61" t="e">
        <f>VLOOKUP($C258,Sheet1!$B:$AG,27,0)</f>
        <v>#N/A</v>
      </c>
      <c r="AD258" s="61" t="e">
        <f>VLOOKUP($C258,Sheet1!$B:$AH,28,0)</f>
        <v>#N/A</v>
      </c>
      <c r="AE258" s="61" t="e">
        <f>VLOOKUP(C258,Sheet1!B:AI,29,0)</f>
        <v>#N/A</v>
      </c>
      <c r="AF258" s="109" t="e">
        <f t="shared" si="33"/>
        <v>#N/A</v>
      </c>
      <c r="AG258" s="175" t="e">
        <f t="shared" si="34"/>
        <v>#N/A</v>
      </c>
    </row>
    <row r="259" s="27" customFormat="1" ht="15" spans="1:33">
      <c r="A259" s="34"/>
      <c r="B259" s="171"/>
      <c r="C259" s="172" t="s">
        <v>715</v>
      </c>
      <c r="D259" s="87" t="s">
        <v>716</v>
      </c>
      <c r="E259" s="31">
        <v>0</v>
      </c>
      <c r="F259" s="61" t="e">
        <f>VLOOKUP(C259,Sheet1!B:J,4,0)</f>
        <v>#N/A</v>
      </c>
      <c r="G259" s="61" t="e">
        <f>VLOOKUP(C259,Sheet1!B:K,5,0)</f>
        <v>#N/A</v>
      </c>
      <c r="H259" s="61" t="e">
        <f>VLOOKUP($C259,Sheet1!$B:$AE,6,0)</f>
        <v>#N/A</v>
      </c>
      <c r="I259" s="61" t="e">
        <f>VLOOKUP($C259,Sheet1!$B:$AE,7,0)</f>
        <v>#N/A</v>
      </c>
      <c r="J259" s="61" t="e">
        <f>VLOOKUP($C259,Sheet1!$B:$AE,8,0)</f>
        <v>#N/A</v>
      </c>
      <c r="K259" s="61" t="e">
        <f>VLOOKUP($C259,Sheet1!$B:$AE,9,0)</f>
        <v>#N/A</v>
      </c>
      <c r="L259" s="61" t="e">
        <f>VLOOKUP($C259,Sheet1!$B:$AE,10,0)</f>
        <v>#N/A</v>
      </c>
      <c r="M259" s="61" t="e">
        <f>VLOOKUP($C259,Sheet1!$B:$AE,11,0)</f>
        <v>#N/A</v>
      </c>
      <c r="N259" s="61" t="e">
        <f>VLOOKUP($C259,Sheet1!$B:$AE,12,0)</f>
        <v>#N/A</v>
      </c>
      <c r="O259" s="61" t="e">
        <f>VLOOKUP($C259,Sheet1!$B:$AE,13,0)</f>
        <v>#N/A</v>
      </c>
      <c r="P259" s="61" t="e">
        <f>VLOOKUP($C259,Sheet1!$B:$AE,14,0)</f>
        <v>#N/A</v>
      </c>
      <c r="Q259" s="61" t="e">
        <f>VLOOKUP($C259,Sheet1!$B:$AE,15,0)</f>
        <v>#N/A</v>
      </c>
      <c r="R259" s="61" t="e">
        <f>VLOOKUP($C259,Sheet1!$B:$AE,16,0)</f>
        <v>#N/A</v>
      </c>
      <c r="S259" s="61" t="e">
        <f>VLOOKUP($C259,Sheet1!$B:$AE,17,0)</f>
        <v>#N/A</v>
      </c>
      <c r="T259" s="61" t="e">
        <f>VLOOKUP($C259,Sheet1!$B:$AE,18,0)</f>
        <v>#N/A</v>
      </c>
      <c r="U259" s="61" t="e">
        <f>VLOOKUP($C259,Sheet1!$B:$AE,19,0)</f>
        <v>#N/A</v>
      </c>
      <c r="V259" s="61" t="e">
        <f>VLOOKUP($C259,Sheet1!$B:$AE,20,0)</f>
        <v>#N/A</v>
      </c>
      <c r="W259" s="61" t="e">
        <f>VLOOKUP($C259,Sheet1!$B:$AE,21,0)</f>
        <v>#N/A</v>
      </c>
      <c r="X259" s="61" t="e">
        <f>VLOOKUP($C259,Sheet1!$B:$AE,22,0)</f>
        <v>#N/A</v>
      </c>
      <c r="Y259" s="61" t="e">
        <f>VLOOKUP($C259,Sheet1!$B:$AE,23,0)</f>
        <v>#N/A</v>
      </c>
      <c r="Z259" s="61" t="e">
        <f>VLOOKUP($C259,Sheet1!$B:$AE,24,0)</f>
        <v>#N/A</v>
      </c>
      <c r="AA259" s="61" t="e">
        <f>VLOOKUP($C259,Sheet1!$B:$AE,25,0)</f>
        <v>#N/A</v>
      </c>
      <c r="AB259" s="61" t="e">
        <f>VLOOKUP($C259,Sheet1!$B:$AF,26,0)</f>
        <v>#N/A</v>
      </c>
      <c r="AC259" s="61" t="e">
        <f>VLOOKUP($C259,Sheet1!$B:$AG,27,0)</f>
        <v>#N/A</v>
      </c>
      <c r="AD259" s="61" t="e">
        <f>VLOOKUP($C259,Sheet1!$B:$AH,28,0)</f>
        <v>#N/A</v>
      </c>
      <c r="AE259" s="61" t="e">
        <f>VLOOKUP(C259,Sheet1!B:AI,29,0)</f>
        <v>#N/A</v>
      </c>
      <c r="AF259" s="109" t="e">
        <f t="shared" si="33"/>
        <v>#N/A</v>
      </c>
      <c r="AG259" s="175" t="e">
        <f>AF259</f>
        <v>#N/A</v>
      </c>
    </row>
    <row r="260" s="27" customFormat="1" ht="15" spans="1:33">
      <c r="A260" s="34"/>
      <c r="B260" s="171"/>
      <c r="C260" s="172" t="s">
        <v>717</v>
      </c>
      <c r="D260" s="87" t="s">
        <v>718</v>
      </c>
      <c r="E260" s="31" t="e">
        <f>VLOOKUP(C260,Sheet1!B:G,3,0)</f>
        <v>#N/A</v>
      </c>
      <c r="F260" s="61" t="e">
        <f>VLOOKUP(C260,Sheet1!B:J,4,0)</f>
        <v>#N/A</v>
      </c>
      <c r="G260" s="61" t="e">
        <f>VLOOKUP(C260,Sheet1!B:K,5,0)</f>
        <v>#N/A</v>
      </c>
      <c r="H260" s="61" t="e">
        <f>VLOOKUP($C260,Sheet1!$B:$AE,6,0)</f>
        <v>#N/A</v>
      </c>
      <c r="I260" s="61" t="e">
        <f>VLOOKUP($C260,Sheet1!$B:$AE,7,0)</f>
        <v>#N/A</v>
      </c>
      <c r="J260" s="61" t="e">
        <f>VLOOKUP($C260,Sheet1!$B:$AE,8,0)</f>
        <v>#N/A</v>
      </c>
      <c r="K260" s="61" t="e">
        <f>VLOOKUP($C260,Sheet1!$B:$AE,9,0)</f>
        <v>#N/A</v>
      </c>
      <c r="L260" s="61" t="e">
        <f>VLOOKUP($C260,Sheet1!$B:$AE,10,0)</f>
        <v>#N/A</v>
      </c>
      <c r="M260" s="61" t="e">
        <f>VLOOKUP($C260,Sheet1!$B:$AE,11,0)</f>
        <v>#N/A</v>
      </c>
      <c r="N260" s="61" t="e">
        <f>VLOOKUP($C260,Sheet1!$B:$AE,12,0)</f>
        <v>#N/A</v>
      </c>
      <c r="O260" s="61" t="e">
        <f>VLOOKUP($C260,Sheet1!$B:$AE,13,0)</f>
        <v>#N/A</v>
      </c>
      <c r="P260" s="61" t="e">
        <f>VLOOKUP($C260,Sheet1!$B:$AE,14,0)</f>
        <v>#N/A</v>
      </c>
      <c r="Q260" s="61" t="e">
        <f>VLOOKUP($C260,Sheet1!$B:$AE,15,0)</f>
        <v>#N/A</v>
      </c>
      <c r="R260" s="61" t="e">
        <f>VLOOKUP($C260,Sheet1!$B:$AE,16,0)</f>
        <v>#N/A</v>
      </c>
      <c r="S260" s="61" t="e">
        <f>VLOOKUP($C260,Sheet1!$B:$AE,17,0)</f>
        <v>#N/A</v>
      </c>
      <c r="T260" s="61" t="e">
        <f>VLOOKUP($C260,Sheet1!$B:$AE,18,0)</f>
        <v>#N/A</v>
      </c>
      <c r="U260" s="61" t="e">
        <f>VLOOKUP($C260,Sheet1!$B:$AE,19,0)</f>
        <v>#N/A</v>
      </c>
      <c r="V260" s="61" t="e">
        <f>VLOOKUP($C260,Sheet1!$B:$AE,20,0)</f>
        <v>#N/A</v>
      </c>
      <c r="W260" s="61" t="e">
        <f>VLOOKUP($C260,Sheet1!$B:$AE,21,0)</f>
        <v>#N/A</v>
      </c>
      <c r="X260" s="61" t="e">
        <f>VLOOKUP($C260,Sheet1!$B:$AE,22,0)</f>
        <v>#N/A</v>
      </c>
      <c r="Y260" s="61" t="e">
        <f>VLOOKUP($C260,Sheet1!$B:$AE,23,0)</f>
        <v>#N/A</v>
      </c>
      <c r="Z260" s="61" t="e">
        <f>VLOOKUP($C260,Sheet1!$B:$AE,24,0)</f>
        <v>#N/A</v>
      </c>
      <c r="AA260" s="61" t="e">
        <f>VLOOKUP($C260,Sheet1!$B:$AE,25,0)</f>
        <v>#N/A</v>
      </c>
      <c r="AB260" s="61" t="e">
        <f>VLOOKUP($C260,Sheet1!$B:$AF,26,0)</f>
        <v>#N/A</v>
      </c>
      <c r="AC260" s="61" t="e">
        <f>VLOOKUP($C260,Sheet1!$B:$AG,27,0)</f>
        <v>#N/A</v>
      </c>
      <c r="AD260" s="61" t="e">
        <f>VLOOKUP($C260,Sheet1!$B:$AH,28,0)</f>
        <v>#N/A</v>
      </c>
      <c r="AE260" s="61" t="e">
        <f>VLOOKUP(C260,Sheet1!B:AI,29,0)</f>
        <v>#N/A</v>
      </c>
      <c r="AF260" s="109" t="e">
        <f t="shared" si="33"/>
        <v>#N/A</v>
      </c>
      <c r="AG260" s="175" t="e">
        <f t="shared" ref="AG260:AG271" si="35">AF260-AE260-AD260</f>
        <v>#N/A</v>
      </c>
    </row>
    <row r="261" s="27" customFormat="1" ht="15" spans="1:33">
      <c r="A261" s="34"/>
      <c r="B261" s="171"/>
      <c r="C261" s="172" t="s">
        <v>719</v>
      </c>
      <c r="D261" s="87" t="s">
        <v>720</v>
      </c>
      <c r="E261" s="31" t="e">
        <f>VLOOKUP(C261,Sheet1!B:G,3,0)</f>
        <v>#N/A</v>
      </c>
      <c r="F261" s="61" t="e">
        <f>VLOOKUP(C261,Sheet1!B:J,4,0)</f>
        <v>#N/A</v>
      </c>
      <c r="G261" s="61" t="e">
        <f>VLOOKUP(C261,Sheet1!B:K,5,0)</f>
        <v>#N/A</v>
      </c>
      <c r="H261" s="61" t="e">
        <f>VLOOKUP($C261,Sheet1!$B:$AE,6,0)</f>
        <v>#N/A</v>
      </c>
      <c r="I261" s="61" t="e">
        <f>VLOOKUP($C261,Sheet1!$B:$AE,7,0)</f>
        <v>#N/A</v>
      </c>
      <c r="J261" s="61" t="e">
        <f>VLOOKUP($C261,Sheet1!$B:$AE,8,0)</f>
        <v>#N/A</v>
      </c>
      <c r="K261" s="61" t="e">
        <f>VLOOKUP($C261,Sheet1!$B:$AE,9,0)</f>
        <v>#N/A</v>
      </c>
      <c r="L261" s="61" t="e">
        <f>VLOOKUP($C261,Sheet1!$B:$AE,10,0)</f>
        <v>#N/A</v>
      </c>
      <c r="M261" s="61" t="e">
        <f>VLOOKUP($C261,Sheet1!$B:$AE,11,0)</f>
        <v>#N/A</v>
      </c>
      <c r="N261" s="61" t="e">
        <f>VLOOKUP($C261,Sheet1!$B:$AE,12,0)</f>
        <v>#N/A</v>
      </c>
      <c r="O261" s="61" t="e">
        <f>VLOOKUP($C261,Sheet1!$B:$AE,13,0)</f>
        <v>#N/A</v>
      </c>
      <c r="P261" s="61" t="e">
        <f>VLOOKUP($C261,Sheet1!$B:$AE,14,0)</f>
        <v>#N/A</v>
      </c>
      <c r="Q261" s="61" t="e">
        <f>VLOOKUP($C261,Sheet1!$B:$AE,15,0)</f>
        <v>#N/A</v>
      </c>
      <c r="R261" s="61" t="e">
        <f>VLOOKUP($C261,Sheet1!$B:$AE,16,0)</f>
        <v>#N/A</v>
      </c>
      <c r="S261" s="61" t="e">
        <f>VLOOKUP($C261,Sheet1!$B:$AE,17,0)</f>
        <v>#N/A</v>
      </c>
      <c r="T261" s="61" t="e">
        <f>VLOOKUP($C261,Sheet1!$B:$AE,18,0)</f>
        <v>#N/A</v>
      </c>
      <c r="U261" s="61" t="e">
        <f>VLOOKUP($C261,Sheet1!$B:$AE,19,0)</f>
        <v>#N/A</v>
      </c>
      <c r="V261" s="61" t="e">
        <f>VLOOKUP($C261,Sheet1!$B:$AE,20,0)</f>
        <v>#N/A</v>
      </c>
      <c r="W261" s="61" t="e">
        <f>VLOOKUP($C261,Sheet1!$B:$AE,21,0)</f>
        <v>#N/A</v>
      </c>
      <c r="X261" s="61" t="e">
        <f>VLOOKUP($C261,Sheet1!$B:$AE,22,0)</f>
        <v>#N/A</v>
      </c>
      <c r="Y261" s="61" t="e">
        <f>VLOOKUP($C261,Sheet1!$B:$AE,23,0)</f>
        <v>#N/A</v>
      </c>
      <c r="Z261" s="61" t="e">
        <f>VLOOKUP($C261,Sheet1!$B:$AE,24,0)</f>
        <v>#N/A</v>
      </c>
      <c r="AA261" s="61" t="e">
        <f>VLOOKUP($C261,Sheet1!$B:$AE,25,0)</f>
        <v>#N/A</v>
      </c>
      <c r="AB261" s="61" t="e">
        <f>VLOOKUP($C261,Sheet1!$B:$AF,26,0)</f>
        <v>#N/A</v>
      </c>
      <c r="AC261" s="61" t="e">
        <f>VLOOKUP($C261,Sheet1!$B:$AG,27,0)</f>
        <v>#N/A</v>
      </c>
      <c r="AD261" s="61" t="e">
        <f>VLOOKUP($C261,Sheet1!$B:$AH,28,0)</f>
        <v>#N/A</v>
      </c>
      <c r="AE261" s="61" t="e">
        <f>VLOOKUP(C261,Sheet1!B:AI,29,0)</f>
        <v>#N/A</v>
      </c>
      <c r="AF261" s="109" t="e">
        <f t="shared" si="33"/>
        <v>#N/A</v>
      </c>
      <c r="AG261" s="175" t="e">
        <f t="shared" si="35"/>
        <v>#N/A</v>
      </c>
    </row>
    <row r="262" s="27" customFormat="1" ht="15" spans="1:33">
      <c r="A262" s="34"/>
      <c r="B262" s="171"/>
      <c r="C262" s="172" t="s">
        <v>721</v>
      </c>
      <c r="D262" s="87" t="s">
        <v>722</v>
      </c>
      <c r="E262" s="31" t="e">
        <f>VLOOKUP(C262,Sheet1!B:G,3,0)</f>
        <v>#N/A</v>
      </c>
      <c r="F262" s="61" t="e">
        <f>VLOOKUP(C262,Sheet1!B:J,4,0)</f>
        <v>#N/A</v>
      </c>
      <c r="G262" s="61" t="e">
        <f>VLOOKUP(C262,Sheet1!B:K,5,0)</f>
        <v>#N/A</v>
      </c>
      <c r="H262" s="61" t="e">
        <f>VLOOKUP($C262,Sheet1!$B:$AE,6,0)</f>
        <v>#N/A</v>
      </c>
      <c r="I262" s="61" t="e">
        <f>VLOOKUP($C262,Sheet1!$B:$AE,7,0)</f>
        <v>#N/A</v>
      </c>
      <c r="J262" s="61" t="e">
        <f>VLOOKUP($C262,Sheet1!$B:$AE,8,0)</f>
        <v>#N/A</v>
      </c>
      <c r="K262" s="61" t="e">
        <f>VLOOKUP($C262,Sheet1!$B:$AE,9,0)</f>
        <v>#N/A</v>
      </c>
      <c r="L262" s="61" t="e">
        <f>VLOOKUP($C262,Sheet1!$B:$AE,10,0)</f>
        <v>#N/A</v>
      </c>
      <c r="M262" s="61" t="e">
        <f>VLOOKUP($C262,Sheet1!$B:$AE,11,0)</f>
        <v>#N/A</v>
      </c>
      <c r="N262" s="61" t="e">
        <f>VLOOKUP($C262,Sheet1!$B:$AE,12,0)</f>
        <v>#N/A</v>
      </c>
      <c r="O262" s="61" t="e">
        <f>VLOOKUP($C262,Sheet1!$B:$AE,13,0)</f>
        <v>#N/A</v>
      </c>
      <c r="P262" s="61" t="e">
        <f>VLOOKUP($C262,Sheet1!$B:$AE,14,0)</f>
        <v>#N/A</v>
      </c>
      <c r="Q262" s="61" t="e">
        <f>VLOOKUP($C262,Sheet1!$B:$AE,15,0)</f>
        <v>#N/A</v>
      </c>
      <c r="R262" s="61" t="e">
        <f>VLOOKUP($C262,Sheet1!$B:$AE,16,0)</f>
        <v>#N/A</v>
      </c>
      <c r="S262" s="61" t="e">
        <f>VLOOKUP($C262,Sheet1!$B:$AE,17,0)</f>
        <v>#N/A</v>
      </c>
      <c r="T262" s="61" t="e">
        <f>VLOOKUP($C262,Sheet1!$B:$AE,18,0)</f>
        <v>#N/A</v>
      </c>
      <c r="U262" s="61" t="e">
        <f>VLOOKUP($C262,Sheet1!$B:$AE,19,0)</f>
        <v>#N/A</v>
      </c>
      <c r="V262" s="61" t="e">
        <f>VLOOKUP($C262,Sheet1!$B:$AE,20,0)</f>
        <v>#N/A</v>
      </c>
      <c r="W262" s="61" t="e">
        <f>VLOOKUP($C262,Sheet1!$B:$AE,21,0)</f>
        <v>#N/A</v>
      </c>
      <c r="X262" s="61" t="e">
        <f>VLOOKUP($C262,Sheet1!$B:$AE,22,0)</f>
        <v>#N/A</v>
      </c>
      <c r="Y262" s="61" t="e">
        <f>VLOOKUP($C262,Sheet1!$B:$AE,23,0)</f>
        <v>#N/A</v>
      </c>
      <c r="Z262" s="61" t="e">
        <f>VLOOKUP($C262,Sheet1!$B:$AE,24,0)</f>
        <v>#N/A</v>
      </c>
      <c r="AA262" s="61" t="e">
        <f>VLOOKUP($C262,Sheet1!$B:$AE,25,0)</f>
        <v>#N/A</v>
      </c>
      <c r="AB262" s="61" t="e">
        <f>VLOOKUP($C262,Sheet1!$B:$AF,26,0)</f>
        <v>#N/A</v>
      </c>
      <c r="AC262" s="61" t="e">
        <f>VLOOKUP($C262,Sheet1!$B:$AG,27,0)</f>
        <v>#N/A</v>
      </c>
      <c r="AD262" s="61" t="e">
        <f>VLOOKUP($C262,Sheet1!$B:$AH,28,0)</f>
        <v>#N/A</v>
      </c>
      <c r="AE262" s="61" t="e">
        <f>VLOOKUP(C262,Sheet1!B:AI,29,0)</f>
        <v>#N/A</v>
      </c>
      <c r="AF262" s="109" t="e">
        <f t="shared" si="33"/>
        <v>#N/A</v>
      </c>
      <c r="AG262" s="175" t="e">
        <f t="shared" si="35"/>
        <v>#N/A</v>
      </c>
    </row>
    <row r="263" s="27" customFormat="1" ht="15" spans="1:33">
      <c r="A263" s="34"/>
      <c r="B263" s="171"/>
      <c r="C263" s="172" t="s">
        <v>723</v>
      </c>
      <c r="D263" s="87" t="s">
        <v>724</v>
      </c>
      <c r="E263" s="31" t="e">
        <f>VLOOKUP(C263,Sheet1!B:G,3,0)</f>
        <v>#N/A</v>
      </c>
      <c r="F263" s="61" t="e">
        <f>VLOOKUP(C263,Sheet1!B:J,4,0)</f>
        <v>#N/A</v>
      </c>
      <c r="G263" s="61" t="e">
        <f>VLOOKUP(C263,Sheet1!B:K,5,0)</f>
        <v>#N/A</v>
      </c>
      <c r="H263" s="61" t="e">
        <f>VLOOKUP($C263,Sheet1!$B:$AE,6,0)</f>
        <v>#N/A</v>
      </c>
      <c r="I263" s="61" t="e">
        <f>VLOOKUP($C263,Sheet1!$B:$AE,7,0)</f>
        <v>#N/A</v>
      </c>
      <c r="J263" s="61" t="e">
        <f>VLOOKUP($C263,Sheet1!$B:$AE,8,0)</f>
        <v>#N/A</v>
      </c>
      <c r="K263" s="61" t="e">
        <f>VLOOKUP($C263,Sheet1!$B:$AE,9,0)</f>
        <v>#N/A</v>
      </c>
      <c r="L263" s="61" t="e">
        <f>VLOOKUP($C263,Sheet1!$B:$AE,10,0)</f>
        <v>#N/A</v>
      </c>
      <c r="M263" s="61" t="e">
        <f>VLOOKUP($C263,Sheet1!$B:$AE,11,0)</f>
        <v>#N/A</v>
      </c>
      <c r="N263" s="61" t="e">
        <f>VLOOKUP($C263,Sheet1!$B:$AE,12,0)</f>
        <v>#N/A</v>
      </c>
      <c r="O263" s="61" t="e">
        <f>VLOOKUP($C263,Sheet1!$B:$AE,13,0)</f>
        <v>#N/A</v>
      </c>
      <c r="P263" s="61" t="e">
        <f>VLOOKUP($C263,Sheet1!$B:$AE,14,0)</f>
        <v>#N/A</v>
      </c>
      <c r="Q263" s="61" t="e">
        <f>VLOOKUP($C263,Sheet1!$B:$AE,15,0)</f>
        <v>#N/A</v>
      </c>
      <c r="R263" s="61" t="e">
        <f>VLOOKUP($C263,Sheet1!$B:$AE,16,0)</f>
        <v>#N/A</v>
      </c>
      <c r="S263" s="61" t="e">
        <f>VLOOKUP($C263,Sheet1!$B:$AE,17,0)</f>
        <v>#N/A</v>
      </c>
      <c r="T263" s="61" t="e">
        <f>VLOOKUP($C263,Sheet1!$B:$AE,18,0)</f>
        <v>#N/A</v>
      </c>
      <c r="U263" s="61" t="e">
        <f>VLOOKUP($C263,Sheet1!$B:$AE,19,0)</f>
        <v>#N/A</v>
      </c>
      <c r="V263" s="61" t="e">
        <f>VLOOKUP($C263,Sheet1!$B:$AE,20,0)</f>
        <v>#N/A</v>
      </c>
      <c r="W263" s="61" t="e">
        <f>VLOOKUP($C263,Sheet1!$B:$AE,21,0)</f>
        <v>#N/A</v>
      </c>
      <c r="X263" s="61" t="e">
        <f>VLOOKUP($C263,Sheet1!$B:$AE,22,0)</f>
        <v>#N/A</v>
      </c>
      <c r="Y263" s="61" t="e">
        <f>VLOOKUP($C263,Sheet1!$B:$AE,23,0)</f>
        <v>#N/A</v>
      </c>
      <c r="Z263" s="61" t="e">
        <f>VLOOKUP($C263,Sheet1!$B:$AE,24,0)</f>
        <v>#N/A</v>
      </c>
      <c r="AA263" s="61" t="e">
        <f>VLOOKUP($C263,Sheet1!$B:$AE,25,0)</f>
        <v>#N/A</v>
      </c>
      <c r="AB263" s="61" t="e">
        <f>VLOOKUP($C263,Sheet1!$B:$AF,26,0)</f>
        <v>#N/A</v>
      </c>
      <c r="AC263" s="61" t="e">
        <f>VLOOKUP($C263,Sheet1!$B:$AG,27,0)</f>
        <v>#N/A</v>
      </c>
      <c r="AD263" s="61" t="e">
        <f>VLOOKUP($C263,Sheet1!$B:$AH,28,0)</f>
        <v>#N/A</v>
      </c>
      <c r="AE263" s="61" t="e">
        <f>VLOOKUP(C263,Sheet1!B:AI,29,0)</f>
        <v>#N/A</v>
      </c>
      <c r="AF263" s="109" t="e">
        <f t="shared" si="33"/>
        <v>#N/A</v>
      </c>
      <c r="AG263" s="175" t="e">
        <f t="shared" si="35"/>
        <v>#N/A</v>
      </c>
    </row>
    <row r="264" s="27" customFormat="1" ht="15" spans="1:33">
      <c r="A264" s="34"/>
      <c r="B264" s="171"/>
      <c r="C264" s="172" t="s">
        <v>725</v>
      </c>
      <c r="D264" s="87" t="s">
        <v>726</v>
      </c>
      <c r="E264" s="31" t="e">
        <f>VLOOKUP(C264,Sheet1!B:G,3,0)</f>
        <v>#N/A</v>
      </c>
      <c r="F264" s="61" t="e">
        <f>VLOOKUP(C264,Sheet1!B:J,4,0)</f>
        <v>#N/A</v>
      </c>
      <c r="G264" s="61" t="e">
        <f>VLOOKUP(C264,Sheet1!B:K,5,0)</f>
        <v>#N/A</v>
      </c>
      <c r="H264" s="61" t="e">
        <f>VLOOKUP($C264,Sheet1!$B:$AE,6,0)</f>
        <v>#N/A</v>
      </c>
      <c r="I264" s="61" t="e">
        <f>VLOOKUP($C264,Sheet1!$B:$AE,7,0)</f>
        <v>#N/A</v>
      </c>
      <c r="J264" s="61" t="e">
        <f>VLOOKUP($C264,Sheet1!$B:$AE,8,0)</f>
        <v>#N/A</v>
      </c>
      <c r="K264" s="61" t="e">
        <f>VLOOKUP($C264,Sheet1!$B:$AE,9,0)</f>
        <v>#N/A</v>
      </c>
      <c r="L264" s="61" t="e">
        <f>VLOOKUP($C264,Sheet1!$B:$AE,10,0)</f>
        <v>#N/A</v>
      </c>
      <c r="M264" s="61" t="e">
        <f>VLOOKUP($C264,Sheet1!$B:$AE,11,0)</f>
        <v>#N/A</v>
      </c>
      <c r="N264" s="61" t="e">
        <f>VLOOKUP($C264,Sheet1!$B:$AE,12,0)</f>
        <v>#N/A</v>
      </c>
      <c r="O264" s="61" t="e">
        <f>VLOOKUP($C264,Sheet1!$B:$AE,13,0)</f>
        <v>#N/A</v>
      </c>
      <c r="P264" s="61" t="e">
        <f>VLOOKUP($C264,Sheet1!$B:$AE,14,0)</f>
        <v>#N/A</v>
      </c>
      <c r="Q264" s="61" t="e">
        <f>VLOOKUP($C264,Sheet1!$B:$AE,15,0)</f>
        <v>#N/A</v>
      </c>
      <c r="R264" s="61" t="e">
        <f>VLOOKUP($C264,Sheet1!$B:$AE,16,0)</f>
        <v>#N/A</v>
      </c>
      <c r="S264" s="61" t="e">
        <f>VLOOKUP($C264,Sheet1!$B:$AE,17,0)</f>
        <v>#N/A</v>
      </c>
      <c r="T264" s="61" t="e">
        <f>VLOOKUP($C264,Sheet1!$B:$AE,18,0)</f>
        <v>#N/A</v>
      </c>
      <c r="U264" s="61" t="e">
        <f>VLOOKUP($C264,Sheet1!$B:$AE,19,0)</f>
        <v>#N/A</v>
      </c>
      <c r="V264" s="61" t="e">
        <f>VLOOKUP($C264,Sheet1!$B:$AE,20,0)</f>
        <v>#N/A</v>
      </c>
      <c r="W264" s="61" t="e">
        <f>VLOOKUP($C264,Sheet1!$B:$AE,21,0)</f>
        <v>#N/A</v>
      </c>
      <c r="X264" s="61" t="e">
        <f>VLOOKUP($C264,Sheet1!$B:$AE,22,0)</f>
        <v>#N/A</v>
      </c>
      <c r="Y264" s="61" t="e">
        <f>VLOOKUP($C264,Sheet1!$B:$AE,23,0)</f>
        <v>#N/A</v>
      </c>
      <c r="Z264" s="61" t="e">
        <f>VLOOKUP($C264,Sheet1!$B:$AE,24,0)</f>
        <v>#N/A</v>
      </c>
      <c r="AA264" s="61" t="e">
        <f>VLOOKUP($C264,Sheet1!$B:$AE,25,0)</f>
        <v>#N/A</v>
      </c>
      <c r="AB264" s="61" t="e">
        <f>VLOOKUP($C264,Sheet1!$B:$AF,26,0)</f>
        <v>#N/A</v>
      </c>
      <c r="AC264" s="61" t="e">
        <f>VLOOKUP($C264,Sheet1!$B:$AG,27,0)</f>
        <v>#N/A</v>
      </c>
      <c r="AD264" s="61" t="e">
        <f>VLOOKUP($C264,Sheet1!$B:$AH,28,0)</f>
        <v>#N/A</v>
      </c>
      <c r="AE264" s="61" t="e">
        <f>VLOOKUP(C264,Sheet1!B:AI,29,0)</f>
        <v>#N/A</v>
      </c>
      <c r="AF264" s="109" t="e">
        <f t="shared" si="33"/>
        <v>#N/A</v>
      </c>
      <c r="AG264" s="175" t="e">
        <f t="shared" si="35"/>
        <v>#N/A</v>
      </c>
    </row>
    <row r="265" s="27" customFormat="1" ht="15" spans="1:33">
      <c r="A265" s="34"/>
      <c r="B265" s="171"/>
      <c r="C265" s="172" t="s">
        <v>727</v>
      </c>
      <c r="D265" s="87" t="s">
        <v>728</v>
      </c>
      <c r="E265" s="31" t="e">
        <f>VLOOKUP(C265,Sheet1!B:G,3,0)</f>
        <v>#N/A</v>
      </c>
      <c r="F265" s="61" t="e">
        <f>VLOOKUP(C265,Sheet1!B:J,4,0)</f>
        <v>#N/A</v>
      </c>
      <c r="G265" s="61" t="e">
        <f>VLOOKUP(C265,Sheet1!B:K,5,0)</f>
        <v>#N/A</v>
      </c>
      <c r="H265" s="61" t="e">
        <f>VLOOKUP($C265,Sheet1!$B:$AE,6,0)</f>
        <v>#N/A</v>
      </c>
      <c r="I265" s="61" t="e">
        <f>VLOOKUP($C265,Sheet1!$B:$AE,7,0)</f>
        <v>#N/A</v>
      </c>
      <c r="J265" s="61" t="e">
        <f>VLOOKUP($C265,Sheet1!$B:$AE,8,0)</f>
        <v>#N/A</v>
      </c>
      <c r="K265" s="61" t="e">
        <f>VLOOKUP($C265,Sheet1!$B:$AE,9,0)</f>
        <v>#N/A</v>
      </c>
      <c r="L265" s="61" t="e">
        <f>VLOOKUP($C265,Sheet1!$B:$AE,10,0)</f>
        <v>#N/A</v>
      </c>
      <c r="M265" s="61" t="e">
        <f>VLOOKUP($C265,Sheet1!$B:$AE,11,0)</f>
        <v>#N/A</v>
      </c>
      <c r="N265" s="61" t="e">
        <f>VLOOKUP($C265,Sheet1!$B:$AE,12,0)</f>
        <v>#N/A</v>
      </c>
      <c r="O265" s="61" t="e">
        <f>VLOOKUP($C265,Sheet1!$B:$AE,13,0)</f>
        <v>#N/A</v>
      </c>
      <c r="P265" s="61" t="e">
        <f>VLOOKUP($C265,Sheet1!$B:$AE,14,0)</f>
        <v>#N/A</v>
      </c>
      <c r="Q265" s="61" t="e">
        <f>VLOOKUP($C265,Sheet1!$B:$AE,15,0)</f>
        <v>#N/A</v>
      </c>
      <c r="R265" s="61" t="e">
        <f>VLOOKUP($C265,Sheet1!$B:$AE,16,0)</f>
        <v>#N/A</v>
      </c>
      <c r="S265" s="61" t="e">
        <f>VLOOKUP($C265,Sheet1!$B:$AE,17,0)</f>
        <v>#N/A</v>
      </c>
      <c r="T265" s="61" t="e">
        <f>VLOOKUP($C265,Sheet1!$B:$AE,18,0)</f>
        <v>#N/A</v>
      </c>
      <c r="U265" s="61" t="e">
        <f>VLOOKUP($C265,Sheet1!$B:$AE,19,0)</f>
        <v>#N/A</v>
      </c>
      <c r="V265" s="61" t="e">
        <f>VLOOKUP($C265,Sheet1!$B:$AE,20,0)</f>
        <v>#N/A</v>
      </c>
      <c r="W265" s="61" t="e">
        <f>VLOOKUP($C265,Sheet1!$B:$AE,21,0)</f>
        <v>#N/A</v>
      </c>
      <c r="X265" s="61" t="e">
        <f>VLOOKUP($C265,Sheet1!$B:$AE,22,0)</f>
        <v>#N/A</v>
      </c>
      <c r="Y265" s="61" t="e">
        <f>VLOOKUP($C265,Sheet1!$B:$AE,23,0)</f>
        <v>#N/A</v>
      </c>
      <c r="Z265" s="61" t="e">
        <f>VLOOKUP($C265,Sheet1!$B:$AE,24,0)</f>
        <v>#N/A</v>
      </c>
      <c r="AA265" s="61" t="e">
        <f>VLOOKUP($C265,Sheet1!$B:$AE,25,0)</f>
        <v>#N/A</v>
      </c>
      <c r="AB265" s="61" t="e">
        <f>VLOOKUP($C265,Sheet1!$B:$AF,26,0)</f>
        <v>#N/A</v>
      </c>
      <c r="AC265" s="61" t="e">
        <f>VLOOKUP($C265,Sheet1!$B:$AG,27,0)</f>
        <v>#N/A</v>
      </c>
      <c r="AD265" s="61" t="e">
        <f>VLOOKUP($C265,Sheet1!$B:$AH,28,0)</f>
        <v>#N/A</v>
      </c>
      <c r="AE265" s="61" t="e">
        <f>VLOOKUP(C265,Sheet1!B:AI,29,0)</f>
        <v>#N/A</v>
      </c>
      <c r="AF265" s="109" t="e">
        <f t="shared" si="33"/>
        <v>#N/A</v>
      </c>
      <c r="AG265" s="175" t="e">
        <f t="shared" si="35"/>
        <v>#N/A</v>
      </c>
    </row>
    <row r="266" s="27" customFormat="1" ht="15" spans="1:33">
      <c r="A266" s="34"/>
      <c r="B266" s="171"/>
      <c r="C266" s="172" t="s">
        <v>729</v>
      </c>
      <c r="D266" s="87" t="s">
        <v>730</v>
      </c>
      <c r="E266" s="31" t="e">
        <f>VLOOKUP(C266,Sheet1!B:G,3,0)</f>
        <v>#N/A</v>
      </c>
      <c r="F266" s="61" t="e">
        <f>VLOOKUP(C266,Sheet1!B:J,4,0)</f>
        <v>#N/A</v>
      </c>
      <c r="G266" s="61" t="e">
        <f>VLOOKUP(C266,Sheet1!B:K,5,0)</f>
        <v>#N/A</v>
      </c>
      <c r="H266" s="61" t="e">
        <f>VLOOKUP($C266,Sheet1!$B:$AE,6,0)</f>
        <v>#N/A</v>
      </c>
      <c r="I266" s="61" t="e">
        <f>VLOOKUP($C266,Sheet1!$B:$AE,7,0)</f>
        <v>#N/A</v>
      </c>
      <c r="J266" s="61" t="e">
        <f>VLOOKUP($C266,Sheet1!$B:$AE,8,0)</f>
        <v>#N/A</v>
      </c>
      <c r="K266" s="61" t="e">
        <f>VLOOKUP($C266,Sheet1!$B:$AE,9,0)</f>
        <v>#N/A</v>
      </c>
      <c r="L266" s="61" t="e">
        <f>VLOOKUP($C266,Sheet1!$B:$AE,10,0)</f>
        <v>#N/A</v>
      </c>
      <c r="M266" s="61" t="e">
        <f>VLOOKUP($C266,Sheet1!$B:$AE,11,0)</f>
        <v>#N/A</v>
      </c>
      <c r="N266" s="61" t="e">
        <f>VLOOKUP($C266,Sheet1!$B:$AE,12,0)</f>
        <v>#N/A</v>
      </c>
      <c r="O266" s="61" t="e">
        <f>VLOOKUP($C266,Sheet1!$B:$AE,13,0)</f>
        <v>#N/A</v>
      </c>
      <c r="P266" s="61" t="e">
        <f>VLOOKUP($C266,Sheet1!$B:$AE,14,0)</f>
        <v>#N/A</v>
      </c>
      <c r="Q266" s="61" t="e">
        <f>VLOOKUP($C266,Sheet1!$B:$AE,15,0)</f>
        <v>#N/A</v>
      </c>
      <c r="R266" s="61" t="e">
        <f>VLOOKUP($C266,Sheet1!$B:$AE,16,0)</f>
        <v>#N/A</v>
      </c>
      <c r="S266" s="61" t="e">
        <f>VLOOKUP($C266,Sheet1!$B:$AE,17,0)</f>
        <v>#N/A</v>
      </c>
      <c r="T266" s="61" t="e">
        <f>VLOOKUP($C266,Sheet1!$B:$AE,18,0)</f>
        <v>#N/A</v>
      </c>
      <c r="U266" s="61" t="e">
        <f>VLOOKUP($C266,Sheet1!$B:$AE,19,0)</f>
        <v>#N/A</v>
      </c>
      <c r="V266" s="61" t="e">
        <f>VLOOKUP($C266,Sheet1!$B:$AE,20,0)</f>
        <v>#N/A</v>
      </c>
      <c r="W266" s="61" t="e">
        <f>VLOOKUP($C266,Sheet1!$B:$AE,21,0)</f>
        <v>#N/A</v>
      </c>
      <c r="X266" s="61" t="e">
        <f>VLOOKUP($C266,Sheet1!$B:$AE,22,0)</f>
        <v>#N/A</v>
      </c>
      <c r="Y266" s="61" t="e">
        <f>VLOOKUP($C266,Sheet1!$B:$AE,23,0)</f>
        <v>#N/A</v>
      </c>
      <c r="Z266" s="61" t="e">
        <f>VLOOKUP($C266,Sheet1!$B:$AE,24,0)</f>
        <v>#N/A</v>
      </c>
      <c r="AA266" s="61" t="e">
        <f>VLOOKUP($C266,Sheet1!$B:$AE,25,0)</f>
        <v>#N/A</v>
      </c>
      <c r="AB266" s="61" t="e">
        <f>VLOOKUP($C266,Sheet1!$B:$AF,26,0)</f>
        <v>#N/A</v>
      </c>
      <c r="AC266" s="61" t="e">
        <f>VLOOKUP($C266,Sheet1!$B:$AG,27,0)</f>
        <v>#N/A</v>
      </c>
      <c r="AD266" s="61" t="e">
        <f>VLOOKUP($C266,Sheet1!$B:$AH,28,0)</f>
        <v>#N/A</v>
      </c>
      <c r="AE266" s="61" t="e">
        <f>VLOOKUP(C266,Sheet1!B:AI,29,0)</f>
        <v>#N/A</v>
      </c>
      <c r="AF266" s="109" t="e">
        <f t="shared" si="33"/>
        <v>#N/A</v>
      </c>
      <c r="AG266" s="175" t="e">
        <f t="shared" si="35"/>
        <v>#N/A</v>
      </c>
    </row>
    <row r="267" s="27" customFormat="1" ht="15" spans="1:33">
      <c r="A267" s="34"/>
      <c r="B267" s="171"/>
      <c r="C267" s="172" t="s">
        <v>731</v>
      </c>
      <c r="D267" s="87" t="s">
        <v>732</v>
      </c>
      <c r="E267" s="31" t="e">
        <f>VLOOKUP(C267,Sheet1!B:G,3,0)</f>
        <v>#N/A</v>
      </c>
      <c r="F267" s="61" t="e">
        <f>VLOOKUP(C267,Sheet1!B:J,4,0)</f>
        <v>#N/A</v>
      </c>
      <c r="G267" s="61" t="e">
        <f>VLOOKUP(C267,Sheet1!B:K,5,0)</f>
        <v>#N/A</v>
      </c>
      <c r="H267" s="61" t="e">
        <f>VLOOKUP($C267,Sheet1!$B:$AE,6,0)</f>
        <v>#N/A</v>
      </c>
      <c r="I267" s="61" t="e">
        <f>VLOOKUP($C267,Sheet1!$B:$AE,7,0)</f>
        <v>#N/A</v>
      </c>
      <c r="J267" s="61" t="e">
        <f>VLOOKUP($C267,Sheet1!$B:$AE,8,0)</f>
        <v>#N/A</v>
      </c>
      <c r="K267" s="61" t="e">
        <f>VLOOKUP($C267,Sheet1!$B:$AE,9,0)</f>
        <v>#N/A</v>
      </c>
      <c r="L267" s="61" t="e">
        <f>VLOOKUP($C267,Sheet1!$B:$AE,10,0)</f>
        <v>#N/A</v>
      </c>
      <c r="M267" s="61" t="e">
        <f>VLOOKUP($C267,Sheet1!$B:$AE,11,0)</f>
        <v>#N/A</v>
      </c>
      <c r="N267" s="61" t="e">
        <f>VLOOKUP($C267,Sheet1!$B:$AE,12,0)</f>
        <v>#N/A</v>
      </c>
      <c r="O267" s="61" t="e">
        <f>VLOOKUP($C267,Sheet1!$B:$AE,13,0)</f>
        <v>#N/A</v>
      </c>
      <c r="P267" s="61" t="e">
        <f>VLOOKUP($C267,Sheet1!$B:$AE,14,0)</f>
        <v>#N/A</v>
      </c>
      <c r="Q267" s="61" t="e">
        <f>VLOOKUP($C267,Sheet1!$B:$AE,15,0)</f>
        <v>#N/A</v>
      </c>
      <c r="R267" s="61" t="e">
        <f>VLOOKUP($C267,Sheet1!$B:$AE,16,0)</f>
        <v>#N/A</v>
      </c>
      <c r="S267" s="61" t="e">
        <f>VLOOKUP($C267,Sheet1!$B:$AE,17,0)</f>
        <v>#N/A</v>
      </c>
      <c r="T267" s="61" t="e">
        <f>VLOOKUP($C267,Sheet1!$B:$AE,18,0)</f>
        <v>#N/A</v>
      </c>
      <c r="U267" s="61" t="e">
        <f>VLOOKUP($C267,Sheet1!$B:$AE,19,0)</f>
        <v>#N/A</v>
      </c>
      <c r="V267" s="61" t="e">
        <f>VLOOKUP($C267,Sheet1!$B:$AE,20,0)</f>
        <v>#N/A</v>
      </c>
      <c r="W267" s="61" t="e">
        <f>VLOOKUP($C267,Sheet1!$B:$AE,21,0)</f>
        <v>#N/A</v>
      </c>
      <c r="X267" s="61" t="e">
        <f>VLOOKUP($C267,Sheet1!$B:$AE,22,0)</f>
        <v>#N/A</v>
      </c>
      <c r="Y267" s="61" t="e">
        <f>VLOOKUP($C267,Sheet1!$B:$AE,23,0)</f>
        <v>#N/A</v>
      </c>
      <c r="Z267" s="61" t="e">
        <f>VLOOKUP($C267,Sheet1!$B:$AE,24,0)</f>
        <v>#N/A</v>
      </c>
      <c r="AA267" s="61" t="e">
        <f>VLOOKUP($C267,Sheet1!$B:$AE,25,0)</f>
        <v>#N/A</v>
      </c>
      <c r="AB267" s="61" t="e">
        <f>VLOOKUP($C267,Sheet1!$B:$AF,26,0)</f>
        <v>#N/A</v>
      </c>
      <c r="AC267" s="61" t="e">
        <f>VLOOKUP($C267,Sheet1!$B:$AG,27,0)</f>
        <v>#N/A</v>
      </c>
      <c r="AD267" s="61" t="e">
        <f>VLOOKUP($C267,Sheet1!$B:$AH,28,0)</f>
        <v>#N/A</v>
      </c>
      <c r="AE267" s="61" t="e">
        <f>VLOOKUP(C267,Sheet1!B:AI,29,0)</f>
        <v>#N/A</v>
      </c>
      <c r="AF267" s="109" t="e">
        <f t="shared" si="33"/>
        <v>#N/A</v>
      </c>
      <c r="AG267" s="175" t="e">
        <f t="shared" si="35"/>
        <v>#N/A</v>
      </c>
    </row>
    <row r="268" s="27" customFormat="1" ht="15" spans="1:33">
      <c r="A268" s="34"/>
      <c r="B268" s="171"/>
      <c r="C268" s="172" t="s">
        <v>733</v>
      </c>
      <c r="D268" s="87" t="s">
        <v>734</v>
      </c>
      <c r="E268" s="31" t="e">
        <f>VLOOKUP(C268,Sheet1!B:G,3,0)</f>
        <v>#N/A</v>
      </c>
      <c r="F268" s="61" t="e">
        <f>VLOOKUP(C268,Sheet1!B:J,4,0)</f>
        <v>#N/A</v>
      </c>
      <c r="G268" s="61" t="e">
        <f>VLOOKUP(C268,Sheet1!B:K,5,0)</f>
        <v>#N/A</v>
      </c>
      <c r="H268" s="61" t="e">
        <f>VLOOKUP($C268,Sheet1!$B:$AE,6,0)</f>
        <v>#N/A</v>
      </c>
      <c r="I268" s="61" t="e">
        <f>VLOOKUP($C268,Sheet1!$B:$AE,7,0)</f>
        <v>#N/A</v>
      </c>
      <c r="J268" s="61" t="e">
        <f>VLOOKUP($C268,Sheet1!$B:$AE,8,0)</f>
        <v>#N/A</v>
      </c>
      <c r="K268" s="61" t="e">
        <f>VLOOKUP($C268,Sheet1!$B:$AE,9,0)</f>
        <v>#N/A</v>
      </c>
      <c r="L268" s="61" t="e">
        <f>VLOOKUP($C268,Sheet1!$B:$AE,10,0)</f>
        <v>#N/A</v>
      </c>
      <c r="M268" s="61" t="e">
        <f>VLOOKUP($C268,Sheet1!$B:$AE,11,0)</f>
        <v>#N/A</v>
      </c>
      <c r="N268" s="61" t="e">
        <f>VLOOKUP($C268,Sheet1!$B:$AE,12,0)</f>
        <v>#N/A</v>
      </c>
      <c r="O268" s="61" t="e">
        <f>VLOOKUP($C268,Sheet1!$B:$AE,13,0)</f>
        <v>#N/A</v>
      </c>
      <c r="P268" s="61" t="e">
        <f>VLOOKUP($C268,Sheet1!$B:$AE,14,0)</f>
        <v>#N/A</v>
      </c>
      <c r="Q268" s="61" t="e">
        <f>VLOOKUP($C268,Sheet1!$B:$AE,15,0)</f>
        <v>#N/A</v>
      </c>
      <c r="R268" s="61" t="e">
        <f>VLOOKUP($C268,Sheet1!$B:$AE,16,0)</f>
        <v>#N/A</v>
      </c>
      <c r="S268" s="61" t="e">
        <f>VLOOKUP($C268,Sheet1!$B:$AE,17,0)</f>
        <v>#N/A</v>
      </c>
      <c r="T268" s="61" t="e">
        <f>VLOOKUP($C268,Sheet1!$B:$AE,18,0)</f>
        <v>#N/A</v>
      </c>
      <c r="U268" s="61" t="e">
        <f>VLOOKUP($C268,Sheet1!$B:$AE,19,0)</f>
        <v>#N/A</v>
      </c>
      <c r="V268" s="61" t="e">
        <f>VLOOKUP($C268,Sheet1!$B:$AE,20,0)</f>
        <v>#N/A</v>
      </c>
      <c r="W268" s="61" t="e">
        <f>VLOOKUP($C268,Sheet1!$B:$AE,21,0)</f>
        <v>#N/A</v>
      </c>
      <c r="X268" s="61" t="e">
        <f>VLOOKUP($C268,Sheet1!$B:$AE,22,0)</f>
        <v>#N/A</v>
      </c>
      <c r="Y268" s="61" t="e">
        <f>VLOOKUP($C268,Sheet1!$B:$AE,23,0)</f>
        <v>#N/A</v>
      </c>
      <c r="Z268" s="61" t="e">
        <f>VLOOKUP($C268,Sheet1!$B:$AE,24,0)</f>
        <v>#N/A</v>
      </c>
      <c r="AA268" s="61" t="e">
        <f>VLOOKUP($C268,Sheet1!$B:$AE,25,0)</f>
        <v>#N/A</v>
      </c>
      <c r="AB268" s="61" t="e">
        <f>VLOOKUP($C268,Sheet1!$B:$AF,26,0)</f>
        <v>#N/A</v>
      </c>
      <c r="AC268" s="61" t="e">
        <f>VLOOKUP($C268,Sheet1!$B:$AG,27,0)</f>
        <v>#N/A</v>
      </c>
      <c r="AD268" s="61" t="e">
        <f>VLOOKUP($C268,Sheet1!$B:$AH,28,0)</f>
        <v>#N/A</v>
      </c>
      <c r="AE268" s="61" t="e">
        <f>VLOOKUP(C268,Sheet1!B:AI,29,0)</f>
        <v>#N/A</v>
      </c>
      <c r="AF268" s="109" t="e">
        <f t="shared" si="33"/>
        <v>#N/A</v>
      </c>
      <c r="AG268" s="175" t="e">
        <f t="shared" si="35"/>
        <v>#N/A</v>
      </c>
    </row>
    <row r="269" s="27" customFormat="1" ht="15" spans="1:33">
      <c r="A269" s="34"/>
      <c r="B269" s="171"/>
      <c r="C269" s="172" t="s">
        <v>735</v>
      </c>
      <c r="D269" s="87" t="s">
        <v>736</v>
      </c>
      <c r="E269" s="31" t="e">
        <f>VLOOKUP(C269,Sheet1!B:G,3,0)</f>
        <v>#N/A</v>
      </c>
      <c r="F269" s="61" t="e">
        <f>VLOOKUP(C269,Sheet1!B:J,4,0)</f>
        <v>#N/A</v>
      </c>
      <c r="G269" s="61" t="e">
        <f>VLOOKUP(C269,Sheet1!B:K,5,0)</f>
        <v>#N/A</v>
      </c>
      <c r="H269" s="61" t="e">
        <f>VLOOKUP($C269,Sheet1!$B:$AE,6,0)</f>
        <v>#N/A</v>
      </c>
      <c r="I269" s="61" t="e">
        <f>VLOOKUP($C269,Sheet1!$B:$AE,7,0)</f>
        <v>#N/A</v>
      </c>
      <c r="J269" s="61" t="e">
        <f>VLOOKUP($C269,Sheet1!$B:$AE,8,0)</f>
        <v>#N/A</v>
      </c>
      <c r="K269" s="61" t="e">
        <f>VLOOKUP($C269,Sheet1!$B:$AE,9,0)</f>
        <v>#N/A</v>
      </c>
      <c r="L269" s="61" t="e">
        <f>VLOOKUP($C269,Sheet1!$B:$AE,10,0)</f>
        <v>#N/A</v>
      </c>
      <c r="M269" s="61" t="e">
        <f>VLOOKUP($C269,Sheet1!$B:$AE,11,0)</f>
        <v>#N/A</v>
      </c>
      <c r="N269" s="61" t="e">
        <f>VLOOKUP($C269,Sheet1!$B:$AE,12,0)</f>
        <v>#N/A</v>
      </c>
      <c r="O269" s="61" t="e">
        <f>VLOOKUP($C269,Sheet1!$B:$AE,13,0)</f>
        <v>#N/A</v>
      </c>
      <c r="P269" s="61" t="e">
        <f>VLOOKUP($C269,Sheet1!$B:$AE,14,0)</f>
        <v>#N/A</v>
      </c>
      <c r="Q269" s="61" t="e">
        <f>VLOOKUP($C269,Sheet1!$B:$AE,15,0)</f>
        <v>#N/A</v>
      </c>
      <c r="R269" s="61" t="e">
        <f>VLOOKUP($C269,Sheet1!$B:$AE,16,0)</f>
        <v>#N/A</v>
      </c>
      <c r="S269" s="61" t="e">
        <f>VLOOKUP($C269,Sheet1!$B:$AE,17,0)</f>
        <v>#N/A</v>
      </c>
      <c r="T269" s="61" t="e">
        <f>VLOOKUP($C269,Sheet1!$B:$AE,18,0)</f>
        <v>#N/A</v>
      </c>
      <c r="U269" s="61" t="e">
        <f>VLOOKUP($C269,Sheet1!$B:$AE,19,0)</f>
        <v>#N/A</v>
      </c>
      <c r="V269" s="61" t="e">
        <f>VLOOKUP($C269,Sheet1!$B:$AE,20,0)</f>
        <v>#N/A</v>
      </c>
      <c r="W269" s="61" t="e">
        <f>VLOOKUP($C269,Sheet1!$B:$AE,21,0)</f>
        <v>#N/A</v>
      </c>
      <c r="X269" s="61" t="e">
        <f>VLOOKUP($C269,Sheet1!$B:$AE,22,0)</f>
        <v>#N/A</v>
      </c>
      <c r="Y269" s="61" t="e">
        <f>VLOOKUP($C269,Sheet1!$B:$AE,23,0)</f>
        <v>#N/A</v>
      </c>
      <c r="Z269" s="61" t="e">
        <f>VLOOKUP($C269,Sheet1!$B:$AE,24,0)</f>
        <v>#N/A</v>
      </c>
      <c r="AA269" s="61" t="e">
        <f>VLOOKUP($C269,Sheet1!$B:$AE,25,0)</f>
        <v>#N/A</v>
      </c>
      <c r="AB269" s="61" t="e">
        <f>VLOOKUP($C269,Sheet1!$B:$AF,26,0)</f>
        <v>#N/A</v>
      </c>
      <c r="AC269" s="61" t="e">
        <f>VLOOKUP($C269,Sheet1!$B:$AG,27,0)</f>
        <v>#N/A</v>
      </c>
      <c r="AD269" s="61" t="e">
        <f>VLOOKUP($C269,Sheet1!$B:$AH,28,0)</f>
        <v>#N/A</v>
      </c>
      <c r="AE269" s="61" t="e">
        <f>VLOOKUP(C269,Sheet1!B:AI,29,0)</f>
        <v>#N/A</v>
      </c>
      <c r="AF269" s="109" t="e">
        <f t="shared" si="33"/>
        <v>#N/A</v>
      </c>
      <c r="AG269" s="175" t="e">
        <f t="shared" si="35"/>
        <v>#N/A</v>
      </c>
    </row>
    <row r="270" s="27" customFormat="1" ht="15" spans="1:33">
      <c r="A270" s="34"/>
      <c r="B270" s="171"/>
      <c r="C270" s="172" t="s">
        <v>737</v>
      </c>
      <c r="D270" s="87" t="s">
        <v>738</v>
      </c>
      <c r="E270" s="31" t="e">
        <f>VLOOKUP(C270,Sheet1!B:G,3,0)</f>
        <v>#N/A</v>
      </c>
      <c r="F270" s="61" t="e">
        <f>VLOOKUP(C270,Sheet1!B:J,4,0)</f>
        <v>#N/A</v>
      </c>
      <c r="G270" s="61" t="e">
        <f>VLOOKUP(C270,Sheet1!B:K,5,0)</f>
        <v>#N/A</v>
      </c>
      <c r="H270" s="61" t="e">
        <f>VLOOKUP($C270,Sheet1!$B:$AE,6,0)</f>
        <v>#N/A</v>
      </c>
      <c r="I270" s="61" t="e">
        <f>VLOOKUP($C270,Sheet1!$B:$AE,7,0)</f>
        <v>#N/A</v>
      </c>
      <c r="J270" s="61" t="e">
        <f>VLOOKUP($C270,Sheet1!$B:$AE,8,0)</f>
        <v>#N/A</v>
      </c>
      <c r="K270" s="61" t="e">
        <f>VLOOKUP($C270,Sheet1!$B:$AE,9,0)</f>
        <v>#N/A</v>
      </c>
      <c r="L270" s="61" t="e">
        <f>VLOOKUP($C270,Sheet1!$B:$AE,10,0)</f>
        <v>#N/A</v>
      </c>
      <c r="M270" s="61" t="e">
        <f>VLOOKUP($C270,Sheet1!$B:$AE,11,0)</f>
        <v>#N/A</v>
      </c>
      <c r="N270" s="61" t="e">
        <f>VLOOKUP($C270,Sheet1!$B:$AE,12,0)</f>
        <v>#N/A</v>
      </c>
      <c r="O270" s="61" t="e">
        <f>VLOOKUP($C270,Sheet1!$B:$AE,13,0)</f>
        <v>#N/A</v>
      </c>
      <c r="P270" s="61" t="e">
        <f>VLOOKUP($C270,Sheet1!$B:$AE,14,0)</f>
        <v>#N/A</v>
      </c>
      <c r="Q270" s="61" t="e">
        <f>VLOOKUP($C270,Sheet1!$B:$AE,15,0)</f>
        <v>#N/A</v>
      </c>
      <c r="R270" s="61" t="e">
        <f>VLOOKUP($C270,Sheet1!$B:$AE,16,0)</f>
        <v>#N/A</v>
      </c>
      <c r="S270" s="61" t="e">
        <f>VLOOKUP($C270,Sheet1!$B:$AE,17,0)</f>
        <v>#N/A</v>
      </c>
      <c r="T270" s="61" t="e">
        <f>VLOOKUP($C270,Sheet1!$B:$AE,18,0)</f>
        <v>#N/A</v>
      </c>
      <c r="U270" s="61" t="e">
        <f>VLOOKUP($C270,Sheet1!$B:$AE,19,0)</f>
        <v>#N/A</v>
      </c>
      <c r="V270" s="61" t="e">
        <f>VLOOKUP($C270,Sheet1!$B:$AE,20,0)</f>
        <v>#N/A</v>
      </c>
      <c r="W270" s="61" t="e">
        <f>VLOOKUP($C270,Sheet1!$B:$AE,21,0)</f>
        <v>#N/A</v>
      </c>
      <c r="X270" s="61" t="e">
        <f>VLOOKUP($C270,Sheet1!$B:$AE,22,0)</f>
        <v>#N/A</v>
      </c>
      <c r="Y270" s="61" t="e">
        <f>VLOOKUP($C270,Sheet1!$B:$AE,23,0)</f>
        <v>#N/A</v>
      </c>
      <c r="Z270" s="61" t="e">
        <f>VLOOKUP($C270,Sheet1!$B:$AE,24,0)</f>
        <v>#N/A</v>
      </c>
      <c r="AA270" s="61" t="e">
        <f>VLOOKUP($C270,Sheet1!$B:$AE,25,0)</f>
        <v>#N/A</v>
      </c>
      <c r="AB270" s="61" t="e">
        <f>VLOOKUP($C270,Sheet1!$B:$AF,26,0)</f>
        <v>#N/A</v>
      </c>
      <c r="AC270" s="61" t="e">
        <f>VLOOKUP($C270,Sheet1!$B:$AG,27,0)</f>
        <v>#N/A</v>
      </c>
      <c r="AD270" s="61" t="e">
        <f>VLOOKUP($C270,Sheet1!$B:$AH,28,0)</f>
        <v>#N/A</v>
      </c>
      <c r="AE270" s="61" t="e">
        <f>VLOOKUP(C270,Sheet1!B:AI,29,0)</f>
        <v>#N/A</v>
      </c>
      <c r="AF270" s="109" t="e">
        <f t="shared" si="33"/>
        <v>#N/A</v>
      </c>
      <c r="AG270" s="175" t="e">
        <f t="shared" si="35"/>
        <v>#N/A</v>
      </c>
    </row>
    <row r="271" s="27" customFormat="1" ht="15" spans="1:33">
      <c r="A271" s="34"/>
      <c r="B271" s="171"/>
      <c r="C271" s="172" t="s">
        <v>739</v>
      </c>
      <c r="D271" s="87" t="s">
        <v>740</v>
      </c>
      <c r="E271" s="31" t="e">
        <f>VLOOKUP(C271,Sheet1!B:G,3,0)</f>
        <v>#N/A</v>
      </c>
      <c r="F271" s="61" t="e">
        <f>VLOOKUP(C271,Sheet1!B:J,4,0)</f>
        <v>#N/A</v>
      </c>
      <c r="G271" s="61" t="e">
        <f>VLOOKUP(C271,Sheet1!B:K,5,0)</f>
        <v>#N/A</v>
      </c>
      <c r="H271" s="61" t="e">
        <f>VLOOKUP($C271,Sheet1!$B:$AE,6,0)</f>
        <v>#N/A</v>
      </c>
      <c r="I271" s="61" t="e">
        <f>VLOOKUP($C271,Sheet1!$B:$AE,7,0)</f>
        <v>#N/A</v>
      </c>
      <c r="J271" s="61" t="e">
        <f>VLOOKUP($C271,Sheet1!$B:$AE,8,0)</f>
        <v>#N/A</v>
      </c>
      <c r="K271" s="61" t="e">
        <f>VLOOKUP($C271,Sheet1!$B:$AE,9,0)</f>
        <v>#N/A</v>
      </c>
      <c r="L271" s="61" t="e">
        <f>VLOOKUP($C271,Sheet1!$B:$AE,10,0)</f>
        <v>#N/A</v>
      </c>
      <c r="M271" s="61" t="e">
        <f>VLOOKUP($C271,Sheet1!$B:$AE,11,0)</f>
        <v>#N/A</v>
      </c>
      <c r="N271" s="61" t="e">
        <f>VLOOKUP($C271,Sheet1!$B:$AE,12,0)</f>
        <v>#N/A</v>
      </c>
      <c r="O271" s="61" t="e">
        <f>VLOOKUP($C271,Sheet1!$B:$AE,13,0)</f>
        <v>#N/A</v>
      </c>
      <c r="P271" s="61" t="e">
        <f>VLOOKUP($C271,Sheet1!$B:$AE,14,0)</f>
        <v>#N/A</v>
      </c>
      <c r="Q271" s="61" t="e">
        <f>VLOOKUP($C271,Sheet1!$B:$AE,15,0)</f>
        <v>#N/A</v>
      </c>
      <c r="R271" s="61" t="e">
        <f>VLOOKUP($C271,Sheet1!$B:$AE,16,0)</f>
        <v>#N/A</v>
      </c>
      <c r="S271" s="61" t="e">
        <f>VLOOKUP($C271,Sheet1!$B:$AE,17,0)</f>
        <v>#N/A</v>
      </c>
      <c r="T271" s="61" t="e">
        <f>VLOOKUP($C271,Sheet1!$B:$AE,18,0)</f>
        <v>#N/A</v>
      </c>
      <c r="U271" s="61" t="e">
        <f>VLOOKUP($C271,Sheet1!$B:$AE,19,0)</f>
        <v>#N/A</v>
      </c>
      <c r="V271" s="61" t="e">
        <f>VLOOKUP($C271,Sheet1!$B:$AE,20,0)</f>
        <v>#N/A</v>
      </c>
      <c r="W271" s="61" t="e">
        <f>VLOOKUP($C271,Sheet1!$B:$AE,21,0)</f>
        <v>#N/A</v>
      </c>
      <c r="X271" s="61" t="e">
        <f>VLOOKUP($C271,Sheet1!$B:$AE,22,0)</f>
        <v>#N/A</v>
      </c>
      <c r="Y271" s="61" t="e">
        <f>VLOOKUP($C271,Sheet1!$B:$AE,23,0)</f>
        <v>#N/A</v>
      </c>
      <c r="Z271" s="61" t="e">
        <f>VLOOKUP($C271,Sheet1!$B:$AE,24,0)</f>
        <v>#N/A</v>
      </c>
      <c r="AA271" s="61" t="e">
        <f>VLOOKUP($C271,Sheet1!$B:$AE,25,0)</f>
        <v>#N/A</v>
      </c>
      <c r="AB271" s="61" t="e">
        <f>VLOOKUP($C271,Sheet1!$B:$AF,26,0)</f>
        <v>#N/A</v>
      </c>
      <c r="AC271" s="61" t="e">
        <f>VLOOKUP($C271,Sheet1!$B:$AG,27,0)</f>
        <v>#N/A</v>
      </c>
      <c r="AD271" s="61" t="e">
        <f>VLOOKUP($C271,Sheet1!$B:$AH,28,0)</f>
        <v>#N/A</v>
      </c>
      <c r="AE271" s="61" t="e">
        <f>VLOOKUP(C271,Sheet1!B:AI,29,0)</f>
        <v>#N/A</v>
      </c>
      <c r="AF271" s="109" t="e">
        <f t="shared" si="33"/>
        <v>#N/A</v>
      </c>
      <c r="AG271" s="175" t="e">
        <f t="shared" si="35"/>
        <v>#N/A</v>
      </c>
    </row>
    <row r="272" s="27" customFormat="1" ht="15" spans="1:33">
      <c r="A272" s="34"/>
      <c r="B272" s="171"/>
      <c r="C272" s="172" t="s">
        <v>741</v>
      </c>
      <c r="D272" s="87" t="s">
        <v>742</v>
      </c>
      <c r="E272" s="31" t="e">
        <f>VLOOKUP(C272,Sheet1!B:G,3,0)</f>
        <v>#N/A</v>
      </c>
      <c r="F272" s="61" t="e">
        <f>VLOOKUP(C272,Sheet1!B:J,4,0)</f>
        <v>#N/A</v>
      </c>
      <c r="G272" s="61" t="e">
        <f>VLOOKUP(C272,Sheet1!B:K,5,0)</f>
        <v>#N/A</v>
      </c>
      <c r="H272" s="61" t="e">
        <f>VLOOKUP($C272,Sheet1!$B:$AE,6,0)</f>
        <v>#N/A</v>
      </c>
      <c r="I272" s="61" t="e">
        <f>VLOOKUP($C272,Sheet1!$B:$AE,7,0)</f>
        <v>#N/A</v>
      </c>
      <c r="J272" s="61" t="e">
        <f>VLOOKUP($C272,Sheet1!$B:$AE,8,0)</f>
        <v>#N/A</v>
      </c>
      <c r="K272" s="61" t="e">
        <f>VLOOKUP($C272,Sheet1!$B:$AE,9,0)</f>
        <v>#N/A</v>
      </c>
      <c r="L272" s="61" t="e">
        <f>VLOOKUP($C272,Sheet1!$B:$AE,10,0)</f>
        <v>#N/A</v>
      </c>
      <c r="M272" s="61" t="e">
        <f>VLOOKUP($C272,Sheet1!$B:$AE,11,0)</f>
        <v>#N/A</v>
      </c>
      <c r="N272" s="61" t="e">
        <f>VLOOKUP($C272,Sheet1!$B:$AE,12,0)</f>
        <v>#N/A</v>
      </c>
      <c r="O272" s="61" t="e">
        <f>VLOOKUP($C272,Sheet1!$B:$AE,13,0)</f>
        <v>#N/A</v>
      </c>
      <c r="P272" s="61" t="e">
        <f>VLOOKUP($C272,Sheet1!$B:$AE,14,0)</f>
        <v>#N/A</v>
      </c>
      <c r="Q272" s="61" t="e">
        <f>VLOOKUP($C272,Sheet1!$B:$AE,15,0)</f>
        <v>#N/A</v>
      </c>
      <c r="R272" s="61" t="e">
        <f>VLOOKUP($C272,Sheet1!$B:$AE,16,0)</f>
        <v>#N/A</v>
      </c>
      <c r="S272" s="61" t="e">
        <f>VLOOKUP($C272,Sheet1!$B:$AE,17,0)</f>
        <v>#N/A</v>
      </c>
      <c r="T272" s="61" t="e">
        <f>VLOOKUP($C272,Sheet1!$B:$AE,18,0)</f>
        <v>#N/A</v>
      </c>
      <c r="U272" s="61" t="e">
        <f>VLOOKUP($C272,Sheet1!$B:$AE,19,0)</f>
        <v>#N/A</v>
      </c>
      <c r="V272" s="61" t="e">
        <f>VLOOKUP($C272,Sheet1!$B:$AE,20,0)</f>
        <v>#N/A</v>
      </c>
      <c r="W272" s="61" t="e">
        <f>VLOOKUP($C272,Sheet1!$B:$AE,21,0)</f>
        <v>#N/A</v>
      </c>
      <c r="X272" s="61" t="e">
        <f>VLOOKUP($C272,Sheet1!$B:$AE,22,0)</f>
        <v>#N/A</v>
      </c>
      <c r="Y272" s="61" t="e">
        <f>VLOOKUP($C272,Sheet1!$B:$AE,23,0)</f>
        <v>#N/A</v>
      </c>
      <c r="Z272" s="61" t="e">
        <f>VLOOKUP($C272,Sheet1!$B:$AE,24,0)</f>
        <v>#N/A</v>
      </c>
      <c r="AA272" s="61" t="e">
        <f>VLOOKUP($C272,Sheet1!$B:$AE,25,0)</f>
        <v>#N/A</v>
      </c>
      <c r="AB272" s="61" t="e">
        <f>VLOOKUP($C272,Sheet1!$B:$AF,26,0)</f>
        <v>#N/A</v>
      </c>
      <c r="AC272" s="61" t="e">
        <f>VLOOKUP($C272,Sheet1!$B:$AG,27,0)</f>
        <v>#N/A</v>
      </c>
      <c r="AD272" s="61" t="e">
        <f>VLOOKUP($C272,Sheet1!$B:$AH,28,0)</f>
        <v>#N/A</v>
      </c>
      <c r="AE272" s="61" t="e">
        <f>VLOOKUP(C272,Sheet1!B:AI,29,0)</f>
        <v>#N/A</v>
      </c>
      <c r="AF272" s="109" t="e">
        <f t="shared" si="33"/>
        <v>#N/A</v>
      </c>
      <c r="AG272" s="175" t="e">
        <f>AF272-AE272</f>
        <v>#N/A</v>
      </c>
    </row>
    <row r="273" s="27" customFormat="1" ht="15" spans="1:33">
      <c r="A273" s="34"/>
      <c r="B273" s="171"/>
      <c r="C273" s="172" t="s">
        <v>743</v>
      </c>
      <c r="D273" s="87" t="s">
        <v>744</v>
      </c>
      <c r="E273" s="31" t="e">
        <f>VLOOKUP(C273,Sheet1!B:G,3,0)</f>
        <v>#N/A</v>
      </c>
      <c r="F273" s="61" t="e">
        <f>VLOOKUP(C273,Sheet1!B:J,4,0)</f>
        <v>#N/A</v>
      </c>
      <c r="G273" s="61" t="e">
        <f>VLOOKUP(C273,Sheet1!B:K,5,0)</f>
        <v>#N/A</v>
      </c>
      <c r="H273" s="61" t="e">
        <f>VLOOKUP($C273,Sheet1!$B:$AE,6,0)</f>
        <v>#N/A</v>
      </c>
      <c r="I273" s="61" t="e">
        <f>VLOOKUP($C273,Sheet1!$B:$AE,7,0)</f>
        <v>#N/A</v>
      </c>
      <c r="J273" s="61" t="e">
        <f>VLOOKUP($C273,Sheet1!$B:$AE,8,0)</f>
        <v>#N/A</v>
      </c>
      <c r="K273" s="61" t="e">
        <f>VLOOKUP($C273,Sheet1!$B:$AE,9,0)</f>
        <v>#N/A</v>
      </c>
      <c r="L273" s="61" t="e">
        <f>VLOOKUP($C273,Sheet1!$B:$AE,10,0)</f>
        <v>#N/A</v>
      </c>
      <c r="M273" s="61" t="e">
        <f>VLOOKUP($C273,Sheet1!$B:$AE,11,0)</f>
        <v>#N/A</v>
      </c>
      <c r="N273" s="61" t="e">
        <f>VLOOKUP($C273,Sheet1!$B:$AE,12,0)</f>
        <v>#N/A</v>
      </c>
      <c r="O273" s="61" t="e">
        <f>VLOOKUP($C273,Sheet1!$B:$AE,13,0)</f>
        <v>#N/A</v>
      </c>
      <c r="P273" s="61" t="e">
        <f>VLOOKUP($C273,Sheet1!$B:$AE,14,0)</f>
        <v>#N/A</v>
      </c>
      <c r="Q273" s="61" t="e">
        <f>VLOOKUP($C273,Sheet1!$B:$AE,15,0)</f>
        <v>#N/A</v>
      </c>
      <c r="R273" s="61" t="e">
        <f>VLOOKUP($C273,Sheet1!$B:$AE,16,0)</f>
        <v>#N/A</v>
      </c>
      <c r="S273" s="61" t="e">
        <f>VLOOKUP($C273,Sheet1!$B:$AE,17,0)</f>
        <v>#N/A</v>
      </c>
      <c r="T273" s="61" t="e">
        <f>VLOOKUP($C273,Sheet1!$B:$AE,18,0)</f>
        <v>#N/A</v>
      </c>
      <c r="U273" s="61" t="e">
        <f>VLOOKUP($C273,Sheet1!$B:$AE,19,0)</f>
        <v>#N/A</v>
      </c>
      <c r="V273" s="61" t="e">
        <f>VLOOKUP($C273,Sheet1!$B:$AE,20,0)</f>
        <v>#N/A</v>
      </c>
      <c r="W273" s="61" t="e">
        <f>VLOOKUP($C273,Sheet1!$B:$AE,21,0)</f>
        <v>#N/A</v>
      </c>
      <c r="X273" s="61" t="e">
        <f>VLOOKUP($C273,Sheet1!$B:$AE,22,0)</f>
        <v>#N/A</v>
      </c>
      <c r="Y273" s="61" t="e">
        <f>VLOOKUP($C273,Sheet1!$B:$AE,23,0)</f>
        <v>#N/A</v>
      </c>
      <c r="Z273" s="61" t="e">
        <f>VLOOKUP($C273,Sheet1!$B:$AE,24,0)</f>
        <v>#N/A</v>
      </c>
      <c r="AA273" s="61" t="e">
        <f>VLOOKUP($C273,Sheet1!$B:$AE,25,0)</f>
        <v>#N/A</v>
      </c>
      <c r="AB273" s="61" t="e">
        <f>VLOOKUP($C273,Sheet1!$B:$AF,26,0)</f>
        <v>#N/A</v>
      </c>
      <c r="AC273" s="61" t="e">
        <f>VLOOKUP($C273,Sheet1!$B:$AG,27,0)</f>
        <v>#N/A</v>
      </c>
      <c r="AD273" s="61" t="e">
        <f>VLOOKUP($C273,Sheet1!$B:$AH,28,0)</f>
        <v>#N/A</v>
      </c>
      <c r="AE273" s="61" t="e">
        <f>VLOOKUP(C273,Sheet1!B:AI,29,0)</f>
        <v>#N/A</v>
      </c>
      <c r="AF273" s="109" t="e">
        <f t="shared" si="33"/>
        <v>#N/A</v>
      </c>
      <c r="AG273" s="175" t="e">
        <f t="shared" ref="AG273:AG283" si="36">AF273-AE273-AD273</f>
        <v>#N/A</v>
      </c>
    </row>
    <row r="274" s="27" customFormat="1" ht="15" spans="1:33">
      <c r="A274" s="34"/>
      <c r="B274" s="171"/>
      <c r="C274" s="172" t="s">
        <v>745</v>
      </c>
      <c r="D274" s="87" t="s">
        <v>746</v>
      </c>
      <c r="E274" s="31" t="e">
        <f>VLOOKUP(C274,Sheet1!B:G,3,0)</f>
        <v>#N/A</v>
      </c>
      <c r="F274" s="61" t="e">
        <f>VLOOKUP(C274,Sheet1!B:J,4,0)</f>
        <v>#N/A</v>
      </c>
      <c r="G274" s="61" t="e">
        <f>VLOOKUP(C274,Sheet1!B:K,5,0)</f>
        <v>#N/A</v>
      </c>
      <c r="H274" s="61" t="e">
        <f>VLOOKUP($C274,Sheet1!$B:$AE,6,0)</f>
        <v>#N/A</v>
      </c>
      <c r="I274" s="61" t="e">
        <f>VLOOKUP($C274,Sheet1!$B:$AE,7,0)</f>
        <v>#N/A</v>
      </c>
      <c r="J274" s="61" t="e">
        <f>VLOOKUP($C274,Sheet1!$B:$AE,8,0)</f>
        <v>#N/A</v>
      </c>
      <c r="K274" s="61" t="e">
        <f>VLOOKUP($C274,Sheet1!$B:$AE,9,0)</f>
        <v>#N/A</v>
      </c>
      <c r="L274" s="61" t="e">
        <f>VLOOKUP($C274,Sheet1!$B:$AE,10,0)</f>
        <v>#N/A</v>
      </c>
      <c r="M274" s="61" t="e">
        <f>VLOOKUP($C274,Sheet1!$B:$AE,11,0)</f>
        <v>#N/A</v>
      </c>
      <c r="N274" s="61" t="e">
        <f>VLOOKUP($C274,Sheet1!$B:$AE,12,0)</f>
        <v>#N/A</v>
      </c>
      <c r="O274" s="61" t="e">
        <f>VLOOKUP($C274,Sheet1!$B:$AE,13,0)</f>
        <v>#N/A</v>
      </c>
      <c r="P274" s="61" t="e">
        <f>VLOOKUP($C274,Sheet1!$B:$AE,14,0)</f>
        <v>#N/A</v>
      </c>
      <c r="Q274" s="61" t="e">
        <f>VLOOKUP($C274,Sheet1!$B:$AE,15,0)</f>
        <v>#N/A</v>
      </c>
      <c r="R274" s="61" t="e">
        <f>VLOOKUP($C274,Sheet1!$B:$AE,16,0)</f>
        <v>#N/A</v>
      </c>
      <c r="S274" s="61" t="e">
        <f>VLOOKUP($C274,Sheet1!$B:$AE,17,0)</f>
        <v>#N/A</v>
      </c>
      <c r="T274" s="61" t="e">
        <f>VLOOKUP($C274,Sheet1!$B:$AE,18,0)</f>
        <v>#N/A</v>
      </c>
      <c r="U274" s="61" t="e">
        <f>VLOOKUP($C274,Sheet1!$B:$AE,19,0)</f>
        <v>#N/A</v>
      </c>
      <c r="V274" s="61" t="e">
        <f>VLOOKUP($C274,Sheet1!$B:$AE,20,0)</f>
        <v>#N/A</v>
      </c>
      <c r="W274" s="61" t="e">
        <f>VLOOKUP($C274,Sheet1!$B:$AE,21,0)</f>
        <v>#N/A</v>
      </c>
      <c r="X274" s="61" t="e">
        <f>VLOOKUP($C274,Sheet1!$B:$AE,22,0)</f>
        <v>#N/A</v>
      </c>
      <c r="Y274" s="61" t="e">
        <f>VLOOKUP($C274,Sheet1!$B:$AE,23,0)</f>
        <v>#N/A</v>
      </c>
      <c r="Z274" s="61" t="e">
        <f>VLOOKUP($C274,Sheet1!$B:$AE,24,0)</f>
        <v>#N/A</v>
      </c>
      <c r="AA274" s="61" t="e">
        <f>VLOOKUP($C274,Sheet1!$B:$AE,25,0)</f>
        <v>#N/A</v>
      </c>
      <c r="AB274" s="61" t="e">
        <f>VLOOKUP($C274,Sheet1!$B:$AF,26,0)</f>
        <v>#N/A</v>
      </c>
      <c r="AC274" s="61" t="e">
        <f>VLOOKUP($C274,Sheet1!$B:$AG,27,0)</f>
        <v>#N/A</v>
      </c>
      <c r="AD274" s="61" t="e">
        <f>VLOOKUP($C274,Sheet1!$B:$AH,28,0)</f>
        <v>#N/A</v>
      </c>
      <c r="AE274" s="61" t="e">
        <f>VLOOKUP(C274,Sheet1!B:AI,29,0)</f>
        <v>#N/A</v>
      </c>
      <c r="AF274" s="109" t="e">
        <f t="shared" si="33"/>
        <v>#N/A</v>
      </c>
      <c r="AG274" s="175" t="e">
        <f t="shared" si="36"/>
        <v>#N/A</v>
      </c>
    </row>
    <row r="275" s="27" customFormat="1" ht="15" spans="1:33">
      <c r="A275" s="34"/>
      <c r="B275" s="171"/>
      <c r="C275" s="172" t="s">
        <v>747</v>
      </c>
      <c r="D275" s="87" t="s">
        <v>748</v>
      </c>
      <c r="E275" s="31" t="e">
        <f>VLOOKUP(C275,Sheet1!B:G,3,0)</f>
        <v>#N/A</v>
      </c>
      <c r="F275" s="61" t="e">
        <f>VLOOKUP(C275,Sheet1!B:J,4,0)</f>
        <v>#N/A</v>
      </c>
      <c r="G275" s="61" t="e">
        <f>VLOOKUP(C275,Sheet1!B:K,5,0)</f>
        <v>#N/A</v>
      </c>
      <c r="H275" s="61" t="e">
        <f>VLOOKUP($C275,Sheet1!$B:$AE,6,0)</f>
        <v>#N/A</v>
      </c>
      <c r="I275" s="61" t="e">
        <f>VLOOKUP($C275,Sheet1!$B:$AE,7,0)</f>
        <v>#N/A</v>
      </c>
      <c r="J275" s="61" t="e">
        <f>VLOOKUP($C275,Sheet1!$B:$AE,8,0)</f>
        <v>#N/A</v>
      </c>
      <c r="K275" s="61" t="e">
        <f>VLOOKUP($C275,Sheet1!$B:$AE,9,0)</f>
        <v>#N/A</v>
      </c>
      <c r="L275" s="61" t="e">
        <f>VLOOKUP($C275,Sheet1!$B:$AE,10,0)</f>
        <v>#N/A</v>
      </c>
      <c r="M275" s="61" t="e">
        <f>VLOOKUP($C275,Sheet1!$B:$AE,11,0)</f>
        <v>#N/A</v>
      </c>
      <c r="N275" s="61" t="e">
        <f>VLOOKUP($C275,Sheet1!$B:$AE,12,0)</f>
        <v>#N/A</v>
      </c>
      <c r="O275" s="61" t="e">
        <f>VLOOKUP($C275,Sheet1!$B:$AE,13,0)</f>
        <v>#N/A</v>
      </c>
      <c r="P275" s="61" t="e">
        <f>VLOOKUP($C275,Sheet1!$B:$AE,14,0)</f>
        <v>#N/A</v>
      </c>
      <c r="Q275" s="61" t="e">
        <f>VLOOKUP($C275,Sheet1!$B:$AE,15,0)</f>
        <v>#N/A</v>
      </c>
      <c r="R275" s="61" t="e">
        <f>VLOOKUP($C275,Sheet1!$B:$AE,16,0)</f>
        <v>#N/A</v>
      </c>
      <c r="S275" s="61" t="e">
        <f>VLOOKUP($C275,Sheet1!$B:$AE,17,0)</f>
        <v>#N/A</v>
      </c>
      <c r="T275" s="61" t="e">
        <f>VLOOKUP($C275,Sheet1!$B:$AE,18,0)</f>
        <v>#N/A</v>
      </c>
      <c r="U275" s="61" t="e">
        <f>VLOOKUP($C275,Sheet1!$B:$AE,19,0)</f>
        <v>#N/A</v>
      </c>
      <c r="V275" s="61" t="e">
        <f>VLOOKUP($C275,Sheet1!$B:$AE,20,0)</f>
        <v>#N/A</v>
      </c>
      <c r="W275" s="61" t="e">
        <f>VLOOKUP($C275,Sheet1!$B:$AE,21,0)</f>
        <v>#N/A</v>
      </c>
      <c r="X275" s="61" t="e">
        <f>VLOOKUP($C275,Sheet1!$B:$AE,22,0)</f>
        <v>#N/A</v>
      </c>
      <c r="Y275" s="61" t="e">
        <f>VLOOKUP($C275,Sheet1!$B:$AE,23,0)</f>
        <v>#N/A</v>
      </c>
      <c r="Z275" s="61" t="e">
        <f>VLOOKUP($C275,Sheet1!$B:$AE,24,0)</f>
        <v>#N/A</v>
      </c>
      <c r="AA275" s="61" t="e">
        <f>VLOOKUP($C275,Sheet1!$B:$AE,25,0)</f>
        <v>#N/A</v>
      </c>
      <c r="AB275" s="61" t="e">
        <f>VLOOKUP($C275,Sheet1!$B:$AF,26,0)</f>
        <v>#N/A</v>
      </c>
      <c r="AC275" s="61" t="e">
        <f>VLOOKUP($C275,Sheet1!$B:$AG,27,0)</f>
        <v>#N/A</v>
      </c>
      <c r="AD275" s="61" t="e">
        <f>VLOOKUP($C275,Sheet1!$B:$AH,28,0)</f>
        <v>#N/A</v>
      </c>
      <c r="AE275" s="61" t="e">
        <f>VLOOKUP(C275,Sheet1!B:AI,29,0)</f>
        <v>#N/A</v>
      </c>
      <c r="AF275" s="109" t="e">
        <f t="shared" si="33"/>
        <v>#N/A</v>
      </c>
      <c r="AG275" s="175" t="e">
        <f t="shared" si="36"/>
        <v>#N/A</v>
      </c>
    </row>
    <row r="276" s="27" customFormat="1" ht="15" spans="1:33">
      <c r="A276" s="34"/>
      <c r="B276" s="171"/>
      <c r="C276" s="172" t="s">
        <v>749</v>
      </c>
      <c r="D276" s="87" t="s">
        <v>750</v>
      </c>
      <c r="E276" s="31" t="e">
        <f>VLOOKUP(C276,Sheet1!B:G,3,0)</f>
        <v>#N/A</v>
      </c>
      <c r="F276" s="61" t="e">
        <f>VLOOKUP(C276,Sheet1!B:J,4,0)</f>
        <v>#N/A</v>
      </c>
      <c r="G276" s="61" t="e">
        <f>VLOOKUP(C276,Sheet1!B:K,5,0)</f>
        <v>#N/A</v>
      </c>
      <c r="H276" s="61" t="e">
        <f>VLOOKUP($C276,Sheet1!$B:$AE,6,0)</f>
        <v>#N/A</v>
      </c>
      <c r="I276" s="61" t="e">
        <f>VLOOKUP($C276,Sheet1!$B:$AE,7,0)</f>
        <v>#N/A</v>
      </c>
      <c r="J276" s="61" t="e">
        <f>VLOOKUP($C276,Sheet1!$B:$AE,8,0)</f>
        <v>#N/A</v>
      </c>
      <c r="K276" s="61" t="e">
        <f>VLOOKUP($C276,Sheet1!$B:$AE,9,0)</f>
        <v>#N/A</v>
      </c>
      <c r="L276" s="61" t="e">
        <f>VLOOKUP($C276,Sheet1!$B:$AE,10,0)</f>
        <v>#N/A</v>
      </c>
      <c r="M276" s="61" t="e">
        <f>VLOOKUP($C276,Sheet1!$B:$AE,11,0)</f>
        <v>#N/A</v>
      </c>
      <c r="N276" s="61" t="e">
        <f>VLOOKUP($C276,Sheet1!$B:$AE,12,0)</f>
        <v>#N/A</v>
      </c>
      <c r="O276" s="61" t="e">
        <f>VLOOKUP($C276,Sheet1!$B:$AE,13,0)</f>
        <v>#N/A</v>
      </c>
      <c r="P276" s="61" t="e">
        <f>VLOOKUP($C276,Sheet1!$B:$AE,14,0)</f>
        <v>#N/A</v>
      </c>
      <c r="Q276" s="61" t="e">
        <f>VLOOKUP($C276,Sheet1!$B:$AE,15,0)</f>
        <v>#N/A</v>
      </c>
      <c r="R276" s="61" t="e">
        <f>VLOOKUP($C276,Sheet1!$B:$AE,16,0)</f>
        <v>#N/A</v>
      </c>
      <c r="S276" s="61" t="e">
        <f>VLOOKUP($C276,Sheet1!$B:$AE,17,0)</f>
        <v>#N/A</v>
      </c>
      <c r="T276" s="61" t="e">
        <f>VLOOKUP($C276,Sheet1!$B:$AE,18,0)</f>
        <v>#N/A</v>
      </c>
      <c r="U276" s="61" t="e">
        <f>VLOOKUP($C276,Sheet1!$B:$AE,19,0)</f>
        <v>#N/A</v>
      </c>
      <c r="V276" s="61" t="e">
        <f>VLOOKUP($C276,Sheet1!$B:$AE,20,0)</f>
        <v>#N/A</v>
      </c>
      <c r="W276" s="61" t="e">
        <f>VLOOKUP($C276,Sheet1!$B:$AE,21,0)</f>
        <v>#N/A</v>
      </c>
      <c r="X276" s="61" t="e">
        <f>VLOOKUP($C276,Sheet1!$B:$AE,22,0)</f>
        <v>#N/A</v>
      </c>
      <c r="Y276" s="61" t="e">
        <f>VLOOKUP($C276,Sheet1!$B:$AE,23,0)</f>
        <v>#N/A</v>
      </c>
      <c r="Z276" s="61" t="e">
        <f>VLOOKUP($C276,Sheet1!$B:$AE,24,0)</f>
        <v>#N/A</v>
      </c>
      <c r="AA276" s="61" t="e">
        <f>VLOOKUP($C276,Sheet1!$B:$AE,25,0)</f>
        <v>#N/A</v>
      </c>
      <c r="AB276" s="61" t="e">
        <f>VLOOKUP($C276,Sheet1!$B:$AF,26,0)</f>
        <v>#N/A</v>
      </c>
      <c r="AC276" s="61" t="e">
        <f>VLOOKUP($C276,Sheet1!$B:$AG,27,0)</f>
        <v>#N/A</v>
      </c>
      <c r="AD276" s="61" t="e">
        <f>VLOOKUP($C276,Sheet1!$B:$AH,28,0)</f>
        <v>#N/A</v>
      </c>
      <c r="AE276" s="61" t="e">
        <f>VLOOKUP(C276,Sheet1!B:AI,29,0)</f>
        <v>#N/A</v>
      </c>
      <c r="AF276" s="109" t="e">
        <f t="shared" si="33"/>
        <v>#N/A</v>
      </c>
      <c r="AG276" s="175" t="e">
        <f t="shared" si="36"/>
        <v>#N/A</v>
      </c>
    </row>
    <row r="277" s="27" customFormat="1" ht="15" spans="1:33">
      <c r="A277" s="34"/>
      <c r="B277" s="171"/>
      <c r="C277" s="172" t="s">
        <v>751</v>
      </c>
      <c r="D277" s="87" t="s">
        <v>752</v>
      </c>
      <c r="E277" s="31" t="e">
        <f>VLOOKUP(C277,Sheet1!B:G,3,0)</f>
        <v>#N/A</v>
      </c>
      <c r="F277" s="61" t="e">
        <f>VLOOKUP(C277,Sheet1!B:J,4,0)</f>
        <v>#N/A</v>
      </c>
      <c r="G277" s="61" t="e">
        <f>VLOOKUP(C277,Sheet1!B:K,5,0)</f>
        <v>#N/A</v>
      </c>
      <c r="H277" s="61" t="e">
        <f>VLOOKUP($C277,Sheet1!$B:$AE,6,0)</f>
        <v>#N/A</v>
      </c>
      <c r="I277" s="61" t="e">
        <f>VLOOKUP($C277,Sheet1!$B:$AE,7,0)</f>
        <v>#N/A</v>
      </c>
      <c r="J277" s="61" t="e">
        <f>VLOOKUP($C277,Sheet1!$B:$AE,8,0)</f>
        <v>#N/A</v>
      </c>
      <c r="K277" s="61" t="e">
        <f>VLOOKUP($C277,Sheet1!$B:$AE,9,0)</f>
        <v>#N/A</v>
      </c>
      <c r="L277" s="61" t="e">
        <f>VLOOKUP($C277,Sheet1!$B:$AE,10,0)</f>
        <v>#N/A</v>
      </c>
      <c r="M277" s="61" t="e">
        <f>VLOOKUP($C277,Sheet1!$B:$AE,11,0)</f>
        <v>#N/A</v>
      </c>
      <c r="N277" s="61" t="e">
        <f>VLOOKUP($C277,Sheet1!$B:$AE,12,0)</f>
        <v>#N/A</v>
      </c>
      <c r="O277" s="61" t="e">
        <f>VLOOKUP($C277,Sheet1!$B:$AE,13,0)</f>
        <v>#N/A</v>
      </c>
      <c r="P277" s="61" t="e">
        <f>VLOOKUP($C277,Sheet1!$B:$AE,14,0)</f>
        <v>#N/A</v>
      </c>
      <c r="Q277" s="61" t="e">
        <f>VLOOKUP($C277,Sheet1!$B:$AE,15,0)</f>
        <v>#N/A</v>
      </c>
      <c r="R277" s="61" t="e">
        <f>VLOOKUP($C277,Sheet1!$B:$AE,16,0)</f>
        <v>#N/A</v>
      </c>
      <c r="S277" s="61" t="e">
        <f>VLOOKUP($C277,Sheet1!$B:$AE,17,0)</f>
        <v>#N/A</v>
      </c>
      <c r="T277" s="61" t="e">
        <f>VLOOKUP($C277,Sheet1!$B:$AE,18,0)</f>
        <v>#N/A</v>
      </c>
      <c r="U277" s="61" t="e">
        <f>VLOOKUP($C277,Sheet1!$B:$AE,19,0)</f>
        <v>#N/A</v>
      </c>
      <c r="V277" s="61" t="e">
        <f>VLOOKUP($C277,Sheet1!$B:$AE,20,0)</f>
        <v>#N/A</v>
      </c>
      <c r="W277" s="61" t="e">
        <f>VLOOKUP($C277,Sheet1!$B:$AE,21,0)</f>
        <v>#N/A</v>
      </c>
      <c r="X277" s="61" t="e">
        <f>VLOOKUP($C277,Sheet1!$B:$AE,22,0)</f>
        <v>#N/A</v>
      </c>
      <c r="Y277" s="61" t="e">
        <f>VLOOKUP($C277,Sheet1!$B:$AE,23,0)</f>
        <v>#N/A</v>
      </c>
      <c r="Z277" s="61" t="e">
        <f>VLOOKUP($C277,Sheet1!$B:$AE,24,0)</f>
        <v>#N/A</v>
      </c>
      <c r="AA277" s="61" t="e">
        <f>VLOOKUP($C277,Sheet1!$B:$AE,25,0)</f>
        <v>#N/A</v>
      </c>
      <c r="AB277" s="61" t="e">
        <f>VLOOKUP($C277,Sheet1!$B:$AF,26,0)</f>
        <v>#N/A</v>
      </c>
      <c r="AC277" s="61" t="e">
        <f>VLOOKUP($C277,Sheet1!$B:$AG,27,0)</f>
        <v>#N/A</v>
      </c>
      <c r="AD277" s="61" t="e">
        <f>VLOOKUP($C277,Sheet1!$B:$AH,28,0)</f>
        <v>#N/A</v>
      </c>
      <c r="AE277" s="61" t="e">
        <f>VLOOKUP(C277,Sheet1!B:AI,29,0)</f>
        <v>#N/A</v>
      </c>
      <c r="AF277" s="109" t="e">
        <f t="shared" si="33"/>
        <v>#N/A</v>
      </c>
      <c r="AG277" s="175" t="e">
        <f t="shared" si="36"/>
        <v>#N/A</v>
      </c>
    </row>
    <row r="278" s="27" customFormat="1" ht="15" spans="1:33">
      <c r="A278" s="34"/>
      <c r="B278" s="171"/>
      <c r="C278" s="172" t="s">
        <v>753</v>
      </c>
      <c r="D278" s="87" t="s">
        <v>754</v>
      </c>
      <c r="E278" s="31" t="e">
        <f>VLOOKUP(C278,Sheet1!B:G,3,0)</f>
        <v>#N/A</v>
      </c>
      <c r="F278" s="61" t="e">
        <f>VLOOKUP(C278,Sheet1!B:J,4,0)</f>
        <v>#N/A</v>
      </c>
      <c r="G278" s="61" t="e">
        <f>VLOOKUP(C278,Sheet1!B:K,5,0)</f>
        <v>#N/A</v>
      </c>
      <c r="H278" s="61" t="e">
        <f>VLOOKUP($C278,Sheet1!$B:$AE,6,0)</f>
        <v>#N/A</v>
      </c>
      <c r="I278" s="61" t="e">
        <f>VLOOKUP($C278,Sheet1!$B:$AE,7,0)</f>
        <v>#N/A</v>
      </c>
      <c r="J278" s="61" t="e">
        <f>VLOOKUP($C278,Sheet1!$B:$AE,8,0)</f>
        <v>#N/A</v>
      </c>
      <c r="K278" s="61" t="e">
        <f>VLOOKUP($C278,Sheet1!$B:$AE,9,0)</f>
        <v>#N/A</v>
      </c>
      <c r="L278" s="61" t="e">
        <f>VLOOKUP($C278,Sheet1!$B:$AE,10,0)</f>
        <v>#N/A</v>
      </c>
      <c r="M278" s="61" t="e">
        <f>VLOOKUP($C278,Sheet1!$B:$AE,11,0)</f>
        <v>#N/A</v>
      </c>
      <c r="N278" s="61" t="e">
        <f>VLOOKUP($C278,Sheet1!$B:$AE,12,0)</f>
        <v>#N/A</v>
      </c>
      <c r="O278" s="61" t="e">
        <f>VLOOKUP($C278,Sheet1!$B:$AE,13,0)</f>
        <v>#N/A</v>
      </c>
      <c r="P278" s="61" t="e">
        <f>VLOOKUP($C278,Sheet1!$B:$AE,14,0)</f>
        <v>#N/A</v>
      </c>
      <c r="Q278" s="61" t="e">
        <f>VLOOKUP($C278,Sheet1!$B:$AE,15,0)</f>
        <v>#N/A</v>
      </c>
      <c r="R278" s="61" t="e">
        <f>VLOOKUP($C278,Sheet1!$B:$AE,16,0)</f>
        <v>#N/A</v>
      </c>
      <c r="S278" s="61" t="e">
        <f>VLOOKUP($C278,Sheet1!$B:$AE,17,0)</f>
        <v>#N/A</v>
      </c>
      <c r="T278" s="61" t="e">
        <f>VLOOKUP($C278,Sheet1!$B:$AE,18,0)</f>
        <v>#N/A</v>
      </c>
      <c r="U278" s="61" t="e">
        <f>VLOOKUP($C278,Sheet1!$B:$AE,19,0)</f>
        <v>#N/A</v>
      </c>
      <c r="V278" s="61" t="e">
        <f>VLOOKUP($C278,Sheet1!$B:$AE,20,0)</f>
        <v>#N/A</v>
      </c>
      <c r="W278" s="61" t="e">
        <f>VLOOKUP($C278,Sheet1!$B:$AE,21,0)</f>
        <v>#N/A</v>
      </c>
      <c r="X278" s="61" t="e">
        <f>VLOOKUP($C278,Sheet1!$B:$AE,22,0)</f>
        <v>#N/A</v>
      </c>
      <c r="Y278" s="61" t="e">
        <f>VLOOKUP($C278,Sheet1!$B:$AE,23,0)</f>
        <v>#N/A</v>
      </c>
      <c r="Z278" s="61" t="e">
        <f>VLOOKUP($C278,Sheet1!$B:$AE,24,0)</f>
        <v>#N/A</v>
      </c>
      <c r="AA278" s="61" t="e">
        <f>VLOOKUP($C278,Sheet1!$B:$AE,25,0)</f>
        <v>#N/A</v>
      </c>
      <c r="AB278" s="61" t="e">
        <f>VLOOKUP($C278,Sheet1!$B:$AF,26,0)</f>
        <v>#N/A</v>
      </c>
      <c r="AC278" s="61" t="e">
        <f>VLOOKUP($C278,Sheet1!$B:$AG,27,0)</f>
        <v>#N/A</v>
      </c>
      <c r="AD278" s="61" t="e">
        <f>VLOOKUP($C278,Sheet1!$B:$AH,28,0)</f>
        <v>#N/A</v>
      </c>
      <c r="AE278" s="61" t="e">
        <f>VLOOKUP(C278,Sheet1!B:AI,29,0)</f>
        <v>#N/A</v>
      </c>
      <c r="AF278" s="109" t="e">
        <f t="shared" si="33"/>
        <v>#N/A</v>
      </c>
      <c r="AG278" s="175" t="e">
        <f t="shared" si="36"/>
        <v>#N/A</v>
      </c>
    </row>
    <row r="279" s="27" customFormat="1" ht="15" spans="1:33">
      <c r="A279" s="34"/>
      <c r="B279" s="171"/>
      <c r="C279" s="172" t="s">
        <v>755</v>
      </c>
      <c r="D279" s="87" t="s">
        <v>756</v>
      </c>
      <c r="E279" s="31" t="e">
        <f>VLOOKUP(C279,Sheet1!B:G,3,0)</f>
        <v>#N/A</v>
      </c>
      <c r="F279" s="61" t="e">
        <f>VLOOKUP(C279,Sheet1!B:J,4,0)</f>
        <v>#N/A</v>
      </c>
      <c r="G279" s="61" t="e">
        <f>VLOOKUP(C279,Sheet1!B:K,5,0)</f>
        <v>#N/A</v>
      </c>
      <c r="H279" s="61" t="e">
        <f>VLOOKUP($C279,Sheet1!$B:$AE,6,0)</f>
        <v>#N/A</v>
      </c>
      <c r="I279" s="61" t="e">
        <f>VLOOKUP($C279,Sheet1!$B:$AE,7,0)</f>
        <v>#N/A</v>
      </c>
      <c r="J279" s="61" t="e">
        <f>VLOOKUP($C279,Sheet1!$B:$AE,8,0)</f>
        <v>#N/A</v>
      </c>
      <c r="K279" s="61" t="e">
        <f>VLOOKUP($C279,Sheet1!$B:$AE,9,0)</f>
        <v>#N/A</v>
      </c>
      <c r="L279" s="61" t="e">
        <f>VLOOKUP($C279,Sheet1!$B:$AE,10,0)</f>
        <v>#N/A</v>
      </c>
      <c r="M279" s="61" t="e">
        <f>VLOOKUP($C279,Sheet1!$B:$AE,11,0)</f>
        <v>#N/A</v>
      </c>
      <c r="N279" s="61" t="e">
        <f>VLOOKUP($C279,Sheet1!$B:$AE,12,0)</f>
        <v>#N/A</v>
      </c>
      <c r="O279" s="61" t="e">
        <f>VLOOKUP($C279,Sheet1!$B:$AE,13,0)</f>
        <v>#N/A</v>
      </c>
      <c r="P279" s="61" t="e">
        <f>VLOOKUP($C279,Sheet1!$B:$AE,14,0)</f>
        <v>#N/A</v>
      </c>
      <c r="Q279" s="61" t="e">
        <f>VLOOKUP($C279,Sheet1!$B:$AE,15,0)</f>
        <v>#N/A</v>
      </c>
      <c r="R279" s="61" t="e">
        <f>VLOOKUP($C279,Sheet1!$B:$AE,16,0)</f>
        <v>#N/A</v>
      </c>
      <c r="S279" s="61" t="e">
        <f>VLOOKUP($C279,Sheet1!$B:$AE,17,0)</f>
        <v>#N/A</v>
      </c>
      <c r="T279" s="61" t="e">
        <f>VLOOKUP($C279,Sheet1!$B:$AE,18,0)</f>
        <v>#N/A</v>
      </c>
      <c r="U279" s="61" t="e">
        <f>VLOOKUP($C279,Sheet1!$B:$AE,19,0)</f>
        <v>#N/A</v>
      </c>
      <c r="V279" s="61" t="e">
        <f>VLOOKUP($C279,Sheet1!$B:$AE,20,0)</f>
        <v>#N/A</v>
      </c>
      <c r="W279" s="61" t="e">
        <f>VLOOKUP($C279,Sheet1!$B:$AE,21,0)</f>
        <v>#N/A</v>
      </c>
      <c r="X279" s="61" t="e">
        <f>VLOOKUP($C279,Sheet1!$B:$AE,22,0)</f>
        <v>#N/A</v>
      </c>
      <c r="Y279" s="61" t="e">
        <f>VLOOKUP($C279,Sheet1!$B:$AE,23,0)</f>
        <v>#N/A</v>
      </c>
      <c r="Z279" s="61" t="e">
        <f>VLOOKUP($C279,Sheet1!$B:$AE,24,0)</f>
        <v>#N/A</v>
      </c>
      <c r="AA279" s="61" t="e">
        <f>VLOOKUP($C279,Sheet1!$B:$AE,25,0)</f>
        <v>#N/A</v>
      </c>
      <c r="AB279" s="61" t="e">
        <f>VLOOKUP($C279,Sheet1!$B:$AF,26,0)</f>
        <v>#N/A</v>
      </c>
      <c r="AC279" s="61" t="e">
        <f>VLOOKUP($C279,Sheet1!$B:$AG,27,0)</f>
        <v>#N/A</v>
      </c>
      <c r="AD279" s="61" t="e">
        <f>VLOOKUP($C279,Sheet1!$B:$AH,28,0)</f>
        <v>#N/A</v>
      </c>
      <c r="AE279" s="61" t="e">
        <f>VLOOKUP(C279,Sheet1!B:AI,29,0)</f>
        <v>#N/A</v>
      </c>
      <c r="AF279" s="109" t="e">
        <f t="shared" si="33"/>
        <v>#N/A</v>
      </c>
      <c r="AG279" s="175" t="e">
        <f t="shared" si="36"/>
        <v>#N/A</v>
      </c>
    </row>
    <row r="280" s="27" customFormat="1" ht="15" spans="1:33">
      <c r="A280" s="34"/>
      <c r="B280" s="171"/>
      <c r="C280" s="172" t="s">
        <v>757</v>
      </c>
      <c r="D280" s="87" t="s">
        <v>758</v>
      </c>
      <c r="E280" s="31" t="e">
        <f>VLOOKUP(C280,Sheet1!B:G,3,0)</f>
        <v>#N/A</v>
      </c>
      <c r="F280" s="61" t="e">
        <f>VLOOKUP(C280,Sheet1!B:J,4,0)</f>
        <v>#N/A</v>
      </c>
      <c r="G280" s="61" t="e">
        <f>VLOOKUP(C280,Sheet1!B:K,5,0)</f>
        <v>#N/A</v>
      </c>
      <c r="H280" s="61" t="e">
        <f>VLOOKUP($C280,Sheet1!$B:$AE,6,0)</f>
        <v>#N/A</v>
      </c>
      <c r="I280" s="61" t="e">
        <f>VLOOKUP($C280,Sheet1!$B:$AE,7,0)</f>
        <v>#N/A</v>
      </c>
      <c r="J280" s="61" t="e">
        <f>VLOOKUP($C280,Sheet1!$B:$AE,8,0)</f>
        <v>#N/A</v>
      </c>
      <c r="K280" s="61" t="e">
        <f>VLOOKUP($C280,Sheet1!$B:$AE,9,0)</f>
        <v>#N/A</v>
      </c>
      <c r="L280" s="61" t="e">
        <f>VLOOKUP($C280,Sheet1!$B:$AE,10,0)</f>
        <v>#N/A</v>
      </c>
      <c r="M280" s="61" t="e">
        <f>VLOOKUP($C280,Sheet1!$B:$AE,11,0)</f>
        <v>#N/A</v>
      </c>
      <c r="N280" s="61" t="e">
        <f>VLOOKUP($C280,Sheet1!$B:$AE,12,0)</f>
        <v>#N/A</v>
      </c>
      <c r="O280" s="61" t="e">
        <f>VLOOKUP($C280,Sheet1!$B:$AE,13,0)</f>
        <v>#N/A</v>
      </c>
      <c r="P280" s="61" t="e">
        <f>VLOOKUP($C280,Sheet1!$B:$AE,14,0)</f>
        <v>#N/A</v>
      </c>
      <c r="Q280" s="61" t="e">
        <f>VLOOKUP($C280,Sheet1!$B:$AE,15,0)</f>
        <v>#N/A</v>
      </c>
      <c r="R280" s="61" t="e">
        <f>VLOOKUP($C280,Sheet1!$B:$AE,16,0)</f>
        <v>#N/A</v>
      </c>
      <c r="S280" s="61" t="e">
        <f>VLOOKUP($C280,Sheet1!$B:$AE,17,0)</f>
        <v>#N/A</v>
      </c>
      <c r="T280" s="61" t="e">
        <f>VLOOKUP($C280,Sheet1!$B:$AE,18,0)</f>
        <v>#N/A</v>
      </c>
      <c r="U280" s="61" t="e">
        <f>VLOOKUP($C280,Sheet1!$B:$AE,19,0)</f>
        <v>#N/A</v>
      </c>
      <c r="V280" s="61" t="e">
        <f>VLOOKUP($C280,Sheet1!$B:$AE,20,0)</f>
        <v>#N/A</v>
      </c>
      <c r="W280" s="61" t="e">
        <f>VLOOKUP($C280,Sheet1!$B:$AE,21,0)</f>
        <v>#N/A</v>
      </c>
      <c r="X280" s="61" t="e">
        <f>VLOOKUP($C280,Sheet1!$B:$AE,22,0)</f>
        <v>#N/A</v>
      </c>
      <c r="Y280" s="61" t="e">
        <f>VLOOKUP($C280,Sheet1!$B:$AE,23,0)</f>
        <v>#N/A</v>
      </c>
      <c r="Z280" s="61" t="e">
        <f>VLOOKUP($C280,Sheet1!$B:$AE,24,0)</f>
        <v>#N/A</v>
      </c>
      <c r="AA280" s="61" t="e">
        <f>VLOOKUP($C280,Sheet1!$B:$AE,25,0)</f>
        <v>#N/A</v>
      </c>
      <c r="AB280" s="61" t="e">
        <f>VLOOKUP($C280,Sheet1!$B:$AF,26,0)</f>
        <v>#N/A</v>
      </c>
      <c r="AC280" s="61" t="e">
        <f>VLOOKUP($C280,Sheet1!$B:$AG,27,0)</f>
        <v>#N/A</v>
      </c>
      <c r="AD280" s="61" t="e">
        <f>VLOOKUP($C280,Sheet1!$B:$AH,28,0)</f>
        <v>#N/A</v>
      </c>
      <c r="AE280" s="61" t="e">
        <f>VLOOKUP(C280,Sheet1!B:AI,29,0)</f>
        <v>#N/A</v>
      </c>
      <c r="AF280" s="109" t="e">
        <f t="shared" si="33"/>
        <v>#N/A</v>
      </c>
      <c r="AG280" s="175" t="e">
        <f t="shared" si="36"/>
        <v>#N/A</v>
      </c>
    </row>
    <row r="281" s="27" customFormat="1" ht="15" spans="1:33">
      <c r="A281" s="34"/>
      <c r="B281" s="171"/>
      <c r="C281" s="172" t="s">
        <v>759</v>
      </c>
      <c r="D281" s="87" t="s">
        <v>760</v>
      </c>
      <c r="E281" s="31" t="e">
        <f>VLOOKUP(C281,Sheet1!B:G,3,0)</f>
        <v>#N/A</v>
      </c>
      <c r="F281" s="61" t="e">
        <f>VLOOKUP(C281,Sheet1!B:J,4,0)</f>
        <v>#N/A</v>
      </c>
      <c r="G281" s="61" t="e">
        <f>VLOOKUP(C281,Sheet1!B:K,5,0)</f>
        <v>#N/A</v>
      </c>
      <c r="H281" s="61" t="e">
        <f>VLOOKUP($C281,Sheet1!$B:$AE,6,0)</f>
        <v>#N/A</v>
      </c>
      <c r="I281" s="61" t="e">
        <f>VLOOKUP($C281,Sheet1!$B:$AE,7,0)</f>
        <v>#N/A</v>
      </c>
      <c r="J281" s="61" t="e">
        <f>VLOOKUP($C281,Sheet1!$B:$AE,8,0)</f>
        <v>#N/A</v>
      </c>
      <c r="K281" s="61" t="e">
        <f>VLOOKUP($C281,Sheet1!$B:$AE,9,0)</f>
        <v>#N/A</v>
      </c>
      <c r="L281" s="61" t="e">
        <f>VLOOKUP($C281,Sheet1!$B:$AE,10,0)</f>
        <v>#N/A</v>
      </c>
      <c r="M281" s="61" t="e">
        <f>VLOOKUP($C281,Sheet1!$B:$AE,11,0)</f>
        <v>#N/A</v>
      </c>
      <c r="N281" s="61" t="e">
        <f>VLOOKUP($C281,Sheet1!$B:$AE,12,0)</f>
        <v>#N/A</v>
      </c>
      <c r="O281" s="61" t="e">
        <f>VLOOKUP($C281,Sheet1!$B:$AE,13,0)</f>
        <v>#N/A</v>
      </c>
      <c r="P281" s="61" t="e">
        <f>VLOOKUP($C281,Sheet1!$B:$AE,14,0)</f>
        <v>#N/A</v>
      </c>
      <c r="Q281" s="61" t="e">
        <f>VLOOKUP($C281,Sheet1!$B:$AE,15,0)</f>
        <v>#N/A</v>
      </c>
      <c r="R281" s="61" t="e">
        <f>VLOOKUP($C281,Sheet1!$B:$AE,16,0)</f>
        <v>#N/A</v>
      </c>
      <c r="S281" s="61" t="e">
        <f>VLOOKUP($C281,Sheet1!$B:$AE,17,0)</f>
        <v>#N/A</v>
      </c>
      <c r="T281" s="61" t="e">
        <f>VLOOKUP($C281,Sheet1!$B:$AE,18,0)</f>
        <v>#N/A</v>
      </c>
      <c r="U281" s="61" t="e">
        <f>VLOOKUP($C281,Sheet1!$B:$AE,19,0)</f>
        <v>#N/A</v>
      </c>
      <c r="V281" s="61" t="e">
        <f>VLOOKUP($C281,Sheet1!$B:$AE,20,0)</f>
        <v>#N/A</v>
      </c>
      <c r="W281" s="61" t="e">
        <f>VLOOKUP($C281,Sheet1!$B:$AE,21,0)</f>
        <v>#N/A</v>
      </c>
      <c r="X281" s="61" t="e">
        <f>VLOOKUP($C281,Sheet1!$B:$AE,22,0)</f>
        <v>#N/A</v>
      </c>
      <c r="Y281" s="61" t="e">
        <f>VLOOKUP($C281,Sheet1!$B:$AE,23,0)</f>
        <v>#N/A</v>
      </c>
      <c r="Z281" s="61" t="e">
        <f>VLOOKUP($C281,Sheet1!$B:$AE,24,0)</f>
        <v>#N/A</v>
      </c>
      <c r="AA281" s="61" t="e">
        <f>VLOOKUP($C281,Sheet1!$B:$AE,25,0)</f>
        <v>#N/A</v>
      </c>
      <c r="AB281" s="61" t="e">
        <f>VLOOKUP($C281,Sheet1!$B:$AF,26,0)</f>
        <v>#N/A</v>
      </c>
      <c r="AC281" s="61" t="e">
        <f>VLOOKUP($C281,Sheet1!$B:$AG,27,0)</f>
        <v>#N/A</v>
      </c>
      <c r="AD281" s="61" t="e">
        <f>VLOOKUP($C281,Sheet1!$B:$AH,28,0)</f>
        <v>#N/A</v>
      </c>
      <c r="AE281" s="61" t="e">
        <f>VLOOKUP(C281,Sheet1!B:AI,29,0)</f>
        <v>#N/A</v>
      </c>
      <c r="AF281" s="109" t="e">
        <f t="shared" si="33"/>
        <v>#N/A</v>
      </c>
      <c r="AG281" s="175" t="e">
        <f t="shared" si="36"/>
        <v>#N/A</v>
      </c>
    </row>
    <row r="282" s="27" customFormat="1" ht="15" spans="1:33">
      <c r="A282" s="34"/>
      <c r="B282" s="171"/>
      <c r="C282" s="172" t="s">
        <v>761</v>
      </c>
      <c r="D282" s="87" t="s">
        <v>762</v>
      </c>
      <c r="E282" s="31" t="e">
        <f>VLOOKUP(C282,Sheet1!B:G,3,0)</f>
        <v>#N/A</v>
      </c>
      <c r="F282" s="61" t="e">
        <f>VLOOKUP(C282,Sheet1!B:J,4,0)</f>
        <v>#N/A</v>
      </c>
      <c r="G282" s="61" t="e">
        <f>VLOOKUP(C282,Sheet1!B:K,5,0)</f>
        <v>#N/A</v>
      </c>
      <c r="H282" s="61" t="e">
        <f>VLOOKUP($C282,Sheet1!$B:$AE,6,0)</f>
        <v>#N/A</v>
      </c>
      <c r="I282" s="61" t="e">
        <f>VLOOKUP($C282,Sheet1!$B:$AE,7,0)</f>
        <v>#N/A</v>
      </c>
      <c r="J282" s="61" t="e">
        <f>VLOOKUP($C282,Sheet1!$B:$AE,8,0)</f>
        <v>#N/A</v>
      </c>
      <c r="K282" s="61" t="e">
        <f>VLOOKUP($C282,Sheet1!$B:$AE,9,0)</f>
        <v>#N/A</v>
      </c>
      <c r="L282" s="61" t="e">
        <f>VLOOKUP($C282,Sheet1!$B:$AE,10,0)</f>
        <v>#N/A</v>
      </c>
      <c r="M282" s="61" t="e">
        <f>VLOOKUP($C282,Sheet1!$B:$AE,11,0)</f>
        <v>#N/A</v>
      </c>
      <c r="N282" s="61" t="e">
        <f>VLOOKUP($C282,Sheet1!$B:$AE,12,0)</f>
        <v>#N/A</v>
      </c>
      <c r="O282" s="61" t="e">
        <f>VLOOKUP($C282,Sheet1!$B:$AE,13,0)</f>
        <v>#N/A</v>
      </c>
      <c r="P282" s="61" t="e">
        <f>VLOOKUP($C282,Sheet1!$B:$AE,14,0)</f>
        <v>#N/A</v>
      </c>
      <c r="Q282" s="61" t="e">
        <f>VLOOKUP($C282,Sheet1!$B:$AE,15,0)</f>
        <v>#N/A</v>
      </c>
      <c r="R282" s="61" t="e">
        <f>VLOOKUP($C282,Sheet1!$B:$AE,16,0)</f>
        <v>#N/A</v>
      </c>
      <c r="S282" s="61" t="e">
        <f>VLOOKUP($C282,Sheet1!$B:$AE,17,0)</f>
        <v>#N/A</v>
      </c>
      <c r="T282" s="61" t="e">
        <f>VLOOKUP($C282,Sheet1!$B:$AE,18,0)</f>
        <v>#N/A</v>
      </c>
      <c r="U282" s="61" t="e">
        <f>VLOOKUP($C282,Sheet1!$B:$AE,19,0)</f>
        <v>#N/A</v>
      </c>
      <c r="V282" s="61" t="e">
        <f>VLOOKUP($C282,Sheet1!$B:$AE,20,0)</f>
        <v>#N/A</v>
      </c>
      <c r="W282" s="61" t="e">
        <f>VLOOKUP($C282,Sheet1!$B:$AE,21,0)</f>
        <v>#N/A</v>
      </c>
      <c r="X282" s="61" t="e">
        <f>VLOOKUP($C282,Sheet1!$B:$AE,22,0)</f>
        <v>#N/A</v>
      </c>
      <c r="Y282" s="61" t="e">
        <f>VLOOKUP($C282,Sheet1!$B:$AE,23,0)</f>
        <v>#N/A</v>
      </c>
      <c r="Z282" s="61" t="e">
        <f>VLOOKUP($C282,Sheet1!$B:$AE,24,0)</f>
        <v>#N/A</v>
      </c>
      <c r="AA282" s="61" t="e">
        <f>VLOOKUP($C282,Sheet1!$B:$AE,25,0)</f>
        <v>#N/A</v>
      </c>
      <c r="AB282" s="61" t="e">
        <f>VLOOKUP($C282,Sheet1!$B:$AF,26,0)</f>
        <v>#N/A</v>
      </c>
      <c r="AC282" s="61" t="e">
        <f>VLOOKUP($C282,Sheet1!$B:$AG,27,0)</f>
        <v>#N/A</v>
      </c>
      <c r="AD282" s="61" t="e">
        <f>VLOOKUP($C282,Sheet1!$B:$AH,28,0)</f>
        <v>#N/A</v>
      </c>
      <c r="AE282" s="61" t="e">
        <f>VLOOKUP(C282,Sheet1!B:AI,29,0)</f>
        <v>#N/A</v>
      </c>
      <c r="AF282" s="109" t="e">
        <f t="shared" si="33"/>
        <v>#N/A</v>
      </c>
      <c r="AG282" s="175" t="e">
        <f t="shared" si="36"/>
        <v>#N/A</v>
      </c>
    </row>
    <row r="283" s="27" customFormat="1" ht="15" spans="1:33">
      <c r="A283" s="34"/>
      <c r="B283" s="171"/>
      <c r="C283" s="172" t="s">
        <v>763</v>
      </c>
      <c r="D283" s="87" t="s">
        <v>764</v>
      </c>
      <c r="E283" s="31" t="e">
        <f>VLOOKUP(C283,Sheet1!B:G,3,0)</f>
        <v>#N/A</v>
      </c>
      <c r="F283" s="61" t="e">
        <f>VLOOKUP(C283,Sheet1!B:J,4,0)</f>
        <v>#N/A</v>
      </c>
      <c r="G283" s="61" t="e">
        <f>VLOOKUP(C283,Sheet1!B:K,5,0)</f>
        <v>#N/A</v>
      </c>
      <c r="H283" s="61" t="e">
        <f>VLOOKUP($C283,Sheet1!$B:$AE,6,0)</f>
        <v>#N/A</v>
      </c>
      <c r="I283" s="61" t="e">
        <f>VLOOKUP($C283,Sheet1!$B:$AE,7,0)</f>
        <v>#N/A</v>
      </c>
      <c r="J283" s="61" t="e">
        <f>VLOOKUP($C283,Sheet1!$B:$AE,8,0)</f>
        <v>#N/A</v>
      </c>
      <c r="K283" s="61" t="e">
        <f>VLOOKUP($C283,Sheet1!$B:$AE,9,0)</f>
        <v>#N/A</v>
      </c>
      <c r="L283" s="61" t="e">
        <f>VLOOKUP($C283,Sheet1!$B:$AE,10,0)</f>
        <v>#N/A</v>
      </c>
      <c r="M283" s="61" t="e">
        <f>VLOOKUP($C283,Sheet1!$B:$AE,11,0)</f>
        <v>#N/A</v>
      </c>
      <c r="N283" s="61" t="e">
        <f>VLOOKUP($C283,Sheet1!$B:$AE,12,0)</f>
        <v>#N/A</v>
      </c>
      <c r="O283" s="61" t="e">
        <f>VLOOKUP($C283,Sheet1!$B:$AE,13,0)</f>
        <v>#N/A</v>
      </c>
      <c r="P283" s="61" t="e">
        <f>VLOOKUP($C283,Sheet1!$B:$AE,14,0)</f>
        <v>#N/A</v>
      </c>
      <c r="Q283" s="61" t="e">
        <f>VLOOKUP($C283,Sheet1!$B:$AE,15,0)</f>
        <v>#N/A</v>
      </c>
      <c r="R283" s="61" t="e">
        <f>VLOOKUP($C283,Sheet1!$B:$AE,16,0)</f>
        <v>#N/A</v>
      </c>
      <c r="S283" s="61" t="e">
        <f>VLOOKUP($C283,Sheet1!$B:$AE,17,0)</f>
        <v>#N/A</v>
      </c>
      <c r="T283" s="61" t="e">
        <f>VLOOKUP($C283,Sheet1!$B:$AE,18,0)</f>
        <v>#N/A</v>
      </c>
      <c r="U283" s="61" t="e">
        <f>VLOOKUP($C283,Sheet1!$B:$AE,19,0)</f>
        <v>#N/A</v>
      </c>
      <c r="V283" s="61" t="e">
        <f>VLOOKUP($C283,Sheet1!$B:$AE,20,0)</f>
        <v>#N/A</v>
      </c>
      <c r="W283" s="61" t="e">
        <f>VLOOKUP($C283,Sheet1!$B:$AE,21,0)</f>
        <v>#N/A</v>
      </c>
      <c r="X283" s="61" t="e">
        <f>VLOOKUP($C283,Sheet1!$B:$AE,22,0)</f>
        <v>#N/A</v>
      </c>
      <c r="Y283" s="61" t="e">
        <f>VLOOKUP($C283,Sheet1!$B:$AE,23,0)</f>
        <v>#N/A</v>
      </c>
      <c r="Z283" s="61" t="e">
        <f>VLOOKUP($C283,Sheet1!$B:$AE,24,0)</f>
        <v>#N/A</v>
      </c>
      <c r="AA283" s="61" t="e">
        <f>VLOOKUP($C283,Sheet1!$B:$AE,25,0)</f>
        <v>#N/A</v>
      </c>
      <c r="AB283" s="61" t="e">
        <f>VLOOKUP($C283,Sheet1!$B:$AF,26,0)</f>
        <v>#N/A</v>
      </c>
      <c r="AC283" s="61" t="e">
        <f>VLOOKUP($C283,Sheet1!$B:$AG,27,0)</f>
        <v>#N/A</v>
      </c>
      <c r="AD283" s="61" t="e">
        <f>VLOOKUP($C283,Sheet1!$B:$AH,28,0)</f>
        <v>#N/A</v>
      </c>
      <c r="AE283" s="61" t="e">
        <f>VLOOKUP(C283,Sheet1!B:AI,29,0)</f>
        <v>#N/A</v>
      </c>
      <c r="AF283" s="109" t="e">
        <f t="shared" si="33"/>
        <v>#N/A</v>
      </c>
      <c r="AG283" s="175" t="e">
        <f t="shared" si="36"/>
        <v>#N/A</v>
      </c>
    </row>
    <row r="284" s="27" customFormat="1" ht="15" spans="1:33">
      <c r="A284" s="34"/>
      <c r="B284" s="171"/>
      <c r="C284" s="172" t="s">
        <v>765</v>
      </c>
      <c r="D284" s="87" t="s">
        <v>766</v>
      </c>
      <c r="E284" s="31" t="e">
        <f>VLOOKUP(C284,Sheet1!B:G,3,0)</f>
        <v>#N/A</v>
      </c>
      <c r="F284" s="61" t="e">
        <f>VLOOKUP(C284,Sheet1!B:J,4,0)</f>
        <v>#N/A</v>
      </c>
      <c r="G284" s="61" t="e">
        <f>VLOOKUP(C284,Sheet1!B:K,5,0)</f>
        <v>#N/A</v>
      </c>
      <c r="H284" s="61" t="e">
        <f>VLOOKUP($C284,Sheet1!$B:$AE,6,0)</f>
        <v>#N/A</v>
      </c>
      <c r="I284" s="61" t="e">
        <f>VLOOKUP($C284,Sheet1!$B:$AE,7,0)</f>
        <v>#N/A</v>
      </c>
      <c r="J284" s="61" t="e">
        <f>VLOOKUP($C284,Sheet1!$B:$AE,8,0)</f>
        <v>#N/A</v>
      </c>
      <c r="K284" s="61" t="e">
        <f>VLOOKUP($C284,Sheet1!$B:$AE,9,0)</f>
        <v>#N/A</v>
      </c>
      <c r="L284" s="61" t="e">
        <f>VLOOKUP($C284,Sheet1!$B:$AE,10,0)</f>
        <v>#N/A</v>
      </c>
      <c r="M284" s="61" t="e">
        <f>VLOOKUP($C284,Sheet1!$B:$AE,11,0)</f>
        <v>#N/A</v>
      </c>
      <c r="N284" s="61" t="e">
        <f>VLOOKUP($C284,Sheet1!$B:$AE,12,0)</f>
        <v>#N/A</v>
      </c>
      <c r="O284" s="61" t="e">
        <f>VLOOKUP($C284,Sheet1!$B:$AE,13,0)</f>
        <v>#N/A</v>
      </c>
      <c r="P284" s="61" t="e">
        <f>VLOOKUP($C284,Sheet1!$B:$AE,14,0)</f>
        <v>#N/A</v>
      </c>
      <c r="Q284" s="61" t="e">
        <f>VLOOKUP($C284,Sheet1!$B:$AE,15,0)</f>
        <v>#N/A</v>
      </c>
      <c r="R284" s="61" t="e">
        <f>VLOOKUP($C284,Sheet1!$B:$AE,16,0)</f>
        <v>#N/A</v>
      </c>
      <c r="S284" s="61" t="e">
        <f>VLOOKUP($C284,Sheet1!$B:$AE,17,0)</f>
        <v>#N/A</v>
      </c>
      <c r="T284" s="61" t="e">
        <f>VLOOKUP($C284,Sheet1!$B:$AE,18,0)</f>
        <v>#N/A</v>
      </c>
      <c r="U284" s="61" t="e">
        <f>VLOOKUP($C284,Sheet1!$B:$AE,19,0)</f>
        <v>#N/A</v>
      </c>
      <c r="V284" s="61" t="e">
        <f>VLOOKUP($C284,Sheet1!$B:$AE,20,0)</f>
        <v>#N/A</v>
      </c>
      <c r="W284" s="61" t="e">
        <f>VLOOKUP($C284,Sheet1!$B:$AE,21,0)</f>
        <v>#N/A</v>
      </c>
      <c r="X284" s="61" t="e">
        <f>VLOOKUP($C284,Sheet1!$B:$AE,22,0)</f>
        <v>#N/A</v>
      </c>
      <c r="Y284" s="61" t="e">
        <f>VLOOKUP($C284,Sheet1!$B:$AE,23,0)</f>
        <v>#N/A</v>
      </c>
      <c r="Z284" s="61" t="e">
        <f>VLOOKUP($C284,Sheet1!$B:$AE,24,0)</f>
        <v>#N/A</v>
      </c>
      <c r="AA284" s="61" t="e">
        <f>VLOOKUP($C284,Sheet1!$B:$AE,25,0)</f>
        <v>#N/A</v>
      </c>
      <c r="AB284" s="61" t="e">
        <f>VLOOKUP($C284,Sheet1!$B:$AF,26,0)</f>
        <v>#N/A</v>
      </c>
      <c r="AC284" s="61" t="e">
        <f>VLOOKUP($C284,Sheet1!$B:$AG,27,0)</f>
        <v>#N/A</v>
      </c>
      <c r="AD284" s="61" t="e">
        <f>VLOOKUP($C284,Sheet1!$B:$AH,28,0)</f>
        <v>#N/A</v>
      </c>
      <c r="AE284" s="61" t="e">
        <f>VLOOKUP(C284,Sheet1!B:AI,29,0)</f>
        <v>#N/A</v>
      </c>
      <c r="AF284" s="109" t="e">
        <f t="shared" si="33"/>
        <v>#N/A</v>
      </c>
      <c r="AG284" s="175" t="e">
        <f>AF284-AE284</f>
        <v>#N/A</v>
      </c>
    </row>
    <row r="285" s="27" customFormat="1" ht="15" spans="1:33">
      <c r="A285" s="34"/>
      <c r="B285" s="171"/>
      <c r="C285" s="172" t="s">
        <v>767</v>
      </c>
      <c r="D285" s="87" t="s">
        <v>768</v>
      </c>
      <c r="E285" s="31" t="e">
        <f>VLOOKUP(C285,Sheet1!B:G,3,0)</f>
        <v>#N/A</v>
      </c>
      <c r="F285" s="61" t="e">
        <f>VLOOKUP(C285,Sheet1!B:J,4,0)</f>
        <v>#N/A</v>
      </c>
      <c r="G285" s="61" t="e">
        <f>VLOOKUP(C285,Sheet1!B:K,5,0)</f>
        <v>#N/A</v>
      </c>
      <c r="H285" s="61" t="e">
        <f>VLOOKUP($C285,Sheet1!$B:$AE,6,0)</f>
        <v>#N/A</v>
      </c>
      <c r="I285" s="61" t="e">
        <f>VLOOKUP($C285,Sheet1!$B:$AE,7,0)</f>
        <v>#N/A</v>
      </c>
      <c r="J285" s="61" t="e">
        <f>VLOOKUP($C285,Sheet1!$B:$AE,8,0)</f>
        <v>#N/A</v>
      </c>
      <c r="K285" s="61" t="e">
        <f>VLOOKUP($C285,Sheet1!$B:$AE,9,0)</f>
        <v>#N/A</v>
      </c>
      <c r="L285" s="61" t="e">
        <f>VLOOKUP($C285,Sheet1!$B:$AE,10,0)</f>
        <v>#N/A</v>
      </c>
      <c r="M285" s="61" t="e">
        <f>VLOOKUP($C285,Sheet1!$B:$AE,11,0)</f>
        <v>#N/A</v>
      </c>
      <c r="N285" s="61" t="e">
        <f>VLOOKUP($C285,Sheet1!$B:$AE,12,0)</f>
        <v>#N/A</v>
      </c>
      <c r="O285" s="61" t="e">
        <f>VLOOKUP($C285,Sheet1!$B:$AE,13,0)</f>
        <v>#N/A</v>
      </c>
      <c r="P285" s="61" t="e">
        <f>VLOOKUP($C285,Sheet1!$B:$AE,14,0)</f>
        <v>#N/A</v>
      </c>
      <c r="Q285" s="61" t="e">
        <f>VLOOKUP($C285,Sheet1!$B:$AE,15,0)</f>
        <v>#N/A</v>
      </c>
      <c r="R285" s="61" t="e">
        <f>VLOOKUP($C285,Sheet1!$B:$AE,16,0)</f>
        <v>#N/A</v>
      </c>
      <c r="S285" s="61" t="e">
        <f>VLOOKUP($C285,Sheet1!$B:$AE,17,0)</f>
        <v>#N/A</v>
      </c>
      <c r="T285" s="61" t="e">
        <f>VLOOKUP($C285,Sheet1!$B:$AE,18,0)</f>
        <v>#N/A</v>
      </c>
      <c r="U285" s="61" t="e">
        <f>VLOOKUP($C285,Sheet1!$B:$AE,19,0)</f>
        <v>#N/A</v>
      </c>
      <c r="V285" s="61" t="e">
        <f>VLOOKUP($C285,Sheet1!$B:$AE,20,0)</f>
        <v>#N/A</v>
      </c>
      <c r="W285" s="61" t="e">
        <f>VLOOKUP($C285,Sheet1!$B:$AE,21,0)</f>
        <v>#N/A</v>
      </c>
      <c r="X285" s="61" t="e">
        <f>VLOOKUP($C285,Sheet1!$B:$AE,22,0)</f>
        <v>#N/A</v>
      </c>
      <c r="Y285" s="61" t="e">
        <f>VLOOKUP($C285,Sheet1!$B:$AE,23,0)</f>
        <v>#N/A</v>
      </c>
      <c r="Z285" s="61" t="e">
        <f>VLOOKUP($C285,Sheet1!$B:$AE,24,0)</f>
        <v>#N/A</v>
      </c>
      <c r="AA285" s="61" t="e">
        <f>VLOOKUP($C285,Sheet1!$B:$AE,25,0)</f>
        <v>#N/A</v>
      </c>
      <c r="AB285" s="61" t="e">
        <f>VLOOKUP($C285,Sheet1!$B:$AF,26,0)</f>
        <v>#N/A</v>
      </c>
      <c r="AC285" s="61" t="e">
        <f>VLOOKUP($C285,Sheet1!$B:$AG,27,0)</f>
        <v>#N/A</v>
      </c>
      <c r="AD285" s="61" t="e">
        <f>VLOOKUP($C285,Sheet1!$B:$AH,28,0)</f>
        <v>#N/A</v>
      </c>
      <c r="AE285" s="61" t="e">
        <f>VLOOKUP(C285,Sheet1!B:AI,29,0)</f>
        <v>#N/A</v>
      </c>
      <c r="AF285" s="109" t="e">
        <f t="shared" si="33"/>
        <v>#N/A</v>
      </c>
      <c r="AG285" s="175" t="e">
        <f t="shared" ref="AG285:AG287" si="37">AF285-AE285-AD285</f>
        <v>#N/A</v>
      </c>
    </row>
    <row r="286" s="27" customFormat="1" ht="15" spans="1:33">
      <c r="A286" s="34"/>
      <c r="B286" s="171"/>
      <c r="C286" s="172" t="s">
        <v>769</v>
      </c>
      <c r="D286" s="87" t="s">
        <v>770</v>
      </c>
      <c r="E286" s="31" t="e">
        <f>VLOOKUP(C286,Sheet1!B:G,3,0)</f>
        <v>#N/A</v>
      </c>
      <c r="F286" s="61" t="e">
        <f>VLOOKUP(C286,Sheet1!B:J,4,0)</f>
        <v>#N/A</v>
      </c>
      <c r="G286" s="61" t="e">
        <f>VLOOKUP(C286,Sheet1!B:K,5,0)</f>
        <v>#N/A</v>
      </c>
      <c r="H286" s="61" t="e">
        <f>VLOOKUP($C286,Sheet1!$B:$AE,6,0)</f>
        <v>#N/A</v>
      </c>
      <c r="I286" s="61" t="e">
        <f>VLOOKUP($C286,Sheet1!$B:$AE,7,0)</f>
        <v>#N/A</v>
      </c>
      <c r="J286" s="61" t="e">
        <f>VLOOKUP($C286,Sheet1!$B:$AE,8,0)</f>
        <v>#N/A</v>
      </c>
      <c r="K286" s="61" t="e">
        <f>VLOOKUP($C286,Sheet1!$B:$AE,9,0)</f>
        <v>#N/A</v>
      </c>
      <c r="L286" s="61" t="e">
        <f>VLOOKUP($C286,Sheet1!$B:$AE,10,0)</f>
        <v>#N/A</v>
      </c>
      <c r="M286" s="61" t="e">
        <f>VLOOKUP($C286,Sheet1!$B:$AE,11,0)</f>
        <v>#N/A</v>
      </c>
      <c r="N286" s="61" t="e">
        <f>VLOOKUP($C286,Sheet1!$B:$AE,12,0)</f>
        <v>#N/A</v>
      </c>
      <c r="O286" s="61" t="e">
        <f>VLOOKUP($C286,Sheet1!$B:$AE,13,0)</f>
        <v>#N/A</v>
      </c>
      <c r="P286" s="61" t="e">
        <f>VLOOKUP($C286,Sheet1!$B:$AE,14,0)</f>
        <v>#N/A</v>
      </c>
      <c r="Q286" s="61" t="e">
        <f>VLOOKUP($C286,Sheet1!$B:$AE,15,0)</f>
        <v>#N/A</v>
      </c>
      <c r="R286" s="61" t="e">
        <f>VLOOKUP($C286,Sheet1!$B:$AE,16,0)</f>
        <v>#N/A</v>
      </c>
      <c r="S286" s="61" t="e">
        <f>VLOOKUP($C286,Sheet1!$B:$AE,17,0)</f>
        <v>#N/A</v>
      </c>
      <c r="T286" s="61" t="e">
        <f>VLOOKUP($C286,Sheet1!$B:$AE,18,0)</f>
        <v>#N/A</v>
      </c>
      <c r="U286" s="61" t="e">
        <f>VLOOKUP($C286,Sheet1!$B:$AE,19,0)</f>
        <v>#N/A</v>
      </c>
      <c r="V286" s="61" t="e">
        <f>VLOOKUP($C286,Sheet1!$B:$AE,20,0)</f>
        <v>#N/A</v>
      </c>
      <c r="W286" s="61" t="e">
        <f>VLOOKUP($C286,Sheet1!$B:$AE,21,0)</f>
        <v>#N/A</v>
      </c>
      <c r="X286" s="61" t="e">
        <f>VLOOKUP($C286,Sheet1!$B:$AE,22,0)</f>
        <v>#N/A</v>
      </c>
      <c r="Y286" s="61" t="e">
        <f>VLOOKUP($C286,Sheet1!$B:$AE,23,0)</f>
        <v>#N/A</v>
      </c>
      <c r="Z286" s="61" t="e">
        <f>VLOOKUP($C286,Sheet1!$B:$AE,24,0)</f>
        <v>#N/A</v>
      </c>
      <c r="AA286" s="61" t="e">
        <f>VLOOKUP($C286,Sheet1!$B:$AE,25,0)</f>
        <v>#N/A</v>
      </c>
      <c r="AB286" s="61" t="e">
        <f>VLOOKUP($C286,Sheet1!$B:$AF,26,0)</f>
        <v>#N/A</v>
      </c>
      <c r="AC286" s="61" t="e">
        <f>VLOOKUP($C286,Sheet1!$B:$AG,27,0)</f>
        <v>#N/A</v>
      </c>
      <c r="AD286" s="61" t="e">
        <f>VLOOKUP($C286,Sheet1!$B:$AH,28,0)</f>
        <v>#N/A</v>
      </c>
      <c r="AE286" s="61" t="e">
        <f>VLOOKUP(C286,Sheet1!B:AI,29,0)</f>
        <v>#N/A</v>
      </c>
      <c r="AF286" s="109" t="e">
        <f t="shared" si="33"/>
        <v>#N/A</v>
      </c>
      <c r="AG286" s="175" t="e">
        <f t="shared" si="37"/>
        <v>#N/A</v>
      </c>
    </row>
    <row r="287" s="27" customFormat="1" ht="15" spans="1:33">
      <c r="A287" s="34"/>
      <c r="B287" s="171"/>
      <c r="C287" s="172" t="s">
        <v>771</v>
      </c>
      <c r="D287" s="87" t="s">
        <v>772</v>
      </c>
      <c r="E287" s="31" t="e">
        <f>VLOOKUP(C287,Sheet1!B:G,3,0)</f>
        <v>#N/A</v>
      </c>
      <c r="F287" s="61" t="e">
        <f>VLOOKUP(C287,Sheet1!B:J,4,0)</f>
        <v>#N/A</v>
      </c>
      <c r="G287" s="61" t="e">
        <f>VLOOKUP(C287,Sheet1!B:K,5,0)</f>
        <v>#N/A</v>
      </c>
      <c r="H287" s="61" t="e">
        <f>VLOOKUP($C287,Sheet1!$B:$AE,6,0)</f>
        <v>#N/A</v>
      </c>
      <c r="I287" s="61" t="e">
        <f>VLOOKUP($C287,Sheet1!$B:$AE,7,0)</f>
        <v>#N/A</v>
      </c>
      <c r="J287" s="61" t="e">
        <f>VLOOKUP($C287,Sheet1!$B:$AE,8,0)</f>
        <v>#N/A</v>
      </c>
      <c r="K287" s="61" t="e">
        <f>VLOOKUP($C287,Sheet1!$B:$AE,9,0)</f>
        <v>#N/A</v>
      </c>
      <c r="L287" s="61" t="e">
        <f>VLOOKUP($C287,Sheet1!$B:$AE,10,0)</f>
        <v>#N/A</v>
      </c>
      <c r="M287" s="61" t="e">
        <f>VLOOKUP($C287,Sheet1!$B:$AE,11,0)</f>
        <v>#N/A</v>
      </c>
      <c r="N287" s="61" t="e">
        <f>VLOOKUP($C287,Sheet1!$B:$AE,12,0)</f>
        <v>#N/A</v>
      </c>
      <c r="O287" s="61" t="e">
        <f>VLOOKUP($C287,Sheet1!$B:$AE,13,0)</f>
        <v>#N/A</v>
      </c>
      <c r="P287" s="61" t="e">
        <f>VLOOKUP($C287,Sheet1!$B:$AE,14,0)</f>
        <v>#N/A</v>
      </c>
      <c r="Q287" s="61" t="e">
        <f>VLOOKUP($C287,Sheet1!$B:$AE,15,0)</f>
        <v>#N/A</v>
      </c>
      <c r="R287" s="61" t="e">
        <f>VLOOKUP($C287,Sheet1!$B:$AE,16,0)</f>
        <v>#N/A</v>
      </c>
      <c r="S287" s="61" t="e">
        <f>VLOOKUP($C287,Sheet1!$B:$AE,17,0)</f>
        <v>#N/A</v>
      </c>
      <c r="T287" s="61" t="e">
        <f>VLOOKUP($C287,Sheet1!$B:$AE,18,0)</f>
        <v>#N/A</v>
      </c>
      <c r="U287" s="61" t="e">
        <f>VLOOKUP($C287,Sheet1!$B:$AE,19,0)</f>
        <v>#N/A</v>
      </c>
      <c r="V287" s="61" t="e">
        <f>VLOOKUP($C287,Sheet1!$B:$AE,20,0)</f>
        <v>#N/A</v>
      </c>
      <c r="W287" s="61" t="e">
        <f>VLOOKUP($C287,Sheet1!$B:$AE,21,0)</f>
        <v>#N/A</v>
      </c>
      <c r="X287" s="61" t="e">
        <f>VLOOKUP($C287,Sheet1!$B:$AE,22,0)</f>
        <v>#N/A</v>
      </c>
      <c r="Y287" s="61" t="e">
        <f>VLOOKUP($C287,Sheet1!$B:$AE,23,0)</f>
        <v>#N/A</v>
      </c>
      <c r="Z287" s="61" t="e">
        <f>VLOOKUP($C287,Sheet1!$B:$AE,24,0)</f>
        <v>#N/A</v>
      </c>
      <c r="AA287" s="61" t="e">
        <f>VLOOKUP($C287,Sheet1!$B:$AE,25,0)</f>
        <v>#N/A</v>
      </c>
      <c r="AB287" s="61" t="e">
        <f>VLOOKUP($C287,Sheet1!$B:$AF,26,0)</f>
        <v>#N/A</v>
      </c>
      <c r="AC287" s="61" t="e">
        <f>VLOOKUP($C287,Sheet1!$B:$AG,27,0)</f>
        <v>#N/A</v>
      </c>
      <c r="AD287" s="61" t="e">
        <f>VLOOKUP($C287,Sheet1!$B:$AH,28,0)</f>
        <v>#N/A</v>
      </c>
      <c r="AE287" s="61" t="e">
        <f>VLOOKUP(C287,Sheet1!B:AI,29,0)</f>
        <v>#N/A</v>
      </c>
      <c r="AF287" s="109" t="e">
        <f t="shared" si="33"/>
        <v>#N/A</v>
      </c>
      <c r="AG287" s="175" t="e">
        <f t="shared" si="37"/>
        <v>#N/A</v>
      </c>
    </row>
    <row r="288" s="27" customFormat="1" ht="15" spans="1:33">
      <c r="A288" s="34"/>
      <c r="B288" s="171"/>
      <c r="C288" s="172" t="s">
        <v>773</v>
      </c>
      <c r="D288" s="87" t="s">
        <v>774</v>
      </c>
      <c r="E288" s="31" t="e">
        <f>VLOOKUP(C288,Sheet1!B:G,3,0)</f>
        <v>#N/A</v>
      </c>
      <c r="F288" s="61" t="e">
        <f>VLOOKUP(C288,Sheet1!B:J,4,0)</f>
        <v>#N/A</v>
      </c>
      <c r="G288" s="61" t="e">
        <f>VLOOKUP(C288,Sheet1!B:K,5,0)</f>
        <v>#N/A</v>
      </c>
      <c r="H288" s="61" t="e">
        <f>VLOOKUP($C288,Sheet1!$B:$AE,6,0)</f>
        <v>#N/A</v>
      </c>
      <c r="I288" s="61" t="e">
        <f>VLOOKUP($C288,Sheet1!$B:$AE,7,0)</f>
        <v>#N/A</v>
      </c>
      <c r="J288" s="61" t="e">
        <f>VLOOKUP($C288,Sheet1!$B:$AE,8,0)</f>
        <v>#N/A</v>
      </c>
      <c r="K288" s="61" t="e">
        <f>VLOOKUP($C288,Sheet1!$B:$AE,9,0)</f>
        <v>#N/A</v>
      </c>
      <c r="L288" s="61" t="e">
        <f>VLOOKUP($C288,Sheet1!$B:$AE,10,0)</f>
        <v>#N/A</v>
      </c>
      <c r="M288" s="61" t="e">
        <f>VLOOKUP($C288,Sheet1!$B:$AE,11,0)</f>
        <v>#N/A</v>
      </c>
      <c r="N288" s="61" t="e">
        <f>VLOOKUP($C288,Sheet1!$B:$AE,12,0)</f>
        <v>#N/A</v>
      </c>
      <c r="O288" s="61" t="e">
        <f>VLOOKUP($C288,Sheet1!$B:$AE,13,0)</f>
        <v>#N/A</v>
      </c>
      <c r="P288" s="61" t="e">
        <f>VLOOKUP($C288,Sheet1!$B:$AE,14,0)</f>
        <v>#N/A</v>
      </c>
      <c r="Q288" s="61" t="e">
        <f>VLOOKUP($C288,Sheet1!$B:$AE,15,0)</f>
        <v>#N/A</v>
      </c>
      <c r="R288" s="61" t="e">
        <f>VLOOKUP($C288,Sheet1!$B:$AE,16,0)</f>
        <v>#N/A</v>
      </c>
      <c r="S288" s="61" t="e">
        <f>VLOOKUP($C288,Sheet1!$B:$AE,17,0)</f>
        <v>#N/A</v>
      </c>
      <c r="T288" s="61" t="e">
        <f>VLOOKUP($C288,Sheet1!$B:$AE,18,0)</f>
        <v>#N/A</v>
      </c>
      <c r="U288" s="61" t="e">
        <f>VLOOKUP($C288,Sheet1!$B:$AE,19,0)</f>
        <v>#N/A</v>
      </c>
      <c r="V288" s="61" t="e">
        <f>VLOOKUP($C288,Sheet1!$B:$AE,20,0)</f>
        <v>#N/A</v>
      </c>
      <c r="W288" s="61" t="e">
        <f>VLOOKUP($C288,Sheet1!$B:$AE,21,0)</f>
        <v>#N/A</v>
      </c>
      <c r="X288" s="61" t="e">
        <f>VLOOKUP($C288,Sheet1!$B:$AE,22,0)</f>
        <v>#N/A</v>
      </c>
      <c r="Y288" s="61" t="e">
        <f>VLOOKUP($C288,Sheet1!$B:$AE,23,0)</f>
        <v>#N/A</v>
      </c>
      <c r="Z288" s="61" t="e">
        <f>VLOOKUP($C288,Sheet1!$B:$AE,24,0)</f>
        <v>#N/A</v>
      </c>
      <c r="AA288" s="61" t="e">
        <f>VLOOKUP($C288,Sheet1!$B:$AE,25,0)</f>
        <v>#N/A</v>
      </c>
      <c r="AB288" s="61" t="e">
        <f>VLOOKUP($C288,Sheet1!$B:$AF,26,0)</f>
        <v>#N/A</v>
      </c>
      <c r="AC288" s="61" t="e">
        <f>VLOOKUP($C288,Sheet1!$B:$AG,27,0)</f>
        <v>#N/A</v>
      </c>
      <c r="AD288" s="61" t="e">
        <f>VLOOKUP($C288,Sheet1!$B:$AH,28,0)</f>
        <v>#N/A</v>
      </c>
      <c r="AE288" s="61" t="e">
        <f>VLOOKUP(C288,Sheet1!B:AI,29,0)</f>
        <v>#N/A</v>
      </c>
      <c r="AF288" s="109" t="e">
        <f t="shared" si="33"/>
        <v>#N/A</v>
      </c>
      <c r="AG288" s="175" t="e">
        <f t="shared" ref="AG288:AG293" si="38">AF288-AE288</f>
        <v>#N/A</v>
      </c>
    </row>
    <row r="289" s="27" customFormat="1" ht="15" spans="1:33">
      <c r="A289" s="34"/>
      <c r="B289" s="171"/>
      <c r="C289" s="172" t="s">
        <v>775</v>
      </c>
      <c r="D289" s="87" t="s">
        <v>776</v>
      </c>
      <c r="E289" s="31" t="e">
        <f>VLOOKUP(C289,Sheet1!B:G,3,0)</f>
        <v>#N/A</v>
      </c>
      <c r="F289" s="61" t="e">
        <f>VLOOKUP(C289,Sheet1!B:J,4,0)</f>
        <v>#N/A</v>
      </c>
      <c r="G289" s="61" t="e">
        <f>VLOOKUP(C289,Sheet1!B:K,5,0)</f>
        <v>#N/A</v>
      </c>
      <c r="H289" s="61" t="e">
        <f>VLOOKUP($C289,Sheet1!$B:$AE,6,0)</f>
        <v>#N/A</v>
      </c>
      <c r="I289" s="61" t="e">
        <f>VLOOKUP($C289,Sheet1!$B:$AE,7,0)</f>
        <v>#N/A</v>
      </c>
      <c r="J289" s="61" t="e">
        <f>VLOOKUP($C289,Sheet1!$B:$AE,8,0)</f>
        <v>#N/A</v>
      </c>
      <c r="K289" s="61" t="e">
        <f>VLOOKUP($C289,Sheet1!$B:$AE,9,0)</f>
        <v>#N/A</v>
      </c>
      <c r="L289" s="61" t="e">
        <f>VLOOKUP($C289,Sheet1!$B:$AE,10,0)</f>
        <v>#N/A</v>
      </c>
      <c r="M289" s="61" t="e">
        <f>VLOOKUP($C289,Sheet1!$B:$AE,11,0)</f>
        <v>#N/A</v>
      </c>
      <c r="N289" s="61" t="e">
        <f>VLOOKUP($C289,Sheet1!$B:$AE,12,0)</f>
        <v>#N/A</v>
      </c>
      <c r="O289" s="61" t="e">
        <f>VLOOKUP($C289,Sheet1!$B:$AE,13,0)</f>
        <v>#N/A</v>
      </c>
      <c r="P289" s="61" t="e">
        <f>VLOOKUP($C289,Sheet1!$B:$AE,14,0)</f>
        <v>#N/A</v>
      </c>
      <c r="Q289" s="61" t="e">
        <f>VLOOKUP($C289,Sheet1!$B:$AE,15,0)</f>
        <v>#N/A</v>
      </c>
      <c r="R289" s="61" t="e">
        <f>VLOOKUP($C289,Sheet1!$B:$AE,16,0)</f>
        <v>#N/A</v>
      </c>
      <c r="S289" s="61" t="e">
        <f>VLOOKUP($C289,Sheet1!$B:$AE,17,0)</f>
        <v>#N/A</v>
      </c>
      <c r="T289" s="61" t="e">
        <f>VLOOKUP($C289,Sheet1!$B:$AE,18,0)</f>
        <v>#N/A</v>
      </c>
      <c r="U289" s="61" t="e">
        <f>VLOOKUP($C289,Sheet1!$B:$AE,19,0)</f>
        <v>#N/A</v>
      </c>
      <c r="V289" s="61" t="e">
        <f>VLOOKUP($C289,Sheet1!$B:$AE,20,0)</f>
        <v>#N/A</v>
      </c>
      <c r="W289" s="61" t="e">
        <f>VLOOKUP($C289,Sheet1!$B:$AE,21,0)</f>
        <v>#N/A</v>
      </c>
      <c r="X289" s="61" t="e">
        <f>VLOOKUP($C289,Sheet1!$B:$AE,22,0)</f>
        <v>#N/A</v>
      </c>
      <c r="Y289" s="61" t="e">
        <f>VLOOKUP($C289,Sheet1!$B:$AE,23,0)</f>
        <v>#N/A</v>
      </c>
      <c r="Z289" s="61" t="e">
        <f>VLOOKUP($C289,Sheet1!$B:$AE,24,0)</f>
        <v>#N/A</v>
      </c>
      <c r="AA289" s="61" t="e">
        <f>VLOOKUP($C289,Sheet1!$B:$AE,25,0)</f>
        <v>#N/A</v>
      </c>
      <c r="AB289" s="61" t="e">
        <f>VLOOKUP($C289,Sheet1!$B:$AF,26,0)</f>
        <v>#N/A</v>
      </c>
      <c r="AC289" s="61" t="e">
        <f>VLOOKUP($C289,Sheet1!$B:$AG,27,0)</f>
        <v>#N/A</v>
      </c>
      <c r="AD289" s="61" t="e">
        <f>VLOOKUP($C289,Sheet1!$B:$AH,28,0)</f>
        <v>#N/A</v>
      </c>
      <c r="AE289" s="61" t="e">
        <f>VLOOKUP(C289,Sheet1!B:AI,29,0)</f>
        <v>#N/A</v>
      </c>
      <c r="AF289" s="109" t="e">
        <f t="shared" si="33"/>
        <v>#N/A</v>
      </c>
      <c r="AG289" s="175" t="e">
        <f>AF289-AE289-AD289</f>
        <v>#N/A</v>
      </c>
    </row>
    <row r="290" s="27" customFormat="1" ht="15" spans="1:33">
      <c r="A290" s="34"/>
      <c r="B290" s="171"/>
      <c r="C290" s="172" t="s">
        <v>777</v>
      </c>
      <c r="D290" s="87" t="s">
        <v>778</v>
      </c>
      <c r="E290" s="31" t="e">
        <f>VLOOKUP(C290,Sheet1!B:G,3,0)</f>
        <v>#N/A</v>
      </c>
      <c r="F290" s="61" t="e">
        <f>VLOOKUP(C290,Sheet1!B:J,4,0)</f>
        <v>#N/A</v>
      </c>
      <c r="G290" s="61" t="e">
        <f>VLOOKUP(C290,Sheet1!B:K,5,0)</f>
        <v>#N/A</v>
      </c>
      <c r="H290" s="61" t="e">
        <f>VLOOKUP($C290,Sheet1!$B:$AE,6,0)</f>
        <v>#N/A</v>
      </c>
      <c r="I290" s="61" t="e">
        <f>VLOOKUP($C290,Sheet1!$B:$AE,7,0)</f>
        <v>#N/A</v>
      </c>
      <c r="J290" s="61" t="e">
        <f>VLOOKUP($C290,Sheet1!$B:$AE,8,0)</f>
        <v>#N/A</v>
      </c>
      <c r="K290" s="61" t="e">
        <f>VLOOKUP($C290,Sheet1!$B:$AE,9,0)</f>
        <v>#N/A</v>
      </c>
      <c r="L290" s="61" t="e">
        <f>VLOOKUP($C290,Sheet1!$B:$AE,10,0)</f>
        <v>#N/A</v>
      </c>
      <c r="M290" s="61" t="e">
        <f>VLOOKUP($C290,Sheet1!$B:$AE,11,0)</f>
        <v>#N/A</v>
      </c>
      <c r="N290" s="61" t="e">
        <f>VLOOKUP($C290,Sheet1!$B:$AE,12,0)</f>
        <v>#N/A</v>
      </c>
      <c r="O290" s="61" t="e">
        <f>VLOOKUP($C290,Sheet1!$B:$AE,13,0)</f>
        <v>#N/A</v>
      </c>
      <c r="P290" s="61" t="e">
        <f>VLOOKUP($C290,Sheet1!$B:$AE,14,0)</f>
        <v>#N/A</v>
      </c>
      <c r="Q290" s="61" t="e">
        <f>VLOOKUP($C290,Sheet1!$B:$AE,15,0)</f>
        <v>#N/A</v>
      </c>
      <c r="R290" s="61" t="e">
        <f>VLOOKUP($C290,Sheet1!$B:$AE,16,0)</f>
        <v>#N/A</v>
      </c>
      <c r="S290" s="61" t="e">
        <f>VLOOKUP($C290,Sheet1!$B:$AE,17,0)</f>
        <v>#N/A</v>
      </c>
      <c r="T290" s="61" t="e">
        <f>VLOOKUP($C290,Sheet1!$B:$AE,18,0)</f>
        <v>#N/A</v>
      </c>
      <c r="U290" s="61" t="e">
        <f>VLOOKUP($C290,Sheet1!$B:$AE,19,0)</f>
        <v>#N/A</v>
      </c>
      <c r="V290" s="61" t="e">
        <f>VLOOKUP($C290,Sheet1!$B:$AE,20,0)</f>
        <v>#N/A</v>
      </c>
      <c r="W290" s="61" t="e">
        <f>VLOOKUP($C290,Sheet1!$B:$AE,21,0)</f>
        <v>#N/A</v>
      </c>
      <c r="X290" s="61" t="e">
        <f>VLOOKUP($C290,Sheet1!$B:$AE,22,0)</f>
        <v>#N/A</v>
      </c>
      <c r="Y290" s="61" t="e">
        <f>VLOOKUP($C290,Sheet1!$B:$AE,23,0)</f>
        <v>#N/A</v>
      </c>
      <c r="Z290" s="61" t="e">
        <f>VLOOKUP($C290,Sheet1!$B:$AE,24,0)</f>
        <v>#N/A</v>
      </c>
      <c r="AA290" s="61" t="e">
        <f>VLOOKUP($C290,Sheet1!$B:$AE,25,0)</f>
        <v>#N/A</v>
      </c>
      <c r="AB290" s="61" t="e">
        <f>VLOOKUP($C290,Sheet1!$B:$AF,26,0)</f>
        <v>#N/A</v>
      </c>
      <c r="AC290" s="61" t="e">
        <f>VLOOKUP($C290,Sheet1!$B:$AG,27,0)</f>
        <v>#N/A</v>
      </c>
      <c r="AD290" s="61" t="e">
        <f>VLOOKUP($C290,Sheet1!$B:$AH,28,0)</f>
        <v>#N/A</v>
      </c>
      <c r="AE290" s="61" t="e">
        <f>VLOOKUP(C290,Sheet1!B:AI,29,0)</f>
        <v>#N/A</v>
      </c>
      <c r="AF290" s="109" t="e">
        <f t="shared" si="33"/>
        <v>#N/A</v>
      </c>
      <c r="AG290" s="175" t="e">
        <f t="shared" si="38"/>
        <v>#N/A</v>
      </c>
    </row>
    <row r="291" s="27" customFormat="1" ht="15" spans="1:33">
      <c r="A291" s="34"/>
      <c r="B291" s="171"/>
      <c r="C291" s="172" t="s">
        <v>779</v>
      </c>
      <c r="D291" s="87" t="s">
        <v>780</v>
      </c>
      <c r="E291" s="31" t="e">
        <f>VLOOKUP(C291,Sheet1!B:G,3,0)</f>
        <v>#N/A</v>
      </c>
      <c r="F291" s="61" t="e">
        <f>VLOOKUP(C291,Sheet1!B:J,4,0)</f>
        <v>#N/A</v>
      </c>
      <c r="G291" s="61" t="e">
        <f>VLOOKUP(C291,Sheet1!B:K,5,0)</f>
        <v>#N/A</v>
      </c>
      <c r="H291" s="61" t="e">
        <f>VLOOKUP($C291,Sheet1!$B:$AE,6,0)</f>
        <v>#N/A</v>
      </c>
      <c r="I291" s="61" t="e">
        <f>VLOOKUP($C291,Sheet1!$B:$AE,7,0)</f>
        <v>#N/A</v>
      </c>
      <c r="J291" s="61" t="e">
        <f>VLOOKUP($C291,Sheet1!$B:$AE,8,0)</f>
        <v>#N/A</v>
      </c>
      <c r="K291" s="61" t="e">
        <f>VLOOKUP($C291,Sheet1!$B:$AE,9,0)</f>
        <v>#N/A</v>
      </c>
      <c r="L291" s="61" t="e">
        <f>VLOOKUP($C291,Sheet1!$B:$AE,10,0)</f>
        <v>#N/A</v>
      </c>
      <c r="M291" s="61" t="e">
        <f>VLOOKUP($C291,Sheet1!$B:$AE,11,0)</f>
        <v>#N/A</v>
      </c>
      <c r="N291" s="61" t="e">
        <f>VLOOKUP($C291,Sheet1!$B:$AE,12,0)</f>
        <v>#N/A</v>
      </c>
      <c r="O291" s="61" t="e">
        <f>VLOOKUP($C291,Sheet1!$B:$AE,13,0)</f>
        <v>#N/A</v>
      </c>
      <c r="P291" s="61" t="e">
        <f>VLOOKUP($C291,Sheet1!$B:$AE,14,0)</f>
        <v>#N/A</v>
      </c>
      <c r="Q291" s="61" t="e">
        <f>VLOOKUP($C291,Sheet1!$B:$AE,15,0)</f>
        <v>#N/A</v>
      </c>
      <c r="R291" s="61" t="e">
        <f>VLOOKUP($C291,Sheet1!$B:$AE,16,0)</f>
        <v>#N/A</v>
      </c>
      <c r="S291" s="61" t="e">
        <f>VLOOKUP($C291,Sheet1!$B:$AE,17,0)</f>
        <v>#N/A</v>
      </c>
      <c r="T291" s="61" t="e">
        <f>VLOOKUP($C291,Sheet1!$B:$AE,18,0)</f>
        <v>#N/A</v>
      </c>
      <c r="U291" s="61" t="e">
        <f>VLOOKUP($C291,Sheet1!$B:$AE,19,0)</f>
        <v>#N/A</v>
      </c>
      <c r="V291" s="61" t="e">
        <f>VLOOKUP($C291,Sheet1!$B:$AE,20,0)</f>
        <v>#N/A</v>
      </c>
      <c r="W291" s="61" t="e">
        <f>VLOOKUP($C291,Sheet1!$B:$AE,21,0)</f>
        <v>#N/A</v>
      </c>
      <c r="X291" s="61" t="e">
        <f>VLOOKUP($C291,Sheet1!$B:$AE,22,0)</f>
        <v>#N/A</v>
      </c>
      <c r="Y291" s="61" t="e">
        <f>VLOOKUP($C291,Sheet1!$B:$AE,23,0)</f>
        <v>#N/A</v>
      </c>
      <c r="Z291" s="61" t="e">
        <f>VLOOKUP($C291,Sheet1!$B:$AE,24,0)</f>
        <v>#N/A</v>
      </c>
      <c r="AA291" s="61" t="e">
        <f>VLOOKUP($C291,Sheet1!$B:$AE,25,0)</f>
        <v>#N/A</v>
      </c>
      <c r="AB291" s="61" t="e">
        <f>VLOOKUP($C291,Sheet1!$B:$AF,26,0)</f>
        <v>#N/A</v>
      </c>
      <c r="AC291" s="61" t="e">
        <f>VLOOKUP($C291,Sheet1!$B:$AG,27,0)</f>
        <v>#N/A</v>
      </c>
      <c r="AD291" s="61" t="e">
        <f>VLOOKUP($C291,Sheet1!$B:$AH,28,0)</f>
        <v>#N/A</v>
      </c>
      <c r="AE291" s="61" t="e">
        <f>VLOOKUP(C291,Sheet1!B:AI,29,0)</f>
        <v>#N/A</v>
      </c>
      <c r="AF291" s="109" t="e">
        <f t="shared" si="33"/>
        <v>#N/A</v>
      </c>
      <c r="AG291" s="175" t="e">
        <f>AF291-AE291-AD291</f>
        <v>#N/A</v>
      </c>
    </row>
    <row r="292" s="27" customFormat="1" ht="15" spans="1:33">
      <c r="A292" s="34"/>
      <c r="B292" s="171"/>
      <c r="C292" s="172" t="s">
        <v>781</v>
      </c>
      <c r="D292" s="87" t="s">
        <v>782</v>
      </c>
      <c r="E292" s="31" t="e">
        <f>VLOOKUP(C292,Sheet1!B:G,3,0)</f>
        <v>#N/A</v>
      </c>
      <c r="F292" s="61" t="e">
        <f>VLOOKUP(C292,Sheet1!B:J,4,0)</f>
        <v>#N/A</v>
      </c>
      <c r="G292" s="61" t="e">
        <f>VLOOKUP(C292,Sheet1!B:K,5,0)</f>
        <v>#N/A</v>
      </c>
      <c r="H292" s="61" t="e">
        <f>VLOOKUP($C292,Sheet1!$B:$AE,6,0)</f>
        <v>#N/A</v>
      </c>
      <c r="I292" s="61" t="e">
        <f>VLOOKUP($C292,Sheet1!$B:$AE,7,0)</f>
        <v>#N/A</v>
      </c>
      <c r="J292" s="61" t="e">
        <f>VLOOKUP($C292,Sheet1!$B:$AE,8,0)</f>
        <v>#N/A</v>
      </c>
      <c r="K292" s="61" t="e">
        <f>VLOOKUP($C292,Sheet1!$B:$AE,9,0)</f>
        <v>#N/A</v>
      </c>
      <c r="L292" s="61" t="e">
        <f>VLOOKUP($C292,Sheet1!$B:$AE,10,0)</f>
        <v>#N/A</v>
      </c>
      <c r="M292" s="61" t="e">
        <f>VLOOKUP($C292,Sheet1!$B:$AE,11,0)</f>
        <v>#N/A</v>
      </c>
      <c r="N292" s="61" t="e">
        <f>VLOOKUP($C292,Sheet1!$B:$AE,12,0)</f>
        <v>#N/A</v>
      </c>
      <c r="O292" s="61" t="e">
        <f>VLOOKUP($C292,Sheet1!$B:$AE,13,0)</f>
        <v>#N/A</v>
      </c>
      <c r="P292" s="61" t="e">
        <f>VLOOKUP($C292,Sheet1!$B:$AE,14,0)</f>
        <v>#N/A</v>
      </c>
      <c r="Q292" s="61" t="e">
        <f>VLOOKUP($C292,Sheet1!$B:$AE,15,0)</f>
        <v>#N/A</v>
      </c>
      <c r="R292" s="61" t="e">
        <f>VLOOKUP($C292,Sheet1!$B:$AE,16,0)</f>
        <v>#N/A</v>
      </c>
      <c r="S292" s="61" t="e">
        <f>VLOOKUP($C292,Sheet1!$B:$AE,17,0)</f>
        <v>#N/A</v>
      </c>
      <c r="T292" s="61" t="e">
        <f>VLOOKUP($C292,Sheet1!$B:$AE,18,0)</f>
        <v>#N/A</v>
      </c>
      <c r="U292" s="61" t="e">
        <f>VLOOKUP($C292,Sheet1!$B:$AE,19,0)</f>
        <v>#N/A</v>
      </c>
      <c r="V292" s="61" t="e">
        <f>VLOOKUP($C292,Sheet1!$B:$AE,20,0)</f>
        <v>#N/A</v>
      </c>
      <c r="W292" s="61" t="e">
        <f>VLOOKUP($C292,Sheet1!$B:$AE,21,0)</f>
        <v>#N/A</v>
      </c>
      <c r="X292" s="61" t="e">
        <f>VLOOKUP($C292,Sheet1!$B:$AE,22,0)</f>
        <v>#N/A</v>
      </c>
      <c r="Y292" s="61" t="e">
        <f>VLOOKUP($C292,Sheet1!$B:$AE,23,0)</f>
        <v>#N/A</v>
      </c>
      <c r="Z292" s="61" t="e">
        <f>VLOOKUP($C292,Sheet1!$B:$AE,24,0)</f>
        <v>#N/A</v>
      </c>
      <c r="AA292" s="61" t="e">
        <f>VLOOKUP($C292,Sheet1!$B:$AE,25,0)</f>
        <v>#N/A</v>
      </c>
      <c r="AB292" s="61" t="e">
        <f>VLOOKUP($C292,Sheet1!$B:$AF,26,0)</f>
        <v>#N/A</v>
      </c>
      <c r="AC292" s="61" t="e">
        <f>VLOOKUP($C292,Sheet1!$B:$AG,27,0)</f>
        <v>#N/A</v>
      </c>
      <c r="AD292" s="61" t="e">
        <f>VLOOKUP($C292,Sheet1!$B:$AH,28,0)</f>
        <v>#N/A</v>
      </c>
      <c r="AE292" s="61" t="e">
        <f>VLOOKUP(C292,Sheet1!B:AI,29,0)</f>
        <v>#N/A</v>
      </c>
      <c r="AF292" s="109" t="e">
        <f t="shared" si="33"/>
        <v>#N/A</v>
      </c>
      <c r="AG292" s="175" t="e">
        <f t="shared" si="38"/>
        <v>#N/A</v>
      </c>
    </row>
    <row r="293" s="27" customFormat="1" ht="26.25" spans="1:33">
      <c r="A293" s="34"/>
      <c r="B293" s="171"/>
      <c r="C293" s="172" t="s">
        <v>216</v>
      </c>
      <c r="D293" s="87" t="s">
        <v>217</v>
      </c>
      <c r="E293" s="31">
        <f>VLOOKUP(C293,Sheet1!B:G,3,0)</f>
        <v>210</v>
      </c>
      <c r="F293" s="61" t="str">
        <f>VLOOKUP(C293,Sheet1!B:J,4,0)</f>
        <v>固定资产-喷涂环保设备</v>
      </c>
      <c r="G293" s="61">
        <f>VLOOKUP(C293,Sheet1!B:K,5,0)</f>
        <v>0</v>
      </c>
      <c r="H293" s="61">
        <f>VLOOKUP($C293,Sheet1!$B:$AE,6,0)</f>
        <v>30</v>
      </c>
      <c r="I293" s="61" t="str">
        <f>VLOOKUP($C293,Sheet1!$B:$AE,7,0)</f>
        <v>是</v>
      </c>
      <c r="J293" s="61">
        <f>VLOOKUP($C293,Sheet1!$B:$AE,8,0)</f>
        <v>0</v>
      </c>
      <c r="K293" s="61">
        <f>VLOOKUP($C293,Sheet1!$B:$AE,9,0)</f>
        <v>0</v>
      </c>
      <c r="L293" s="61">
        <f>VLOOKUP($C293,Sheet1!$B:$AE,10,0)</f>
        <v>0</v>
      </c>
      <c r="M293" s="61">
        <f>VLOOKUP($C293,Sheet1!$B:$AE,11,0)</f>
        <v>0</v>
      </c>
      <c r="N293" s="61">
        <f>VLOOKUP($C293,Sheet1!$B:$AE,12,0)</f>
        <v>0</v>
      </c>
      <c r="O293" s="61">
        <f>VLOOKUP($C293,Sheet1!$B:$AE,13,0)</f>
        <v>0</v>
      </c>
      <c r="P293" s="61">
        <f>VLOOKUP($C293,Sheet1!$B:$AE,14,0)</f>
        <v>0</v>
      </c>
      <c r="Q293" s="61">
        <f>VLOOKUP($C293,Sheet1!$B:$AE,15,0)</f>
        <v>0</v>
      </c>
      <c r="R293" s="61">
        <f>VLOOKUP($C293,Sheet1!$B:$AE,16,0)</f>
        <v>0</v>
      </c>
      <c r="S293" s="61">
        <f>VLOOKUP($C293,Sheet1!$B:$AE,17,0)</f>
        <v>0</v>
      </c>
      <c r="T293" s="61">
        <f>VLOOKUP($C293,Sheet1!$B:$AE,18,0)</f>
        <v>0</v>
      </c>
      <c r="U293" s="61">
        <f>VLOOKUP($C293,Sheet1!$B:$AE,19,0)</f>
        <v>9130</v>
      </c>
      <c r="V293" s="61">
        <f>VLOOKUP($C293,Sheet1!$B:$AE,20,0)</f>
        <v>0</v>
      </c>
      <c r="W293" s="61">
        <f>VLOOKUP($C293,Sheet1!$B:$AE,21,0)</f>
        <v>33660</v>
      </c>
      <c r="X293" s="61">
        <f>VLOOKUP($C293,Sheet1!$B:$AE,22,0)</f>
        <v>0</v>
      </c>
      <c r="Y293" s="61">
        <f>VLOOKUP($C293,Sheet1!$B:$AE,23,0)</f>
        <v>0</v>
      </c>
      <c r="Z293" s="61">
        <f>VLOOKUP($C293,Sheet1!$B:$AE,24,0)</f>
        <v>0</v>
      </c>
      <c r="AA293" s="61">
        <f>VLOOKUP($C293,Sheet1!$B:$AE,25,0)</f>
        <v>0</v>
      </c>
      <c r="AB293" s="61">
        <f>VLOOKUP($C293,Sheet1!$B:$AF,26,0)</f>
        <v>0</v>
      </c>
      <c r="AC293" s="61">
        <f>VLOOKUP($C293,Sheet1!$B:$AG,27,0)</f>
        <v>0</v>
      </c>
      <c r="AD293" s="61">
        <f>VLOOKUP($C293,Sheet1!$B:$AH,28,0)</f>
        <v>0</v>
      </c>
      <c r="AE293" s="61">
        <f>VLOOKUP(C293,Sheet1!B:AI,29,0)</f>
        <v>0</v>
      </c>
      <c r="AF293" s="109">
        <f t="shared" si="33"/>
        <v>42820</v>
      </c>
      <c r="AG293" s="175">
        <f t="shared" si="38"/>
        <v>42820</v>
      </c>
    </row>
    <row r="294" s="27" customFormat="1" ht="15" spans="1:33">
      <c r="A294" s="34"/>
      <c r="B294" s="171"/>
      <c r="C294" s="172" t="s">
        <v>783</v>
      </c>
      <c r="D294" s="87" t="s">
        <v>784</v>
      </c>
      <c r="E294" s="31" t="e">
        <f>VLOOKUP(C294,Sheet1!B:G,3,0)</f>
        <v>#N/A</v>
      </c>
      <c r="F294" s="61" t="e">
        <f>VLOOKUP(C294,Sheet1!B:J,4,0)</f>
        <v>#N/A</v>
      </c>
      <c r="G294" s="61" t="e">
        <f>VLOOKUP(C294,Sheet1!B:K,5,0)</f>
        <v>#N/A</v>
      </c>
      <c r="H294" s="61" t="e">
        <f>VLOOKUP($C294,Sheet1!$B:$AE,6,0)</f>
        <v>#N/A</v>
      </c>
      <c r="I294" s="61" t="e">
        <f>VLOOKUP($C294,Sheet1!$B:$AE,7,0)</f>
        <v>#N/A</v>
      </c>
      <c r="J294" s="61" t="e">
        <f>VLOOKUP($C294,Sheet1!$B:$AE,8,0)</f>
        <v>#N/A</v>
      </c>
      <c r="K294" s="61" t="e">
        <f>VLOOKUP($C294,Sheet1!$B:$AE,9,0)</f>
        <v>#N/A</v>
      </c>
      <c r="L294" s="61" t="e">
        <f>VLOOKUP($C294,Sheet1!$B:$AE,10,0)</f>
        <v>#N/A</v>
      </c>
      <c r="M294" s="61" t="e">
        <f>VLOOKUP($C294,Sheet1!$B:$AE,11,0)</f>
        <v>#N/A</v>
      </c>
      <c r="N294" s="61" t="e">
        <f>VLOOKUP($C294,Sheet1!$B:$AE,12,0)</f>
        <v>#N/A</v>
      </c>
      <c r="O294" s="61" t="e">
        <f>VLOOKUP($C294,Sheet1!$B:$AE,13,0)</f>
        <v>#N/A</v>
      </c>
      <c r="P294" s="61" t="e">
        <f>VLOOKUP($C294,Sheet1!$B:$AE,14,0)</f>
        <v>#N/A</v>
      </c>
      <c r="Q294" s="61" t="e">
        <f>VLOOKUP($C294,Sheet1!$B:$AE,15,0)</f>
        <v>#N/A</v>
      </c>
      <c r="R294" s="61" t="e">
        <f>VLOOKUP($C294,Sheet1!$B:$AE,16,0)</f>
        <v>#N/A</v>
      </c>
      <c r="S294" s="61" t="e">
        <f>VLOOKUP($C294,Sheet1!$B:$AE,17,0)</f>
        <v>#N/A</v>
      </c>
      <c r="T294" s="61" t="e">
        <f>VLOOKUP($C294,Sheet1!$B:$AE,18,0)</f>
        <v>#N/A</v>
      </c>
      <c r="U294" s="61" t="e">
        <f>VLOOKUP($C294,Sheet1!$B:$AE,19,0)</f>
        <v>#N/A</v>
      </c>
      <c r="V294" s="61" t="e">
        <f>VLOOKUP($C294,Sheet1!$B:$AE,20,0)</f>
        <v>#N/A</v>
      </c>
      <c r="W294" s="61" t="e">
        <f>VLOOKUP($C294,Sheet1!$B:$AE,21,0)</f>
        <v>#N/A</v>
      </c>
      <c r="X294" s="61" t="e">
        <f>VLOOKUP($C294,Sheet1!$B:$AE,22,0)</f>
        <v>#N/A</v>
      </c>
      <c r="Y294" s="61" t="e">
        <f>VLOOKUP($C294,Sheet1!$B:$AE,23,0)</f>
        <v>#N/A</v>
      </c>
      <c r="Z294" s="61" t="e">
        <f>VLOOKUP($C294,Sheet1!$B:$AE,24,0)</f>
        <v>#N/A</v>
      </c>
      <c r="AA294" s="61" t="e">
        <f>VLOOKUP($C294,Sheet1!$B:$AE,25,0)</f>
        <v>#N/A</v>
      </c>
      <c r="AB294" s="61" t="e">
        <f>VLOOKUP($C294,Sheet1!$B:$AF,26,0)</f>
        <v>#N/A</v>
      </c>
      <c r="AC294" s="61" t="e">
        <f>VLOOKUP($C294,Sheet1!$B:$AG,27,0)</f>
        <v>#N/A</v>
      </c>
      <c r="AD294" s="61" t="e">
        <f>VLOOKUP($C294,Sheet1!$B:$AH,28,0)</f>
        <v>#N/A</v>
      </c>
      <c r="AE294" s="61" t="e">
        <f>VLOOKUP(C294,Sheet1!B:AI,29,0)</f>
        <v>#N/A</v>
      </c>
      <c r="AF294" s="109" t="e">
        <f t="shared" si="33"/>
        <v>#N/A</v>
      </c>
      <c r="AG294" s="175" t="e">
        <f>AF294</f>
        <v>#N/A</v>
      </c>
    </row>
    <row r="295" s="27" customFormat="1" ht="15" spans="1:33">
      <c r="A295" s="34"/>
      <c r="B295" s="171"/>
      <c r="C295" s="172" t="s">
        <v>785</v>
      </c>
      <c r="D295" s="87" t="s">
        <v>786</v>
      </c>
      <c r="E295" s="31" t="e">
        <f>VLOOKUP(C295,Sheet1!B:G,3,0)</f>
        <v>#N/A</v>
      </c>
      <c r="F295" s="61" t="e">
        <f>VLOOKUP(C295,Sheet1!B:J,4,0)</f>
        <v>#N/A</v>
      </c>
      <c r="G295" s="61" t="e">
        <f>VLOOKUP(C295,Sheet1!B:K,5,0)</f>
        <v>#N/A</v>
      </c>
      <c r="H295" s="61" t="e">
        <f>VLOOKUP($C295,Sheet1!$B:$AE,6,0)</f>
        <v>#N/A</v>
      </c>
      <c r="I295" s="61" t="e">
        <f>VLOOKUP($C295,Sheet1!$B:$AE,7,0)</f>
        <v>#N/A</v>
      </c>
      <c r="J295" s="61" t="e">
        <f>VLOOKUP($C295,Sheet1!$B:$AE,8,0)</f>
        <v>#N/A</v>
      </c>
      <c r="K295" s="61" t="e">
        <f>VLOOKUP($C295,Sheet1!$B:$AE,9,0)</f>
        <v>#N/A</v>
      </c>
      <c r="L295" s="61" t="e">
        <f>VLOOKUP($C295,Sheet1!$B:$AE,10,0)</f>
        <v>#N/A</v>
      </c>
      <c r="M295" s="61" t="e">
        <f>VLOOKUP($C295,Sheet1!$B:$AE,11,0)</f>
        <v>#N/A</v>
      </c>
      <c r="N295" s="61" t="e">
        <f>VLOOKUP($C295,Sheet1!$B:$AE,12,0)</f>
        <v>#N/A</v>
      </c>
      <c r="O295" s="61" t="e">
        <f>VLOOKUP($C295,Sheet1!$B:$AE,13,0)</f>
        <v>#N/A</v>
      </c>
      <c r="P295" s="61" t="e">
        <f>VLOOKUP($C295,Sheet1!$B:$AE,14,0)</f>
        <v>#N/A</v>
      </c>
      <c r="Q295" s="61" t="e">
        <f>VLOOKUP($C295,Sheet1!$B:$AE,15,0)</f>
        <v>#N/A</v>
      </c>
      <c r="R295" s="61" t="e">
        <f>VLOOKUP($C295,Sheet1!$B:$AE,16,0)</f>
        <v>#N/A</v>
      </c>
      <c r="S295" s="61" t="e">
        <f>VLOOKUP($C295,Sheet1!$B:$AE,17,0)</f>
        <v>#N/A</v>
      </c>
      <c r="T295" s="61" t="e">
        <f>VLOOKUP($C295,Sheet1!$B:$AE,18,0)</f>
        <v>#N/A</v>
      </c>
      <c r="U295" s="61" t="e">
        <f>VLOOKUP($C295,Sheet1!$B:$AE,19,0)</f>
        <v>#N/A</v>
      </c>
      <c r="V295" s="61" t="e">
        <f>VLOOKUP($C295,Sheet1!$B:$AE,20,0)</f>
        <v>#N/A</v>
      </c>
      <c r="W295" s="61" t="e">
        <f>VLOOKUP($C295,Sheet1!$B:$AE,21,0)</f>
        <v>#N/A</v>
      </c>
      <c r="X295" s="61" t="e">
        <f>VLOOKUP($C295,Sheet1!$B:$AE,22,0)</f>
        <v>#N/A</v>
      </c>
      <c r="Y295" s="61" t="e">
        <f>VLOOKUP($C295,Sheet1!$B:$AE,23,0)</f>
        <v>#N/A</v>
      </c>
      <c r="Z295" s="61" t="e">
        <f>VLOOKUP($C295,Sheet1!$B:$AE,24,0)</f>
        <v>#N/A</v>
      </c>
      <c r="AA295" s="61" t="e">
        <f>VLOOKUP($C295,Sheet1!$B:$AE,25,0)</f>
        <v>#N/A</v>
      </c>
      <c r="AB295" s="61" t="e">
        <f>VLOOKUP($C295,Sheet1!$B:$AF,26,0)</f>
        <v>#N/A</v>
      </c>
      <c r="AC295" s="61" t="e">
        <f>VLOOKUP($C295,Sheet1!$B:$AG,27,0)</f>
        <v>#N/A</v>
      </c>
      <c r="AD295" s="61" t="e">
        <f>VLOOKUP($C295,Sheet1!$B:$AH,28,0)</f>
        <v>#N/A</v>
      </c>
      <c r="AE295" s="61" t="e">
        <f>VLOOKUP(C295,Sheet1!B:AI,29,0)</f>
        <v>#N/A</v>
      </c>
      <c r="AF295" s="109" t="e">
        <f t="shared" si="33"/>
        <v>#N/A</v>
      </c>
      <c r="AG295" s="175" t="e">
        <f t="shared" ref="AG295:AG317" si="39">AF295-AE295</f>
        <v>#N/A</v>
      </c>
    </row>
    <row r="296" s="27" customFormat="1" ht="15" spans="1:33">
      <c r="A296" s="34"/>
      <c r="B296" s="171"/>
      <c r="C296" s="172" t="s">
        <v>787</v>
      </c>
      <c r="D296" s="87" t="s">
        <v>788</v>
      </c>
      <c r="E296" s="31" t="e">
        <f>VLOOKUP(C296,Sheet1!B:G,3,0)</f>
        <v>#N/A</v>
      </c>
      <c r="F296" s="61" t="e">
        <f>VLOOKUP(C296,Sheet1!B:J,4,0)</f>
        <v>#N/A</v>
      </c>
      <c r="G296" s="61" t="e">
        <f>VLOOKUP(C296,Sheet1!B:K,5,0)</f>
        <v>#N/A</v>
      </c>
      <c r="H296" s="61" t="e">
        <f>VLOOKUP($C296,Sheet1!$B:$AE,6,0)</f>
        <v>#N/A</v>
      </c>
      <c r="I296" s="61" t="e">
        <f>VLOOKUP($C296,Sheet1!$B:$AE,7,0)</f>
        <v>#N/A</v>
      </c>
      <c r="J296" s="61" t="e">
        <f>VLOOKUP($C296,Sheet1!$B:$AE,8,0)</f>
        <v>#N/A</v>
      </c>
      <c r="K296" s="61" t="e">
        <f>VLOOKUP($C296,Sheet1!$B:$AE,9,0)</f>
        <v>#N/A</v>
      </c>
      <c r="L296" s="61" t="e">
        <f>VLOOKUP($C296,Sheet1!$B:$AE,10,0)</f>
        <v>#N/A</v>
      </c>
      <c r="M296" s="61" t="e">
        <f>VLOOKUP($C296,Sheet1!$B:$AE,11,0)</f>
        <v>#N/A</v>
      </c>
      <c r="N296" s="61" t="e">
        <f>VLOOKUP($C296,Sheet1!$B:$AE,12,0)</f>
        <v>#N/A</v>
      </c>
      <c r="O296" s="61" t="e">
        <f>VLOOKUP($C296,Sheet1!$B:$AE,13,0)</f>
        <v>#N/A</v>
      </c>
      <c r="P296" s="61" t="e">
        <f>VLOOKUP($C296,Sheet1!$B:$AE,14,0)</f>
        <v>#N/A</v>
      </c>
      <c r="Q296" s="61" t="e">
        <f>VLOOKUP($C296,Sheet1!$B:$AE,15,0)</f>
        <v>#N/A</v>
      </c>
      <c r="R296" s="61" t="e">
        <f>VLOOKUP($C296,Sheet1!$B:$AE,16,0)</f>
        <v>#N/A</v>
      </c>
      <c r="S296" s="61" t="e">
        <f>VLOOKUP($C296,Sheet1!$B:$AE,17,0)</f>
        <v>#N/A</v>
      </c>
      <c r="T296" s="61" t="e">
        <f>VLOOKUP($C296,Sheet1!$B:$AE,18,0)</f>
        <v>#N/A</v>
      </c>
      <c r="U296" s="61" t="e">
        <f>VLOOKUP($C296,Sheet1!$B:$AE,19,0)</f>
        <v>#N/A</v>
      </c>
      <c r="V296" s="61" t="e">
        <f>VLOOKUP($C296,Sheet1!$B:$AE,20,0)</f>
        <v>#N/A</v>
      </c>
      <c r="W296" s="61" t="e">
        <f>VLOOKUP($C296,Sheet1!$B:$AE,21,0)</f>
        <v>#N/A</v>
      </c>
      <c r="X296" s="61" t="e">
        <f>VLOOKUP($C296,Sheet1!$B:$AE,22,0)</f>
        <v>#N/A</v>
      </c>
      <c r="Y296" s="61" t="e">
        <f>VLOOKUP($C296,Sheet1!$B:$AE,23,0)</f>
        <v>#N/A</v>
      </c>
      <c r="Z296" s="61" t="e">
        <f>VLOOKUP($C296,Sheet1!$B:$AE,24,0)</f>
        <v>#N/A</v>
      </c>
      <c r="AA296" s="61" t="e">
        <f>VLOOKUP($C296,Sheet1!$B:$AE,25,0)</f>
        <v>#N/A</v>
      </c>
      <c r="AB296" s="61" t="e">
        <f>VLOOKUP($C296,Sheet1!$B:$AF,26,0)</f>
        <v>#N/A</v>
      </c>
      <c r="AC296" s="61" t="e">
        <f>VLOOKUP($C296,Sheet1!$B:$AG,27,0)</f>
        <v>#N/A</v>
      </c>
      <c r="AD296" s="61" t="e">
        <f>VLOOKUP($C296,Sheet1!$B:$AH,28,0)</f>
        <v>#N/A</v>
      </c>
      <c r="AE296" s="61" t="e">
        <f>VLOOKUP(C296,Sheet1!B:AI,29,0)</f>
        <v>#N/A</v>
      </c>
      <c r="AF296" s="109" t="e">
        <f t="shared" si="33"/>
        <v>#N/A</v>
      </c>
      <c r="AG296" s="175" t="e">
        <f t="shared" si="39"/>
        <v>#N/A</v>
      </c>
    </row>
    <row r="297" s="27" customFormat="1" ht="15" spans="1:33">
      <c r="A297" s="34"/>
      <c r="B297" s="171"/>
      <c r="C297" s="172" t="s">
        <v>789</v>
      </c>
      <c r="D297" s="87" t="s">
        <v>790</v>
      </c>
      <c r="E297" s="31" t="e">
        <f>VLOOKUP(C297,Sheet1!B:G,3,0)</f>
        <v>#N/A</v>
      </c>
      <c r="F297" s="61" t="e">
        <f>VLOOKUP(C297,Sheet1!B:J,4,0)</f>
        <v>#N/A</v>
      </c>
      <c r="G297" s="61" t="e">
        <f>VLOOKUP(C297,Sheet1!B:K,5,0)</f>
        <v>#N/A</v>
      </c>
      <c r="H297" s="61" t="e">
        <f>VLOOKUP($C297,Sheet1!$B:$AE,6,0)</f>
        <v>#N/A</v>
      </c>
      <c r="I297" s="61" t="e">
        <f>VLOOKUP($C297,Sheet1!$B:$AE,7,0)</f>
        <v>#N/A</v>
      </c>
      <c r="J297" s="61" t="e">
        <f>VLOOKUP($C297,Sheet1!$B:$AE,8,0)</f>
        <v>#N/A</v>
      </c>
      <c r="K297" s="61" t="e">
        <f>VLOOKUP($C297,Sheet1!$B:$AE,9,0)</f>
        <v>#N/A</v>
      </c>
      <c r="L297" s="61" t="e">
        <f>VLOOKUP($C297,Sheet1!$B:$AE,10,0)</f>
        <v>#N/A</v>
      </c>
      <c r="M297" s="61" t="e">
        <f>VLOOKUP($C297,Sheet1!$B:$AE,11,0)</f>
        <v>#N/A</v>
      </c>
      <c r="N297" s="61" t="e">
        <f>VLOOKUP($C297,Sheet1!$B:$AE,12,0)</f>
        <v>#N/A</v>
      </c>
      <c r="O297" s="61" t="e">
        <f>VLOOKUP($C297,Sheet1!$B:$AE,13,0)</f>
        <v>#N/A</v>
      </c>
      <c r="P297" s="61" t="e">
        <f>VLOOKUP($C297,Sheet1!$B:$AE,14,0)</f>
        <v>#N/A</v>
      </c>
      <c r="Q297" s="61" t="e">
        <f>VLOOKUP($C297,Sheet1!$B:$AE,15,0)</f>
        <v>#N/A</v>
      </c>
      <c r="R297" s="61" t="e">
        <f>VLOOKUP($C297,Sheet1!$B:$AE,16,0)</f>
        <v>#N/A</v>
      </c>
      <c r="S297" s="61" t="e">
        <f>VLOOKUP($C297,Sheet1!$B:$AE,17,0)</f>
        <v>#N/A</v>
      </c>
      <c r="T297" s="61" t="e">
        <f>VLOOKUP($C297,Sheet1!$B:$AE,18,0)</f>
        <v>#N/A</v>
      </c>
      <c r="U297" s="61" t="e">
        <f>VLOOKUP($C297,Sheet1!$B:$AE,19,0)</f>
        <v>#N/A</v>
      </c>
      <c r="V297" s="61" t="e">
        <f>VLOOKUP($C297,Sheet1!$B:$AE,20,0)</f>
        <v>#N/A</v>
      </c>
      <c r="W297" s="61" t="e">
        <f>VLOOKUP($C297,Sheet1!$B:$AE,21,0)</f>
        <v>#N/A</v>
      </c>
      <c r="X297" s="61" t="e">
        <f>VLOOKUP($C297,Sheet1!$B:$AE,22,0)</f>
        <v>#N/A</v>
      </c>
      <c r="Y297" s="61" t="e">
        <f>VLOOKUP($C297,Sheet1!$B:$AE,23,0)</f>
        <v>#N/A</v>
      </c>
      <c r="Z297" s="61" t="e">
        <f>VLOOKUP($C297,Sheet1!$B:$AE,24,0)</f>
        <v>#N/A</v>
      </c>
      <c r="AA297" s="61" t="e">
        <f>VLOOKUP($C297,Sheet1!$B:$AE,25,0)</f>
        <v>#N/A</v>
      </c>
      <c r="AB297" s="61" t="e">
        <f>VLOOKUP($C297,Sheet1!$B:$AF,26,0)</f>
        <v>#N/A</v>
      </c>
      <c r="AC297" s="61" t="e">
        <f>VLOOKUP($C297,Sheet1!$B:$AG,27,0)</f>
        <v>#N/A</v>
      </c>
      <c r="AD297" s="61" t="e">
        <f>VLOOKUP($C297,Sheet1!$B:$AH,28,0)</f>
        <v>#N/A</v>
      </c>
      <c r="AE297" s="61" t="e">
        <f>VLOOKUP(C297,Sheet1!B:AI,29,0)</f>
        <v>#N/A</v>
      </c>
      <c r="AF297" s="109" t="e">
        <f t="shared" si="33"/>
        <v>#N/A</v>
      </c>
      <c r="AG297" s="175" t="e">
        <f t="shared" si="39"/>
        <v>#N/A</v>
      </c>
    </row>
    <row r="298" s="27" customFormat="1" ht="15" spans="1:33">
      <c r="A298" s="34"/>
      <c r="B298" s="171"/>
      <c r="C298" s="172" t="s">
        <v>791</v>
      </c>
      <c r="D298" s="87" t="s">
        <v>792</v>
      </c>
      <c r="E298" s="31" t="e">
        <f>VLOOKUP(C298,Sheet1!B:G,3,0)</f>
        <v>#N/A</v>
      </c>
      <c r="F298" s="61" t="e">
        <f>VLOOKUP(C298,Sheet1!B:J,4,0)</f>
        <v>#N/A</v>
      </c>
      <c r="G298" s="61" t="e">
        <f>VLOOKUP(C298,Sheet1!B:K,5,0)</f>
        <v>#N/A</v>
      </c>
      <c r="H298" s="61" t="e">
        <f>VLOOKUP($C298,Sheet1!$B:$AE,6,0)</f>
        <v>#N/A</v>
      </c>
      <c r="I298" s="61" t="e">
        <f>VLOOKUP($C298,Sheet1!$B:$AE,7,0)</f>
        <v>#N/A</v>
      </c>
      <c r="J298" s="61" t="e">
        <f>VLOOKUP($C298,Sheet1!$B:$AE,8,0)</f>
        <v>#N/A</v>
      </c>
      <c r="K298" s="61" t="e">
        <f>VLOOKUP($C298,Sheet1!$B:$AE,9,0)</f>
        <v>#N/A</v>
      </c>
      <c r="L298" s="61" t="e">
        <f>VLOOKUP($C298,Sheet1!$B:$AE,10,0)</f>
        <v>#N/A</v>
      </c>
      <c r="M298" s="61" t="e">
        <f>VLOOKUP($C298,Sheet1!$B:$AE,11,0)</f>
        <v>#N/A</v>
      </c>
      <c r="N298" s="61" t="e">
        <f>VLOOKUP($C298,Sheet1!$B:$AE,12,0)</f>
        <v>#N/A</v>
      </c>
      <c r="O298" s="61" t="e">
        <f>VLOOKUP($C298,Sheet1!$B:$AE,13,0)</f>
        <v>#N/A</v>
      </c>
      <c r="P298" s="61" t="e">
        <f>VLOOKUP($C298,Sheet1!$B:$AE,14,0)</f>
        <v>#N/A</v>
      </c>
      <c r="Q298" s="61" t="e">
        <f>VLOOKUP($C298,Sheet1!$B:$AE,15,0)</f>
        <v>#N/A</v>
      </c>
      <c r="R298" s="61" t="e">
        <f>VLOOKUP($C298,Sheet1!$B:$AE,16,0)</f>
        <v>#N/A</v>
      </c>
      <c r="S298" s="61" t="e">
        <f>VLOOKUP($C298,Sheet1!$B:$AE,17,0)</f>
        <v>#N/A</v>
      </c>
      <c r="T298" s="61" t="e">
        <f>VLOOKUP($C298,Sheet1!$B:$AE,18,0)</f>
        <v>#N/A</v>
      </c>
      <c r="U298" s="61" t="e">
        <f>VLOOKUP($C298,Sheet1!$B:$AE,19,0)</f>
        <v>#N/A</v>
      </c>
      <c r="V298" s="61" t="e">
        <f>VLOOKUP($C298,Sheet1!$B:$AE,20,0)</f>
        <v>#N/A</v>
      </c>
      <c r="W298" s="61" t="e">
        <f>VLOOKUP($C298,Sheet1!$B:$AE,21,0)</f>
        <v>#N/A</v>
      </c>
      <c r="X298" s="61" t="e">
        <f>VLOOKUP($C298,Sheet1!$B:$AE,22,0)</f>
        <v>#N/A</v>
      </c>
      <c r="Y298" s="61" t="e">
        <f>VLOOKUP($C298,Sheet1!$B:$AE,23,0)</f>
        <v>#N/A</v>
      </c>
      <c r="Z298" s="61" t="e">
        <f>VLOOKUP($C298,Sheet1!$B:$AE,24,0)</f>
        <v>#N/A</v>
      </c>
      <c r="AA298" s="61" t="e">
        <f>VLOOKUP($C298,Sheet1!$B:$AE,25,0)</f>
        <v>#N/A</v>
      </c>
      <c r="AB298" s="61" t="e">
        <f>VLOOKUP($C298,Sheet1!$B:$AF,26,0)</f>
        <v>#N/A</v>
      </c>
      <c r="AC298" s="61" t="e">
        <f>VLOOKUP($C298,Sheet1!$B:$AG,27,0)</f>
        <v>#N/A</v>
      </c>
      <c r="AD298" s="61" t="e">
        <f>VLOOKUP($C298,Sheet1!$B:$AH,28,0)</f>
        <v>#N/A</v>
      </c>
      <c r="AE298" s="61" t="e">
        <f>VLOOKUP(C298,Sheet1!B:AI,29,0)</f>
        <v>#N/A</v>
      </c>
      <c r="AF298" s="109" t="e">
        <f t="shared" si="33"/>
        <v>#N/A</v>
      </c>
      <c r="AG298" s="175" t="e">
        <f t="shared" si="39"/>
        <v>#N/A</v>
      </c>
    </row>
    <row r="299" s="27" customFormat="1" ht="15" spans="1:33">
      <c r="A299" s="34"/>
      <c r="B299" s="171"/>
      <c r="C299" s="172" t="s">
        <v>793</v>
      </c>
      <c r="D299" s="87" t="s">
        <v>794</v>
      </c>
      <c r="E299" s="31" t="e">
        <f>VLOOKUP(C299,Sheet1!B:G,3,0)</f>
        <v>#N/A</v>
      </c>
      <c r="F299" s="61" t="e">
        <f>VLOOKUP(C299,Sheet1!B:J,4,0)</f>
        <v>#N/A</v>
      </c>
      <c r="G299" s="61" t="e">
        <f>VLOOKUP(C299,Sheet1!B:K,5,0)</f>
        <v>#N/A</v>
      </c>
      <c r="H299" s="61" t="e">
        <f>VLOOKUP($C299,Sheet1!$B:$AE,6,0)</f>
        <v>#N/A</v>
      </c>
      <c r="I299" s="61" t="e">
        <f>VLOOKUP($C299,Sheet1!$B:$AE,7,0)</f>
        <v>#N/A</v>
      </c>
      <c r="J299" s="61" t="e">
        <f>VLOOKUP($C299,Sheet1!$B:$AE,8,0)</f>
        <v>#N/A</v>
      </c>
      <c r="K299" s="61" t="e">
        <f>VLOOKUP($C299,Sheet1!$B:$AE,9,0)</f>
        <v>#N/A</v>
      </c>
      <c r="L299" s="61" t="e">
        <f>VLOOKUP($C299,Sheet1!$B:$AE,10,0)</f>
        <v>#N/A</v>
      </c>
      <c r="M299" s="61" t="e">
        <f>VLOOKUP($C299,Sheet1!$B:$AE,11,0)</f>
        <v>#N/A</v>
      </c>
      <c r="N299" s="61" t="e">
        <f>VLOOKUP($C299,Sheet1!$B:$AE,12,0)</f>
        <v>#N/A</v>
      </c>
      <c r="O299" s="61" t="e">
        <f>VLOOKUP($C299,Sheet1!$B:$AE,13,0)</f>
        <v>#N/A</v>
      </c>
      <c r="P299" s="61" t="e">
        <f>VLOOKUP($C299,Sheet1!$B:$AE,14,0)</f>
        <v>#N/A</v>
      </c>
      <c r="Q299" s="61" t="e">
        <f>VLOOKUP($C299,Sheet1!$B:$AE,15,0)</f>
        <v>#N/A</v>
      </c>
      <c r="R299" s="61" t="e">
        <f>VLOOKUP($C299,Sheet1!$B:$AE,16,0)</f>
        <v>#N/A</v>
      </c>
      <c r="S299" s="61" t="e">
        <f>VLOOKUP($C299,Sheet1!$B:$AE,17,0)</f>
        <v>#N/A</v>
      </c>
      <c r="T299" s="61" t="e">
        <f>VLOOKUP($C299,Sheet1!$B:$AE,18,0)</f>
        <v>#N/A</v>
      </c>
      <c r="U299" s="61" t="e">
        <f>VLOOKUP($C299,Sheet1!$B:$AE,19,0)</f>
        <v>#N/A</v>
      </c>
      <c r="V299" s="61" t="e">
        <f>VLOOKUP($C299,Sheet1!$B:$AE,20,0)</f>
        <v>#N/A</v>
      </c>
      <c r="W299" s="61" t="e">
        <f>VLOOKUP($C299,Sheet1!$B:$AE,21,0)</f>
        <v>#N/A</v>
      </c>
      <c r="X299" s="61" t="e">
        <f>VLOOKUP($C299,Sheet1!$B:$AE,22,0)</f>
        <v>#N/A</v>
      </c>
      <c r="Y299" s="61" t="e">
        <f>VLOOKUP($C299,Sheet1!$B:$AE,23,0)</f>
        <v>#N/A</v>
      </c>
      <c r="Z299" s="61" t="e">
        <f>VLOOKUP($C299,Sheet1!$B:$AE,24,0)</f>
        <v>#N/A</v>
      </c>
      <c r="AA299" s="61" t="e">
        <f>VLOOKUP($C299,Sheet1!$B:$AE,25,0)</f>
        <v>#N/A</v>
      </c>
      <c r="AB299" s="61" t="e">
        <f>VLOOKUP($C299,Sheet1!$B:$AF,26,0)</f>
        <v>#N/A</v>
      </c>
      <c r="AC299" s="61" t="e">
        <f>VLOOKUP($C299,Sheet1!$B:$AG,27,0)</f>
        <v>#N/A</v>
      </c>
      <c r="AD299" s="61" t="e">
        <f>VLOOKUP($C299,Sheet1!$B:$AH,28,0)</f>
        <v>#N/A</v>
      </c>
      <c r="AE299" s="61" t="e">
        <f>VLOOKUP(C299,Sheet1!B:AI,29,0)</f>
        <v>#N/A</v>
      </c>
      <c r="AF299" s="109" t="e">
        <f t="shared" si="33"/>
        <v>#N/A</v>
      </c>
      <c r="AG299" s="175" t="e">
        <f t="shared" si="39"/>
        <v>#N/A</v>
      </c>
    </row>
    <row r="300" s="27" customFormat="1" ht="15" spans="1:33">
      <c r="A300" s="34"/>
      <c r="B300" s="171"/>
      <c r="C300" s="172" t="s">
        <v>795</v>
      </c>
      <c r="D300" s="87" t="s">
        <v>796</v>
      </c>
      <c r="E300" s="31" t="e">
        <f>VLOOKUP(C300,Sheet1!B:G,3,0)</f>
        <v>#N/A</v>
      </c>
      <c r="F300" s="61" t="e">
        <f>VLOOKUP(C300,Sheet1!B:J,4,0)</f>
        <v>#N/A</v>
      </c>
      <c r="G300" s="61" t="e">
        <f>VLOOKUP(C300,Sheet1!B:K,5,0)</f>
        <v>#N/A</v>
      </c>
      <c r="H300" s="61" t="e">
        <f>VLOOKUP($C300,Sheet1!$B:$AE,6,0)</f>
        <v>#N/A</v>
      </c>
      <c r="I300" s="61" t="e">
        <f>VLOOKUP($C300,Sheet1!$B:$AE,7,0)</f>
        <v>#N/A</v>
      </c>
      <c r="J300" s="61" t="e">
        <f>VLOOKUP($C300,Sheet1!$B:$AE,8,0)</f>
        <v>#N/A</v>
      </c>
      <c r="K300" s="61" t="e">
        <f>VLOOKUP($C300,Sheet1!$B:$AE,9,0)</f>
        <v>#N/A</v>
      </c>
      <c r="L300" s="61" t="e">
        <f>VLOOKUP($C300,Sheet1!$B:$AE,10,0)</f>
        <v>#N/A</v>
      </c>
      <c r="M300" s="61" t="e">
        <f>VLOOKUP($C300,Sheet1!$B:$AE,11,0)</f>
        <v>#N/A</v>
      </c>
      <c r="N300" s="61" t="e">
        <f>VLOOKUP($C300,Sheet1!$B:$AE,12,0)</f>
        <v>#N/A</v>
      </c>
      <c r="O300" s="61" t="e">
        <f>VLOOKUP($C300,Sheet1!$B:$AE,13,0)</f>
        <v>#N/A</v>
      </c>
      <c r="P300" s="61" t="e">
        <f>VLOOKUP($C300,Sheet1!$B:$AE,14,0)</f>
        <v>#N/A</v>
      </c>
      <c r="Q300" s="61" t="e">
        <f>VLOOKUP($C300,Sheet1!$B:$AE,15,0)</f>
        <v>#N/A</v>
      </c>
      <c r="R300" s="61" t="e">
        <f>VLOOKUP($C300,Sheet1!$B:$AE,16,0)</f>
        <v>#N/A</v>
      </c>
      <c r="S300" s="61" t="e">
        <f>VLOOKUP($C300,Sheet1!$B:$AE,17,0)</f>
        <v>#N/A</v>
      </c>
      <c r="T300" s="61" t="e">
        <f>VLOOKUP($C300,Sheet1!$B:$AE,18,0)</f>
        <v>#N/A</v>
      </c>
      <c r="U300" s="61" t="e">
        <f>VLOOKUP($C300,Sheet1!$B:$AE,19,0)</f>
        <v>#N/A</v>
      </c>
      <c r="V300" s="61" t="e">
        <f>VLOOKUP($C300,Sheet1!$B:$AE,20,0)</f>
        <v>#N/A</v>
      </c>
      <c r="W300" s="61" t="e">
        <f>VLOOKUP($C300,Sheet1!$B:$AE,21,0)</f>
        <v>#N/A</v>
      </c>
      <c r="X300" s="61" t="e">
        <f>VLOOKUP($C300,Sheet1!$B:$AE,22,0)</f>
        <v>#N/A</v>
      </c>
      <c r="Y300" s="61" t="e">
        <f>VLOOKUP($C300,Sheet1!$B:$AE,23,0)</f>
        <v>#N/A</v>
      </c>
      <c r="Z300" s="61" t="e">
        <f>VLOOKUP($C300,Sheet1!$B:$AE,24,0)</f>
        <v>#N/A</v>
      </c>
      <c r="AA300" s="61" t="e">
        <f>VLOOKUP($C300,Sheet1!$B:$AE,25,0)</f>
        <v>#N/A</v>
      </c>
      <c r="AB300" s="61" t="e">
        <f>VLOOKUP($C300,Sheet1!$B:$AF,26,0)</f>
        <v>#N/A</v>
      </c>
      <c r="AC300" s="61" t="e">
        <f>VLOOKUP($C300,Sheet1!$B:$AG,27,0)</f>
        <v>#N/A</v>
      </c>
      <c r="AD300" s="61" t="e">
        <f>VLOOKUP($C300,Sheet1!$B:$AH,28,0)</f>
        <v>#N/A</v>
      </c>
      <c r="AE300" s="61" t="e">
        <f>VLOOKUP(C300,Sheet1!B:AI,29,0)</f>
        <v>#N/A</v>
      </c>
      <c r="AF300" s="109" t="e">
        <f t="shared" si="33"/>
        <v>#N/A</v>
      </c>
      <c r="AG300" s="175" t="e">
        <f t="shared" si="39"/>
        <v>#N/A</v>
      </c>
    </row>
    <row r="301" s="27" customFormat="1" ht="15" spans="1:33">
      <c r="A301" s="34"/>
      <c r="B301" s="171"/>
      <c r="C301" s="172" t="s">
        <v>797</v>
      </c>
      <c r="D301" s="87" t="s">
        <v>798</v>
      </c>
      <c r="E301" s="31" t="e">
        <f>VLOOKUP(C301,Sheet1!B:G,3,0)</f>
        <v>#N/A</v>
      </c>
      <c r="F301" s="61" t="e">
        <f>VLOOKUP(C301,Sheet1!B:J,4,0)</f>
        <v>#N/A</v>
      </c>
      <c r="G301" s="61" t="e">
        <f>VLOOKUP(C301,Sheet1!B:K,5,0)</f>
        <v>#N/A</v>
      </c>
      <c r="H301" s="61" t="e">
        <f>VLOOKUP($C301,Sheet1!$B:$AE,6,0)</f>
        <v>#N/A</v>
      </c>
      <c r="I301" s="61" t="e">
        <f>VLOOKUP($C301,Sheet1!$B:$AE,7,0)</f>
        <v>#N/A</v>
      </c>
      <c r="J301" s="61" t="e">
        <f>VLOOKUP($C301,Sheet1!$B:$AE,8,0)</f>
        <v>#N/A</v>
      </c>
      <c r="K301" s="61" t="e">
        <f>VLOOKUP($C301,Sheet1!$B:$AE,9,0)</f>
        <v>#N/A</v>
      </c>
      <c r="L301" s="61" t="e">
        <f>VLOOKUP($C301,Sheet1!$B:$AE,10,0)</f>
        <v>#N/A</v>
      </c>
      <c r="M301" s="61" t="e">
        <f>VLOOKUP($C301,Sheet1!$B:$AE,11,0)</f>
        <v>#N/A</v>
      </c>
      <c r="N301" s="61" t="e">
        <f>VLOOKUP($C301,Sheet1!$B:$AE,12,0)</f>
        <v>#N/A</v>
      </c>
      <c r="O301" s="61" t="e">
        <f>VLOOKUP($C301,Sheet1!$B:$AE,13,0)</f>
        <v>#N/A</v>
      </c>
      <c r="P301" s="61" t="e">
        <f>VLOOKUP($C301,Sheet1!$B:$AE,14,0)</f>
        <v>#N/A</v>
      </c>
      <c r="Q301" s="61" t="e">
        <f>VLOOKUP($C301,Sheet1!$B:$AE,15,0)</f>
        <v>#N/A</v>
      </c>
      <c r="R301" s="61" t="e">
        <f>VLOOKUP($C301,Sheet1!$B:$AE,16,0)</f>
        <v>#N/A</v>
      </c>
      <c r="S301" s="61" t="e">
        <f>VLOOKUP($C301,Sheet1!$B:$AE,17,0)</f>
        <v>#N/A</v>
      </c>
      <c r="T301" s="61" t="e">
        <f>VLOOKUP($C301,Sheet1!$B:$AE,18,0)</f>
        <v>#N/A</v>
      </c>
      <c r="U301" s="61" t="e">
        <f>VLOOKUP($C301,Sheet1!$B:$AE,19,0)</f>
        <v>#N/A</v>
      </c>
      <c r="V301" s="61" t="e">
        <f>VLOOKUP($C301,Sheet1!$B:$AE,20,0)</f>
        <v>#N/A</v>
      </c>
      <c r="W301" s="61" t="e">
        <f>VLOOKUP($C301,Sheet1!$B:$AE,21,0)</f>
        <v>#N/A</v>
      </c>
      <c r="X301" s="61" t="e">
        <f>VLOOKUP($C301,Sheet1!$B:$AE,22,0)</f>
        <v>#N/A</v>
      </c>
      <c r="Y301" s="61" t="e">
        <f>VLOOKUP($C301,Sheet1!$B:$AE,23,0)</f>
        <v>#N/A</v>
      </c>
      <c r="Z301" s="61" t="e">
        <f>VLOOKUP($C301,Sheet1!$B:$AE,24,0)</f>
        <v>#N/A</v>
      </c>
      <c r="AA301" s="61" t="e">
        <f>VLOOKUP($C301,Sheet1!$B:$AE,25,0)</f>
        <v>#N/A</v>
      </c>
      <c r="AB301" s="61" t="e">
        <f>VLOOKUP($C301,Sheet1!$B:$AF,26,0)</f>
        <v>#N/A</v>
      </c>
      <c r="AC301" s="61" t="e">
        <f>VLOOKUP($C301,Sheet1!$B:$AG,27,0)</f>
        <v>#N/A</v>
      </c>
      <c r="AD301" s="61" t="e">
        <f>VLOOKUP($C301,Sheet1!$B:$AH,28,0)</f>
        <v>#N/A</v>
      </c>
      <c r="AE301" s="61" t="e">
        <f>VLOOKUP(C301,Sheet1!B:AI,29,0)</f>
        <v>#N/A</v>
      </c>
      <c r="AF301" s="109" t="e">
        <f t="shared" si="33"/>
        <v>#N/A</v>
      </c>
      <c r="AG301" s="175" t="e">
        <f t="shared" si="39"/>
        <v>#N/A</v>
      </c>
    </row>
    <row r="302" s="27" customFormat="1" ht="15" spans="1:33">
      <c r="A302" s="34"/>
      <c r="B302" s="171"/>
      <c r="C302" s="172" t="s">
        <v>799</v>
      </c>
      <c r="D302" s="87" t="s">
        <v>800</v>
      </c>
      <c r="E302" s="31" t="e">
        <f>VLOOKUP(C302,Sheet1!B:G,3,0)</f>
        <v>#N/A</v>
      </c>
      <c r="F302" s="61" t="e">
        <f>VLOOKUP(C302,Sheet1!B:J,4,0)</f>
        <v>#N/A</v>
      </c>
      <c r="G302" s="61" t="e">
        <f>VLOOKUP(C302,Sheet1!B:K,5,0)</f>
        <v>#N/A</v>
      </c>
      <c r="H302" s="61" t="e">
        <f>VLOOKUP($C302,Sheet1!$B:$AE,6,0)</f>
        <v>#N/A</v>
      </c>
      <c r="I302" s="61" t="e">
        <f>VLOOKUP($C302,Sheet1!$B:$AE,7,0)</f>
        <v>#N/A</v>
      </c>
      <c r="J302" s="61" t="e">
        <f>VLOOKUP($C302,Sheet1!$B:$AE,8,0)</f>
        <v>#N/A</v>
      </c>
      <c r="K302" s="61" t="e">
        <f>VLOOKUP($C302,Sheet1!$B:$AE,9,0)</f>
        <v>#N/A</v>
      </c>
      <c r="L302" s="61" t="e">
        <f>VLOOKUP($C302,Sheet1!$B:$AE,10,0)</f>
        <v>#N/A</v>
      </c>
      <c r="M302" s="61" t="e">
        <f>VLOOKUP($C302,Sheet1!$B:$AE,11,0)</f>
        <v>#N/A</v>
      </c>
      <c r="N302" s="61" t="e">
        <f>VLOOKUP($C302,Sheet1!$B:$AE,12,0)</f>
        <v>#N/A</v>
      </c>
      <c r="O302" s="61" t="e">
        <f>VLOOKUP($C302,Sheet1!$B:$AE,13,0)</f>
        <v>#N/A</v>
      </c>
      <c r="P302" s="61" t="e">
        <f>VLOOKUP($C302,Sheet1!$B:$AE,14,0)</f>
        <v>#N/A</v>
      </c>
      <c r="Q302" s="61" t="e">
        <f>VLOOKUP($C302,Sheet1!$B:$AE,15,0)</f>
        <v>#N/A</v>
      </c>
      <c r="R302" s="61" t="e">
        <f>VLOOKUP($C302,Sheet1!$B:$AE,16,0)</f>
        <v>#N/A</v>
      </c>
      <c r="S302" s="61" t="e">
        <f>VLOOKUP($C302,Sheet1!$B:$AE,17,0)</f>
        <v>#N/A</v>
      </c>
      <c r="T302" s="61" t="e">
        <f>VLOOKUP($C302,Sheet1!$B:$AE,18,0)</f>
        <v>#N/A</v>
      </c>
      <c r="U302" s="61" t="e">
        <f>VLOOKUP($C302,Sheet1!$B:$AE,19,0)</f>
        <v>#N/A</v>
      </c>
      <c r="V302" s="61" t="e">
        <f>VLOOKUP($C302,Sheet1!$B:$AE,20,0)</f>
        <v>#N/A</v>
      </c>
      <c r="W302" s="61" t="e">
        <f>VLOOKUP($C302,Sheet1!$B:$AE,21,0)</f>
        <v>#N/A</v>
      </c>
      <c r="X302" s="61" t="e">
        <f>VLOOKUP($C302,Sheet1!$B:$AE,22,0)</f>
        <v>#N/A</v>
      </c>
      <c r="Y302" s="61" t="e">
        <f>VLOOKUP($C302,Sheet1!$B:$AE,23,0)</f>
        <v>#N/A</v>
      </c>
      <c r="Z302" s="61" t="e">
        <f>VLOOKUP($C302,Sheet1!$B:$AE,24,0)</f>
        <v>#N/A</v>
      </c>
      <c r="AA302" s="61" t="e">
        <f>VLOOKUP($C302,Sheet1!$B:$AE,25,0)</f>
        <v>#N/A</v>
      </c>
      <c r="AB302" s="61" t="e">
        <f>VLOOKUP($C302,Sheet1!$B:$AF,26,0)</f>
        <v>#N/A</v>
      </c>
      <c r="AC302" s="61" t="e">
        <f>VLOOKUP($C302,Sheet1!$B:$AG,27,0)</f>
        <v>#N/A</v>
      </c>
      <c r="AD302" s="61" t="e">
        <f>VLOOKUP($C302,Sheet1!$B:$AH,28,0)</f>
        <v>#N/A</v>
      </c>
      <c r="AE302" s="61" t="e">
        <f>VLOOKUP(C302,Sheet1!B:AI,29,0)</f>
        <v>#N/A</v>
      </c>
      <c r="AF302" s="109" t="e">
        <f t="shared" si="33"/>
        <v>#N/A</v>
      </c>
      <c r="AG302" s="175" t="e">
        <f t="shared" si="39"/>
        <v>#N/A</v>
      </c>
    </row>
    <row r="303" s="27" customFormat="1" ht="15" spans="1:33">
      <c r="A303" s="34"/>
      <c r="B303" s="171"/>
      <c r="C303" s="172" t="s">
        <v>801</v>
      </c>
      <c r="D303" s="87" t="s">
        <v>802</v>
      </c>
      <c r="E303" s="31" t="e">
        <f>VLOOKUP(C303,Sheet1!B:G,3,0)</f>
        <v>#N/A</v>
      </c>
      <c r="F303" s="61" t="e">
        <f>VLOOKUP(C303,Sheet1!B:J,4,0)</f>
        <v>#N/A</v>
      </c>
      <c r="G303" s="61" t="e">
        <f>VLOOKUP(C303,Sheet1!B:K,5,0)</f>
        <v>#N/A</v>
      </c>
      <c r="H303" s="61" t="e">
        <f>VLOOKUP($C303,Sheet1!$B:$AE,6,0)</f>
        <v>#N/A</v>
      </c>
      <c r="I303" s="61" t="e">
        <f>VLOOKUP($C303,Sheet1!$B:$AE,7,0)</f>
        <v>#N/A</v>
      </c>
      <c r="J303" s="61" t="e">
        <f>VLOOKUP($C303,Sheet1!$B:$AE,8,0)</f>
        <v>#N/A</v>
      </c>
      <c r="K303" s="61" t="e">
        <f>VLOOKUP($C303,Sheet1!$B:$AE,9,0)</f>
        <v>#N/A</v>
      </c>
      <c r="L303" s="61" t="e">
        <f>VLOOKUP($C303,Sheet1!$B:$AE,10,0)</f>
        <v>#N/A</v>
      </c>
      <c r="M303" s="61" t="e">
        <f>VLOOKUP($C303,Sheet1!$B:$AE,11,0)</f>
        <v>#N/A</v>
      </c>
      <c r="N303" s="61" t="e">
        <f>VLOOKUP($C303,Sheet1!$B:$AE,12,0)</f>
        <v>#N/A</v>
      </c>
      <c r="O303" s="61" t="e">
        <f>VLOOKUP($C303,Sheet1!$B:$AE,13,0)</f>
        <v>#N/A</v>
      </c>
      <c r="P303" s="61" t="e">
        <f>VLOOKUP($C303,Sheet1!$B:$AE,14,0)</f>
        <v>#N/A</v>
      </c>
      <c r="Q303" s="61" t="e">
        <f>VLOOKUP($C303,Sheet1!$B:$AE,15,0)</f>
        <v>#N/A</v>
      </c>
      <c r="R303" s="61" t="e">
        <f>VLOOKUP($C303,Sheet1!$B:$AE,16,0)</f>
        <v>#N/A</v>
      </c>
      <c r="S303" s="61" t="e">
        <f>VLOOKUP($C303,Sheet1!$B:$AE,17,0)</f>
        <v>#N/A</v>
      </c>
      <c r="T303" s="61" t="e">
        <f>VLOOKUP($C303,Sheet1!$B:$AE,18,0)</f>
        <v>#N/A</v>
      </c>
      <c r="U303" s="61" t="e">
        <f>VLOOKUP($C303,Sheet1!$B:$AE,19,0)</f>
        <v>#N/A</v>
      </c>
      <c r="V303" s="61" t="e">
        <f>VLOOKUP($C303,Sheet1!$B:$AE,20,0)</f>
        <v>#N/A</v>
      </c>
      <c r="W303" s="61" t="e">
        <f>VLOOKUP($C303,Sheet1!$B:$AE,21,0)</f>
        <v>#N/A</v>
      </c>
      <c r="X303" s="61" t="e">
        <f>VLOOKUP($C303,Sheet1!$B:$AE,22,0)</f>
        <v>#N/A</v>
      </c>
      <c r="Y303" s="61" t="e">
        <f>VLOOKUP($C303,Sheet1!$B:$AE,23,0)</f>
        <v>#N/A</v>
      </c>
      <c r="Z303" s="61" t="e">
        <f>VLOOKUP($C303,Sheet1!$B:$AE,24,0)</f>
        <v>#N/A</v>
      </c>
      <c r="AA303" s="61" t="e">
        <f>VLOOKUP($C303,Sheet1!$B:$AE,25,0)</f>
        <v>#N/A</v>
      </c>
      <c r="AB303" s="61" t="e">
        <f>VLOOKUP($C303,Sheet1!$B:$AF,26,0)</f>
        <v>#N/A</v>
      </c>
      <c r="AC303" s="61" t="e">
        <f>VLOOKUP($C303,Sheet1!$B:$AG,27,0)</f>
        <v>#N/A</v>
      </c>
      <c r="AD303" s="61" t="e">
        <f>VLOOKUP($C303,Sheet1!$B:$AH,28,0)</f>
        <v>#N/A</v>
      </c>
      <c r="AE303" s="61" t="e">
        <f>VLOOKUP(C303,Sheet1!B:AI,29,0)</f>
        <v>#N/A</v>
      </c>
      <c r="AF303" s="109" t="e">
        <f t="shared" si="33"/>
        <v>#N/A</v>
      </c>
      <c r="AG303" s="175" t="e">
        <f t="shared" si="39"/>
        <v>#N/A</v>
      </c>
    </row>
    <row r="304" s="27" customFormat="1" ht="15" spans="1:33">
      <c r="A304" s="34"/>
      <c r="B304" s="171"/>
      <c r="C304" s="172" t="s">
        <v>803</v>
      </c>
      <c r="D304" s="87" t="s">
        <v>804</v>
      </c>
      <c r="E304" s="31" t="e">
        <f>VLOOKUP(C304,Sheet1!B:G,3,0)</f>
        <v>#N/A</v>
      </c>
      <c r="F304" s="61" t="e">
        <f>VLOOKUP(C304,Sheet1!B:J,4,0)</f>
        <v>#N/A</v>
      </c>
      <c r="G304" s="61" t="e">
        <f>VLOOKUP(C304,Sheet1!B:K,5,0)</f>
        <v>#N/A</v>
      </c>
      <c r="H304" s="61" t="e">
        <f>VLOOKUP($C304,Sheet1!$B:$AE,6,0)</f>
        <v>#N/A</v>
      </c>
      <c r="I304" s="61" t="e">
        <f>VLOOKUP($C304,Sheet1!$B:$AE,7,0)</f>
        <v>#N/A</v>
      </c>
      <c r="J304" s="61" t="e">
        <f>VLOOKUP($C304,Sheet1!$B:$AE,8,0)</f>
        <v>#N/A</v>
      </c>
      <c r="K304" s="61" t="e">
        <f>VLOOKUP($C304,Sheet1!$B:$AE,9,0)</f>
        <v>#N/A</v>
      </c>
      <c r="L304" s="61" t="e">
        <f>VLOOKUP($C304,Sheet1!$B:$AE,10,0)</f>
        <v>#N/A</v>
      </c>
      <c r="M304" s="61" t="e">
        <f>VLOOKUP($C304,Sheet1!$B:$AE,11,0)</f>
        <v>#N/A</v>
      </c>
      <c r="N304" s="61" t="e">
        <f>VLOOKUP($C304,Sheet1!$B:$AE,12,0)</f>
        <v>#N/A</v>
      </c>
      <c r="O304" s="61" t="e">
        <f>VLOOKUP($C304,Sheet1!$B:$AE,13,0)</f>
        <v>#N/A</v>
      </c>
      <c r="P304" s="61" t="e">
        <f>VLOOKUP($C304,Sheet1!$B:$AE,14,0)</f>
        <v>#N/A</v>
      </c>
      <c r="Q304" s="61" t="e">
        <f>VLOOKUP($C304,Sheet1!$B:$AE,15,0)</f>
        <v>#N/A</v>
      </c>
      <c r="R304" s="61" t="e">
        <f>VLOOKUP($C304,Sheet1!$B:$AE,16,0)</f>
        <v>#N/A</v>
      </c>
      <c r="S304" s="61" t="e">
        <f>VLOOKUP($C304,Sheet1!$B:$AE,17,0)</f>
        <v>#N/A</v>
      </c>
      <c r="T304" s="61" t="e">
        <f>VLOOKUP($C304,Sheet1!$B:$AE,18,0)</f>
        <v>#N/A</v>
      </c>
      <c r="U304" s="61" t="e">
        <f>VLOOKUP($C304,Sheet1!$B:$AE,19,0)</f>
        <v>#N/A</v>
      </c>
      <c r="V304" s="61" t="e">
        <f>VLOOKUP($C304,Sheet1!$B:$AE,20,0)</f>
        <v>#N/A</v>
      </c>
      <c r="W304" s="61" t="e">
        <f>VLOOKUP($C304,Sheet1!$B:$AE,21,0)</f>
        <v>#N/A</v>
      </c>
      <c r="X304" s="61" t="e">
        <f>VLOOKUP($C304,Sheet1!$B:$AE,22,0)</f>
        <v>#N/A</v>
      </c>
      <c r="Y304" s="61" t="e">
        <f>VLOOKUP($C304,Sheet1!$B:$AE,23,0)</f>
        <v>#N/A</v>
      </c>
      <c r="Z304" s="61" t="e">
        <f>VLOOKUP($C304,Sheet1!$B:$AE,24,0)</f>
        <v>#N/A</v>
      </c>
      <c r="AA304" s="61" t="e">
        <f>VLOOKUP($C304,Sheet1!$B:$AE,25,0)</f>
        <v>#N/A</v>
      </c>
      <c r="AB304" s="61" t="e">
        <f>VLOOKUP($C304,Sheet1!$B:$AF,26,0)</f>
        <v>#N/A</v>
      </c>
      <c r="AC304" s="61" t="e">
        <f>VLOOKUP($C304,Sheet1!$B:$AG,27,0)</f>
        <v>#N/A</v>
      </c>
      <c r="AD304" s="61" t="e">
        <f>VLOOKUP($C304,Sheet1!$B:$AH,28,0)</f>
        <v>#N/A</v>
      </c>
      <c r="AE304" s="61" t="e">
        <f>VLOOKUP(C304,Sheet1!B:AI,29,0)</f>
        <v>#N/A</v>
      </c>
      <c r="AF304" s="109" t="e">
        <f t="shared" si="33"/>
        <v>#N/A</v>
      </c>
      <c r="AG304" s="175" t="e">
        <f t="shared" si="39"/>
        <v>#N/A</v>
      </c>
    </row>
    <row r="305" s="27" customFormat="1" ht="15" spans="1:33">
      <c r="A305" s="34"/>
      <c r="B305" s="171"/>
      <c r="C305" s="172" t="s">
        <v>805</v>
      </c>
      <c r="D305" s="87" t="s">
        <v>806</v>
      </c>
      <c r="E305" s="31" t="e">
        <f>VLOOKUP(C305,Sheet1!B:G,3,0)</f>
        <v>#N/A</v>
      </c>
      <c r="F305" s="61" t="e">
        <f>VLOOKUP(C305,Sheet1!B:J,4,0)</f>
        <v>#N/A</v>
      </c>
      <c r="G305" s="61" t="e">
        <f>VLOOKUP(C305,Sheet1!B:K,5,0)</f>
        <v>#N/A</v>
      </c>
      <c r="H305" s="61" t="e">
        <f>VLOOKUP($C305,Sheet1!$B:$AE,6,0)</f>
        <v>#N/A</v>
      </c>
      <c r="I305" s="61" t="e">
        <f>VLOOKUP($C305,Sheet1!$B:$AE,7,0)</f>
        <v>#N/A</v>
      </c>
      <c r="J305" s="61" t="e">
        <f>VLOOKUP($C305,Sheet1!$B:$AE,8,0)</f>
        <v>#N/A</v>
      </c>
      <c r="K305" s="61" t="e">
        <f>VLOOKUP($C305,Sheet1!$B:$AE,9,0)</f>
        <v>#N/A</v>
      </c>
      <c r="L305" s="61" t="e">
        <f>VLOOKUP($C305,Sheet1!$B:$AE,10,0)</f>
        <v>#N/A</v>
      </c>
      <c r="M305" s="61" t="e">
        <f>VLOOKUP($C305,Sheet1!$B:$AE,11,0)</f>
        <v>#N/A</v>
      </c>
      <c r="N305" s="61" t="e">
        <f>VLOOKUP($C305,Sheet1!$B:$AE,12,0)</f>
        <v>#N/A</v>
      </c>
      <c r="O305" s="61" t="e">
        <f>VLOOKUP($C305,Sheet1!$B:$AE,13,0)</f>
        <v>#N/A</v>
      </c>
      <c r="P305" s="61" t="e">
        <f>VLOOKUP($C305,Sheet1!$B:$AE,14,0)</f>
        <v>#N/A</v>
      </c>
      <c r="Q305" s="61" t="e">
        <f>VLOOKUP($C305,Sheet1!$B:$AE,15,0)</f>
        <v>#N/A</v>
      </c>
      <c r="R305" s="61" t="e">
        <f>VLOOKUP($C305,Sheet1!$B:$AE,16,0)</f>
        <v>#N/A</v>
      </c>
      <c r="S305" s="61" t="e">
        <f>VLOOKUP($C305,Sheet1!$B:$AE,17,0)</f>
        <v>#N/A</v>
      </c>
      <c r="T305" s="61" t="e">
        <f>VLOOKUP($C305,Sheet1!$B:$AE,18,0)</f>
        <v>#N/A</v>
      </c>
      <c r="U305" s="61" t="e">
        <f>VLOOKUP($C305,Sheet1!$B:$AE,19,0)</f>
        <v>#N/A</v>
      </c>
      <c r="V305" s="61" t="e">
        <f>VLOOKUP($C305,Sheet1!$B:$AE,20,0)</f>
        <v>#N/A</v>
      </c>
      <c r="W305" s="61" t="e">
        <f>VLOOKUP($C305,Sheet1!$B:$AE,21,0)</f>
        <v>#N/A</v>
      </c>
      <c r="X305" s="61" t="e">
        <f>VLOOKUP($C305,Sheet1!$B:$AE,22,0)</f>
        <v>#N/A</v>
      </c>
      <c r="Y305" s="61" t="e">
        <f>VLOOKUP($C305,Sheet1!$B:$AE,23,0)</f>
        <v>#N/A</v>
      </c>
      <c r="Z305" s="61" t="e">
        <f>VLOOKUP($C305,Sheet1!$B:$AE,24,0)</f>
        <v>#N/A</v>
      </c>
      <c r="AA305" s="61" t="e">
        <f>VLOOKUP($C305,Sheet1!$B:$AE,25,0)</f>
        <v>#N/A</v>
      </c>
      <c r="AB305" s="61" t="e">
        <f>VLOOKUP($C305,Sheet1!$B:$AF,26,0)</f>
        <v>#N/A</v>
      </c>
      <c r="AC305" s="61" t="e">
        <f>VLOOKUP($C305,Sheet1!$B:$AG,27,0)</f>
        <v>#N/A</v>
      </c>
      <c r="AD305" s="61" t="e">
        <f>VLOOKUP($C305,Sheet1!$B:$AH,28,0)</f>
        <v>#N/A</v>
      </c>
      <c r="AE305" s="61" t="e">
        <f>VLOOKUP(C305,Sheet1!B:AI,29,0)</f>
        <v>#N/A</v>
      </c>
      <c r="AF305" s="109" t="e">
        <f t="shared" si="33"/>
        <v>#N/A</v>
      </c>
      <c r="AG305" s="175" t="e">
        <f t="shared" si="39"/>
        <v>#N/A</v>
      </c>
    </row>
    <row r="306" s="27" customFormat="1" ht="15" spans="1:33">
      <c r="A306" s="34"/>
      <c r="B306" s="171"/>
      <c r="C306" s="172" t="s">
        <v>807</v>
      </c>
      <c r="D306" s="87" t="s">
        <v>808</v>
      </c>
      <c r="E306" s="31" t="e">
        <f>VLOOKUP(C306,Sheet1!B:G,3,0)</f>
        <v>#N/A</v>
      </c>
      <c r="F306" s="61" t="e">
        <f>VLOOKUP(C306,Sheet1!B:J,4,0)</f>
        <v>#N/A</v>
      </c>
      <c r="G306" s="61" t="e">
        <f>VLOOKUP(C306,Sheet1!B:K,5,0)</f>
        <v>#N/A</v>
      </c>
      <c r="H306" s="61" t="e">
        <f>VLOOKUP($C306,Sheet1!$B:$AE,6,0)</f>
        <v>#N/A</v>
      </c>
      <c r="I306" s="61" t="e">
        <f>VLOOKUP($C306,Sheet1!$B:$AE,7,0)</f>
        <v>#N/A</v>
      </c>
      <c r="J306" s="61" t="e">
        <f>VLOOKUP($C306,Sheet1!$B:$AE,8,0)</f>
        <v>#N/A</v>
      </c>
      <c r="K306" s="61" t="e">
        <f>VLOOKUP($C306,Sheet1!$B:$AE,9,0)</f>
        <v>#N/A</v>
      </c>
      <c r="L306" s="61" t="e">
        <f>VLOOKUP($C306,Sheet1!$B:$AE,10,0)</f>
        <v>#N/A</v>
      </c>
      <c r="M306" s="61" t="e">
        <f>VLOOKUP($C306,Sheet1!$B:$AE,11,0)</f>
        <v>#N/A</v>
      </c>
      <c r="N306" s="61" t="e">
        <f>VLOOKUP($C306,Sheet1!$B:$AE,12,0)</f>
        <v>#N/A</v>
      </c>
      <c r="O306" s="61" t="e">
        <f>VLOOKUP($C306,Sheet1!$B:$AE,13,0)</f>
        <v>#N/A</v>
      </c>
      <c r="P306" s="61" t="e">
        <f>VLOOKUP($C306,Sheet1!$B:$AE,14,0)</f>
        <v>#N/A</v>
      </c>
      <c r="Q306" s="61" t="e">
        <f>VLOOKUP($C306,Sheet1!$B:$AE,15,0)</f>
        <v>#N/A</v>
      </c>
      <c r="R306" s="61" t="e">
        <f>VLOOKUP($C306,Sheet1!$B:$AE,16,0)</f>
        <v>#N/A</v>
      </c>
      <c r="S306" s="61" t="e">
        <f>VLOOKUP($C306,Sheet1!$B:$AE,17,0)</f>
        <v>#N/A</v>
      </c>
      <c r="T306" s="61" t="e">
        <f>VLOOKUP($C306,Sheet1!$B:$AE,18,0)</f>
        <v>#N/A</v>
      </c>
      <c r="U306" s="61" t="e">
        <f>VLOOKUP($C306,Sheet1!$B:$AE,19,0)</f>
        <v>#N/A</v>
      </c>
      <c r="V306" s="61" t="e">
        <f>VLOOKUP($C306,Sheet1!$B:$AE,20,0)</f>
        <v>#N/A</v>
      </c>
      <c r="W306" s="61" t="e">
        <f>VLOOKUP($C306,Sheet1!$B:$AE,21,0)</f>
        <v>#N/A</v>
      </c>
      <c r="X306" s="61" t="e">
        <f>VLOOKUP($C306,Sheet1!$B:$AE,22,0)</f>
        <v>#N/A</v>
      </c>
      <c r="Y306" s="61" t="e">
        <f>VLOOKUP($C306,Sheet1!$B:$AE,23,0)</f>
        <v>#N/A</v>
      </c>
      <c r="Z306" s="61" t="e">
        <f>VLOOKUP($C306,Sheet1!$B:$AE,24,0)</f>
        <v>#N/A</v>
      </c>
      <c r="AA306" s="61" t="e">
        <f>VLOOKUP($C306,Sheet1!$B:$AE,25,0)</f>
        <v>#N/A</v>
      </c>
      <c r="AB306" s="61" t="e">
        <f>VLOOKUP($C306,Sheet1!$B:$AF,26,0)</f>
        <v>#N/A</v>
      </c>
      <c r="AC306" s="61" t="e">
        <f>VLOOKUP($C306,Sheet1!$B:$AG,27,0)</f>
        <v>#N/A</v>
      </c>
      <c r="AD306" s="61" t="e">
        <f>VLOOKUP($C306,Sheet1!$B:$AH,28,0)</f>
        <v>#N/A</v>
      </c>
      <c r="AE306" s="61" t="e">
        <f>VLOOKUP(C306,Sheet1!B:AI,29,0)</f>
        <v>#N/A</v>
      </c>
      <c r="AF306" s="109" t="e">
        <f t="shared" si="33"/>
        <v>#N/A</v>
      </c>
      <c r="AG306" s="175" t="e">
        <f t="shared" si="39"/>
        <v>#N/A</v>
      </c>
    </row>
    <row r="307" s="27" customFormat="1" ht="15" spans="1:33">
      <c r="A307" s="34"/>
      <c r="B307" s="171"/>
      <c r="C307" s="172" t="s">
        <v>809</v>
      </c>
      <c r="D307" s="87" t="s">
        <v>810</v>
      </c>
      <c r="E307" s="31" t="e">
        <f>VLOOKUP(C307,Sheet1!B:G,3,0)</f>
        <v>#N/A</v>
      </c>
      <c r="F307" s="61" t="e">
        <f>VLOOKUP(C307,Sheet1!B:J,4,0)</f>
        <v>#N/A</v>
      </c>
      <c r="G307" s="61" t="e">
        <f>VLOOKUP(C307,Sheet1!B:K,5,0)</f>
        <v>#N/A</v>
      </c>
      <c r="H307" s="61" t="e">
        <f>VLOOKUP($C307,Sheet1!$B:$AE,6,0)</f>
        <v>#N/A</v>
      </c>
      <c r="I307" s="61" t="e">
        <f>VLOOKUP($C307,Sheet1!$B:$AE,7,0)</f>
        <v>#N/A</v>
      </c>
      <c r="J307" s="61" t="e">
        <f>VLOOKUP($C307,Sheet1!$B:$AE,8,0)</f>
        <v>#N/A</v>
      </c>
      <c r="K307" s="61" t="e">
        <f>VLOOKUP($C307,Sheet1!$B:$AE,9,0)</f>
        <v>#N/A</v>
      </c>
      <c r="L307" s="61" t="e">
        <f>VLOOKUP($C307,Sheet1!$B:$AE,10,0)</f>
        <v>#N/A</v>
      </c>
      <c r="M307" s="61" t="e">
        <f>VLOOKUP($C307,Sheet1!$B:$AE,11,0)</f>
        <v>#N/A</v>
      </c>
      <c r="N307" s="61" t="e">
        <f>VLOOKUP($C307,Sheet1!$B:$AE,12,0)</f>
        <v>#N/A</v>
      </c>
      <c r="O307" s="61" t="e">
        <f>VLOOKUP($C307,Sheet1!$B:$AE,13,0)</f>
        <v>#N/A</v>
      </c>
      <c r="P307" s="61" t="e">
        <f>VLOOKUP($C307,Sheet1!$B:$AE,14,0)</f>
        <v>#N/A</v>
      </c>
      <c r="Q307" s="61" t="e">
        <f>VLOOKUP($C307,Sheet1!$B:$AE,15,0)</f>
        <v>#N/A</v>
      </c>
      <c r="R307" s="61" t="e">
        <f>VLOOKUP($C307,Sheet1!$B:$AE,16,0)</f>
        <v>#N/A</v>
      </c>
      <c r="S307" s="61" t="e">
        <f>VLOOKUP($C307,Sheet1!$B:$AE,17,0)</f>
        <v>#N/A</v>
      </c>
      <c r="T307" s="61" t="e">
        <f>VLOOKUP($C307,Sheet1!$B:$AE,18,0)</f>
        <v>#N/A</v>
      </c>
      <c r="U307" s="61" t="e">
        <f>VLOOKUP($C307,Sheet1!$B:$AE,19,0)</f>
        <v>#N/A</v>
      </c>
      <c r="V307" s="61" t="e">
        <f>VLOOKUP($C307,Sheet1!$B:$AE,20,0)</f>
        <v>#N/A</v>
      </c>
      <c r="W307" s="61" t="e">
        <f>VLOOKUP($C307,Sheet1!$B:$AE,21,0)</f>
        <v>#N/A</v>
      </c>
      <c r="X307" s="61" t="e">
        <f>VLOOKUP($C307,Sheet1!$B:$AE,22,0)</f>
        <v>#N/A</v>
      </c>
      <c r="Y307" s="61" t="e">
        <f>VLOOKUP($C307,Sheet1!$B:$AE,23,0)</f>
        <v>#N/A</v>
      </c>
      <c r="Z307" s="61" t="e">
        <f>VLOOKUP($C307,Sheet1!$B:$AE,24,0)</f>
        <v>#N/A</v>
      </c>
      <c r="AA307" s="61" t="e">
        <f>VLOOKUP($C307,Sheet1!$B:$AE,25,0)</f>
        <v>#N/A</v>
      </c>
      <c r="AB307" s="61" t="e">
        <f>VLOOKUP($C307,Sheet1!$B:$AF,26,0)</f>
        <v>#N/A</v>
      </c>
      <c r="AC307" s="61" t="e">
        <f>VLOOKUP($C307,Sheet1!$B:$AG,27,0)</f>
        <v>#N/A</v>
      </c>
      <c r="AD307" s="61" t="e">
        <f>VLOOKUP($C307,Sheet1!$B:$AH,28,0)</f>
        <v>#N/A</v>
      </c>
      <c r="AE307" s="61" t="e">
        <f>VLOOKUP(C307,Sheet1!B:AI,29,0)</f>
        <v>#N/A</v>
      </c>
      <c r="AF307" s="109" t="e">
        <f t="shared" si="33"/>
        <v>#N/A</v>
      </c>
      <c r="AG307" s="175" t="e">
        <f t="shared" si="39"/>
        <v>#N/A</v>
      </c>
    </row>
    <row r="308" s="27" customFormat="1" ht="15" spans="1:33">
      <c r="A308" s="34"/>
      <c r="B308" s="171"/>
      <c r="C308" s="172" t="s">
        <v>811</v>
      </c>
      <c r="D308" s="87" t="s">
        <v>812</v>
      </c>
      <c r="E308" s="31" t="e">
        <f>VLOOKUP(C308,Sheet1!B:G,3,0)</f>
        <v>#N/A</v>
      </c>
      <c r="F308" s="61" t="e">
        <f>VLOOKUP(C308,Sheet1!B:J,4,0)</f>
        <v>#N/A</v>
      </c>
      <c r="G308" s="61" t="e">
        <f>VLOOKUP(C308,Sheet1!B:K,5,0)</f>
        <v>#N/A</v>
      </c>
      <c r="H308" s="61" t="e">
        <f>VLOOKUP($C308,Sheet1!$B:$AE,6,0)</f>
        <v>#N/A</v>
      </c>
      <c r="I308" s="61" t="e">
        <f>VLOOKUP($C308,Sheet1!$B:$AE,7,0)</f>
        <v>#N/A</v>
      </c>
      <c r="J308" s="61" t="e">
        <f>VLOOKUP($C308,Sheet1!$B:$AE,8,0)</f>
        <v>#N/A</v>
      </c>
      <c r="K308" s="61" t="e">
        <f>VLOOKUP($C308,Sheet1!$B:$AE,9,0)</f>
        <v>#N/A</v>
      </c>
      <c r="L308" s="61" t="e">
        <f>VLOOKUP($C308,Sheet1!$B:$AE,10,0)</f>
        <v>#N/A</v>
      </c>
      <c r="M308" s="61" t="e">
        <f>VLOOKUP($C308,Sheet1!$B:$AE,11,0)</f>
        <v>#N/A</v>
      </c>
      <c r="N308" s="61" t="e">
        <f>VLOOKUP($C308,Sheet1!$B:$AE,12,0)</f>
        <v>#N/A</v>
      </c>
      <c r="O308" s="61" t="e">
        <f>VLOOKUP($C308,Sheet1!$B:$AE,13,0)</f>
        <v>#N/A</v>
      </c>
      <c r="P308" s="61" t="e">
        <f>VLOOKUP($C308,Sheet1!$B:$AE,14,0)</f>
        <v>#N/A</v>
      </c>
      <c r="Q308" s="61" t="e">
        <f>VLOOKUP($C308,Sheet1!$B:$AE,15,0)</f>
        <v>#N/A</v>
      </c>
      <c r="R308" s="61" t="e">
        <f>VLOOKUP($C308,Sheet1!$B:$AE,16,0)</f>
        <v>#N/A</v>
      </c>
      <c r="S308" s="61" t="e">
        <f>VLOOKUP($C308,Sheet1!$B:$AE,17,0)</f>
        <v>#N/A</v>
      </c>
      <c r="T308" s="61" t="e">
        <f>VLOOKUP($C308,Sheet1!$B:$AE,18,0)</f>
        <v>#N/A</v>
      </c>
      <c r="U308" s="61" t="e">
        <f>VLOOKUP($C308,Sheet1!$B:$AE,19,0)</f>
        <v>#N/A</v>
      </c>
      <c r="V308" s="61" t="e">
        <f>VLOOKUP($C308,Sheet1!$B:$AE,20,0)</f>
        <v>#N/A</v>
      </c>
      <c r="W308" s="61" t="e">
        <f>VLOOKUP($C308,Sheet1!$B:$AE,21,0)</f>
        <v>#N/A</v>
      </c>
      <c r="X308" s="61" t="e">
        <f>VLOOKUP($C308,Sheet1!$B:$AE,22,0)</f>
        <v>#N/A</v>
      </c>
      <c r="Y308" s="61" t="e">
        <f>VLOOKUP($C308,Sheet1!$B:$AE,23,0)</f>
        <v>#N/A</v>
      </c>
      <c r="Z308" s="61" t="e">
        <f>VLOOKUP($C308,Sheet1!$B:$AE,24,0)</f>
        <v>#N/A</v>
      </c>
      <c r="AA308" s="61" t="e">
        <f>VLOOKUP($C308,Sheet1!$B:$AE,25,0)</f>
        <v>#N/A</v>
      </c>
      <c r="AB308" s="61" t="e">
        <f>VLOOKUP($C308,Sheet1!$B:$AF,26,0)</f>
        <v>#N/A</v>
      </c>
      <c r="AC308" s="61" t="e">
        <f>VLOOKUP($C308,Sheet1!$B:$AG,27,0)</f>
        <v>#N/A</v>
      </c>
      <c r="AD308" s="61" t="e">
        <f>VLOOKUP($C308,Sheet1!$B:$AH,28,0)</f>
        <v>#N/A</v>
      </c>
      <c r="AE308" s="61" t="e">
        <f>VLOOKUP(C308,Sheet1!B:AI,29,0)</f>
        <v>#N/A</v>
      </c>
      <c r="AF308" s="109" t="e">
        <f t="shared" si="33"/>
        <v>#N/A</v>
      </c>
      <c r="AG308" s="175" t="e">
        <f t="shared" si="39"/>
        <v>#N/A</v>
      </c>
    </row>
    <row r="309" s="27" customFormat="1" ht="15" spans="1:33">
      <c r="A309" s="34"/>
      <c r="B309" s="171"/>
      <c r="C309" s="172" t="s">
        <v>129</v>
      </c>
      <c r="D309" s="87" t="s">
        <v>130</v>
      </c>
      <c r="E309" s="31">
        <f>VLOOKUP(C309,Sheet1!B:G,3,0)</f>
        <v>210</v>
      </c>
      <c r="F309" s="61" t="str">
        <f>VLOOKUP(C309,Sheet1!B:J,4,0)</f>
        <v>老账</v>
      </c>
      <c r="G309" s="61">
        <f>VLOOKUP(C309,Sheet1!B:K,5,0)</f>
        <v>0</v>
      </c>
      <c r="H309" s="61">
        <f>VLOOKUP($C309,Sheet1!$B:$AE,6,0)</f>
        <v>60</v>
      </c>
      <c r="I309" s="61" t="str">
        <f>VLOOKUP($C309,Sheet1!$B:$AE,7,0)</f>
        <v>是</v>
      </c>
      <c r="J309" s="61">
        <f>VLOOKUP($C309,Sheet1!$B:$AE,8,0)</f>
        <v>0</v>
      </c>
      <c r="K309" s="61">
        <f>VLOOKUP($C309,Sheet1!$B:$AE,9,0)</f>
        <v>0</v>
      </c>
      <c r="L309" s="61">
        <f>VLOOKUP($C309,Sheet1!$B:$AE,10,0)</f>
        <v>0</v>
      </c>
      <c r="M309" s="61">
        <f>VLOOKUP($C309,Sheet1!$B:$AE,11,0)</f>
        <v>0</v>
      </c>
      <c r="N309" s="61">
        <f>VLOOKUP($C309,Sheet1!$B:$AE,12,0)</f>
        <v>0</v>
      </c>
      <c r="O309" s="61">
        <f>VLOOKUP($C309,Sheet1!$B:$AE,13,0)</f>
        <v>0</v>
      </c>
      <c r="P309" s="61">
        <f>VLOOKUP($C309,Sheet1!$B:$AE,14,0)</f>
        <v>0</v>
      </c>
      <c r="Q309" s="61">
        <f>VLOOKUP($C309,Sheet1!$B:$AE,15,0)</f>
        <v>0</v>
      </c>
      <c r="R309" s="61">
        <f>VLOOKUP($C309,Sheet1!$B:$AE,16,0)</f>
        <v>0</v>
      </c>
      <c r="S309" s="61">
        <f>VLOOKUP($C309,Sheet1!$B:$AE,17,0)</f>
        <v>0</v>
      </c>
      <c r="T309" s="61">
        <f>VLOOKUP($C309,Sheet1!$B:$AE,18,0)</f>
        <v>0</v>
      </c>
      <c r="U309" s="61">
        <f>VLOOKUP($C309,Sheet1!$B:$AE,19,0)</f>
        <v>0</v>
      </c>
      <c r="V309" s="61">
        <f>VLOOKUP($C309,Sheet1!$B:$AE,20,0)</f>
        <v>0</v>
      </c>
      <c r="W309" s="61">
        <f>VLOOKUP($C309,Sheet1!$B:$AE,21,0)</f>
        <v>0</v>
      </c>
      <c r="X309" s="61">
        <f>VLOOKUP($C309,Sheet1!$B:$AE,22,0)</f>
        <v>0</v>
      </c>
      <c r="Y309" s="61">
        <f>VLOOKUP($C309,Sheet1!$B:$AE,23,0)</f>
        <v>0</v>
      </c>
      <c r="Z309" s="61">
        <f>VLOOKUP($C309,Sheet1!$B:$AE,24,0)</f>
        <v>0</v>
      </c>
      <c r="AA309" s="61">
        <f>VLOOKUP($C309,Sheet1!$B:$AE,25,0)</f>
        <v>0</v>
      </c>
      <c r="AB309" s="61">
        <f>VLOOKUP($C309,Sheet1!$B:$AF,26,0)</f>
        <v>0</v>
      </c>
      <c r="AC309" s="61">
        <f>VLOOKUP($C309,Sheet1!$B:$AG,27,0)</f>
        <v>0</v>
      </c>
      <c r="AD309" s="61">
        <f>VLOOKUP($C309,Sheet1!$B:$AH,28,0)</f>
        <v>2082.13</v>
      </c>
      <c r="AE309" s="61">
        <f>VLOOKUP(C309,Sheet1!B:AI,29,0)</f>
        <v>28574.47</v>
      </c>
      <c r="AF309" s="109">
        <f t="shared" si="33"/>
        <v>30716.6</v>
      </c>
      <c r="AG309" s="175">
        <f t="shared" si="39"/>
        <v>2142.13</v>
      </c>
    </row>
    <row r="310" s="27" customFormat="1" ht="15" spans="1:33">
      <c r="A310" s="34"/>
      <c r="B310" s="171"/>
      <c r="C310" s="172" t="s">
        <v>813</v>
      </c>
      <c r="D310" s="87" t="s">
        <v>814</v>
      </c>
      <c r="E310" s="31" t="e">
        <f>VLOOKUP(C310,Sheet1!B:G,3,0)</f>
        <v>#N/A</v>
      </c>
      <c r="F310" s="61" t="e">
        <f>VLOOKUP(C310,Sheet1!B:J,4,0)</f>
        <v>#N/A</v>
      </c>
      <c r="G310" s="61" t="e">
        <f>VLOOKUP(C310,Sheet1!B:K,5,0)</f>
        <v>#N/A</v>
      </c>
      <c r="H310" s="61" t="e">
        <f>VLOOKUP($C310,Sheet1!$B:$AE,6,0)</f>
        <v>#N/A</v>
      </c>
      <c r="I310" s="61" t="e">
        <f>VLOOKUP($C310,Sheet1!$B:$AE,7,0)</f>
        <v>#N/A</v>
      </c>
      <c r="J310" s="61" t="e">
        <f>VLOOKUP($C310,Sheet1!$B:$AE,8,0)</f>
        <v>#N/A</v>
      </c>
      <c r="K310" s="61" t="e">
        <f>VLOOKUP($C310,Sheet1!$B:$AE,9,0)</f>
        <v>#N/A</v>
      </c>
      <c r="L310" s="61" t="e">
        <f>VLOOKUP($C310,Sheet1!$B:$AE,10,0)</f>
        <v>#N/A</v>
      </c>
      <c r="M310" s="61" t="e">
        <f>VLOOKUP($C310,Sheet1!$B:$AE,11,0)</f>
        <v>#N/A</v>
      </c>
      <c r="N310" s="61" t="e">
        <f>VLOOKUP($C310,Sheet1!$B:$AE,12,0)</f>
        <v>#N/A</v>
      </c>
      <c r="O310" s="61" t="e">
        <f>VLOOKUP($C310,Sheet1!$B:$AE,13,0)</f>
        <v>#N/A</v>
      </c>
      <c r="P310" s="61" t="e">
        <f>VLOOKUP($C310,Sheet1!$B:$AE,14,0)</f>
        <v>#N/A</v>
      </c>
      <c r="Q310" s="61" t="e">
        <f>VLOOKUP($C310,Sheet1!$B:$AE,15,0)</f>
        <v>#N/A</v>
      </c>
      <c r="R310" s="61" t="e">
        <f>VLOOKUP($C310,Sheet1!$B:$AE,16,0)</f>
        <v>#N/A</v>
      </c>
      <c r="S310" s="61" t="e">
        <f>VLOOKUP($C310,Sheet1!$B:$AE,17,0)</f>
        <v>#N/A</v>
      </c>
      <c r="T310" s="61" t="e">
        <f>VLOOKUP($C310,Sheet1!$B:$AE,18,0)</f>
        <v>#N/A</v>
      </c>
      <c r="U310" s="61" t="e">
        <f>VLOOKUP($C310,Sheet1!$B:$AE,19,0)</f>
        <v>#N/A</v>
      </c>
      <c r="V310" s="61" t="e">
        <f>VLOOKUP($C310,Sheet1!$B:$AE,20,0)</f>
        <v>#N/A</v>
      </c>
      <c r="W310" s="61" t="e">
        <f>VLOOKUP($C310,Sheet1!$B:$AE,21,0)</f>
        <v>#N/A</v>
      </c>
      <c r="X310" s="61" t="e">
        <f>VLOOKUP($C310,Sheet1!$B:$AE,22,0)</f>
        <v>#N/A</v>
      </c>
      <c r="Y310" s="61" t="e">
        <f>VLOOKUP($C310,Sheet1!$B:$AE,23,0)</f>
        <v>#N/A</v>
      </c>
      <c r="Z310" s="61" t="e">
        <f>VLOOKUP($C310,Sheet1!$B:$AE,24,0)</f>
        <v>#N/A</v>
      </c>
      <c r="AA310" s="61" t="e">
        <f>VLOOKUP($C310,Sheet1!$B:$AE,25,0)</f>
        <v>#N/A</v>
      </c>
      <c r="AB310" s="61" t="e">
        <f>VLOOKUP($C310,Sheet1!$B:$AF,26,0)</f>
        <v>#N/A</v>
      </c>
      <c r="AC310" s="61" t="e">
        <f>VLOOKUP($C310,Sheet1!$B:$AG,27,0)</f>
        <v>#N/A</v>
      </c>
      <c r="AD310" s="61" t="e">
        <f>VLOOKUP($C310,Sheet1!$B:$AH,28,0)</f>
        <v>#N/A</v>
      </c>
      <c r="AE310" s="61" t="e">
        <f>VLOOKUP(C310,Sheet1!B:AI,29,0)</f>
        <v>#N/A</v>
      </c>
      <c r="AF310" s="109" t="e">
        <f t="shared" si="33"/>
        <v>#N/A</v>
      </c>
      <c r="AG310" s="175" t="e">
        <f t="shared" si="39"/>
        <v>#N/A</v>
      </c>
    </row>
    <row r="311" s="27" customFormat="1" ht="15" spans="1:33">
      <c r="A311" s="34"/>
      <c r="B311" s="171"/>
      <c r="C311" s="172" t="s">
        <v>815</v>
      </c>
      <c r="D311" s="87" t="s">
        <v>816</v>
      </c>
      <c r="E311" s="31" t="e">
        <f>VLOOKUP(C311,Sheet1!B:G,3,0)</f>
        <v>#N/A</v>
      </c>
      <c r="F311" s="61" t="e">
        <f>VLOOKUP(C311,Sheet1!B:J,4,0)</f>
        <v>#N/A</v>
      </c>
      <c r="G311" s="61" t="e">
        <f>VLOOKUP(C311,Sheet1!B:K,5,0)</f>
        <v>#N/A</v>
      </c>
      <c r="H311" s="61" t="e">
        <f>VLOOKUP($C311,Sheet1!$B:$AE,6,0)</f>
        <v>#N/A</v>
      </c>
      <c r="I311" s="61" t="e">
        <f>VLOOKUP($C311,Sheet1!$B:$AE,7,0)</f>
        <v>#N/A</v>
      </c>
      <c r="J311" s="61" t="e">
        <f>VLOOKUP($C311,Sheet1!$B:$AE,8,0)</f>
        <v>#N/A</v>
      </c>
      <c r="K311" s="61" t="e">
        <f>VLOOKUP($C311,Sheet1!$B:$AE,9,0)</f>
        <v>#N/A</v>
      </c>
      <c r="L311" s="61" t="e">
        <f>VLOOKUP($C311,Sheet1!$B:$AE,10,0)</f>
        <v>#N/A</v>
      </c>
      <c r="M311" s="61" t="e">
        <f>VLOOKUP($C311,Sheet1!$B:$AE,11,0)</f>
        <v>#N/A</v>
      </c>
      <c r="N311" s="61" t="e">
        <f>VLOOKUP($C311,Sheet1!$B:$AE,12,0)</f>
        <v>#N/A</v>
      </c>
      <c r="O311" s="61" t="e">
        <f>VLOOKUP($C311,Sheet1!$B:$AE,13,0)</f>
        <v>#N/A</v>
      </c>
      <c r="P311" s="61" t="e">
        <f>VLOOKUP($C311,Sheet1!$B:$AE,14,0)</f>
        <v>#N/A</v>
      </c>
      <c r="Q311" s="61" t="e">
        <f>VLOOKUP($C311,Sheet1!$B:$AE,15,0)</f>
        <v>#N/A</v>
      </c>
      <c r="R311" s="61" t="e">
        <f>VLOOKUP($C311,Sheet1!$B:$AE,16,0)</f>
        <v>#N/A</v>
      </c>
      <c r="S311" s="61" t="e">
        <f>VLOOKUP($C311,Sheet1!$B:$AE,17,0)</f>
        <v>#N/A</v>
      </c>
      <c r="T311" s="61" t="e">
        <f>VLOOKUP($C311,Sheet1!$B:$AE,18,0)</f>
        <v>#N/A</v>
      </c>
      <c r="U311" s="61" t="e">
        <f>VLOOKUP($C311,Sheet1!$B:$AE,19,0)</f>
        <v>#N/A</v>
      </c>
      <c r="V311" s="61" t="e">
        <f>VLOOKUP($C311,Sheet1!$B:$AE,20,0)</f>
        <v>#N/A</v>
      </c>
      <c r="W311" s="61" t="e">
        <f>VLOOKUP($C311,Sheet1!$B:$AE,21,0)</f>
        <v>#N/A</v>
      </c>
      <c r="X311" s="61" t="e">
        <f>VLOOKUP($C311,Sheet1!$B:$AE,22,0)</f>
        <v>#N/A</v>
      </c>
      <c r="Y311" s="61" t="e">
        <f>VLOOKUP($C311,Sheet1!$B:$AE,23,0)</f>
        <v>#N/A</v>
      </c>
      <c r="Z311" s="61" t="e">
        <f>VLOOKUP($C311,Sheet1!$B:$AE,24,0)</f>
        <v>#N/A</v>
      </c>
      <c r="AA311" s="61" t="e">
        <f>VLOOKUP($C311,Sheet1!$B:$AE,25,0)</f>
        <v>#N/A</v>
      </c>
      <c r="AB311" s="61" t="e">
        <f>VLOOKUP($C311,Sheet1!$B:$AF,26,0)</f>
        <v>#N/A</v>
      </c>
      <c r="AC311" s="61" t="e">
        <f>VLOOKUP($C311,Sheet1!$B:$AG,27,0)</f>
        <v>#N/A</v>
      </c>
      <c r="AD311" s="61" t="e">
        <f>VLOOKUP($C311,Sheet1!$B:$AH,28,0)</f>
        <v>#N/A</v>
      </c>
      <c r="AE311" s="61" t="e">
        <f>VLOOKUP(C311,Sheet1!B:AI,29,0)</f>
        <v>#N/A</v>
      </c>
      <c r="AF311" s="109" t="e">
        <f t="shared" si="33"/>
        <v>#N/A</v>
      </c>
      <c r="AG311" s="175" t="e">
        <f t="shared" si="39"/>
        <v>#N/A</v>
      </c>
    </row>
    <row r="312" s="27" customFormat="1" ht="15" spans="1:33">
      <c r="A312" s="34"/>
      <c r="B312" s="171"/>
      <c r="C312" s="172" t="s">
        <v>97</v>
      </c>
      <c r="D312" s="87" t="s">
        <v>98</v>
      </c>
      <c r="E312" s="31">
        <f>VLOOKUP(C312,Sheet1!B:G,3,0)</f>
        <v>210</v>
      </c>
      <c r="F312" s="61" t="str">
        <f>VLOOKUP(C312,Sheet1!B:J,4,0)</f>
        <v>正常供货</v>
      </c>
      <c r="G312" s="61">
        <f>VLOOKUP(C312,Sheet1!B:K,5,0)</f>
        <v>0</v>
      </c>
      <c r="H312" s="61">
        <f>VLOOKUP($C312,Sheet1!$B:$AE,6,0)</f>
        <v>30</v>
      </c>
      <c r="I312" s="61" t="str">
        <f>VLOOKUP($C312,Sheet1!$B:$AE,7,0)</f>
        <v>是</v>
      </c>
      <c r="J312" s="61">
        <f>VLOOKUP($C312,Sheet1!$B:$AE,8,0)</f>
        <v>30</v>
      </c>
      <c r="K312" s="61">
        <f>VLOOKUP($C312,Sheet1!$B:$AE,9,0)</f>
        <v>0</v>
      </c>
      <c r="L312" s="61">
        <f>VLOOKUP($C312,Sheet1!$B:$AE,10,0)</f>
        <v>0</v>
      </c>
      <c r="M312" s="61">
        <f>VLOOKUP($C312,Sheet1!$B:$AE,11,0)</f>
        <v>0</v>
      </c>
      <c r="N312" s="61">
        <f>VLOOKUP($C312,Sheet1!$B:$AE,12,0)</f>
        <v>0</v>
      </c>
      <c r="O312" s="61">
        <f>VLOOKUP($C312,Sheet1!$B:$AE,13,0)</f>
        <v>0</v>
      </c>
      <c r="P312" s="61">
        <f>VLOOKUP($C312,Sheet1!$B:$AE,14,0)</f>
        <v>0</v>
      </c>
      <c r="Q312" s="61">
        <f>VLOOKUP($C312,Sheet1!$B:$AE,15,0)</f>
        <v>0</v>
      </c>
      <c r="R312" s="61">
        <f>VLOOKUP($C312,Sheet1!$B:$AE,16,0)</f>
        <v>0</v>
      </c>
      <c r="S312" s="61">
        <f>VLOOKUP($C312,Sheet1!$B:$AE,17,0)</f>
        <v>0</v>
      </c>
      <c r="T312" s="61">
        <f>VLOOKUP($C312,Sheet1!$B:$AE,18,0)</f>
        <v>0</v>
      </c>
      <c r="U312" s="61">
        <f>VLOOKUP($C312,Sheet1!$B:$AE,19,0)</f>
        <v>0</v>
      </c>
      <c r="V312" s="61">
        <f>VLOOKUP($C312,Sheet1!$B:$AE,20,0)</f>
        <v>0</v>
      </c>
      <c r="W312" s="61">
        <f>VLOOKUP($C312,Sheet1!$B:$AE,21,0)</f>
        <v>0</v>
      </c>
      <c r="X312" s="61">
        <f>VLOOKUP($C312,Sheet1!$B:$AE,22,0)</f>
        <v>0</v>
      </c>
      <c r="Y312" s="61">
        <f>VLOOKUP($C312,Sheet1!$B:$AE,23,0)</f>
        <v>0</v>
      </c>
      <c r="Z312" s="61">
        <f>VLOOKUP($C312,Sheet1!$B:$AE,24,0)</f>
        <v>0</v>
      </c>
      <c r="AA312" s="61">
        <f>VLOOKUP($C312,Sheet1!$B:$AE,25,0)</f>
        <v>0</v>
      </c>
      <c r="AB312" s="61">
        <f>VLOOKUP($C312,Sheet1!$B:$AF,26,0)</f>
        <v>0</v>
      </c>
      <c r="AC312" s="61">
        <f>VLOOKUP($C312,Sheet1!$B:$AG,27,0)</f>
        <v>0</v>
      </c>
      <c r="AD312" s="61">
        <f>VLOOKUP($C312,Sheet1!$B:$AH,28,0)</f>
        <v>0</v>
      </c>
      <c r="AE312" s="61">
        <f>VLOOKUP(C312,Sheet1!B:AI,29,0)</f>
        <v>0</v>
      </c>
      <c r="AF312" s="109">
        <f t="shared" si="33"/>
        <v>60</v>
      </c>
      <c r="AG312" s="175">
        <f t="shared" si="39"/>
        <v>60</v>
      </c>
    </row>
    <row r="313" s="27" customFormat="1" ht="15" spans="1:33">
      <c r="A313" s="34"/>
      <c r="B313" s="171"/>
      <c r="C313" s="172" t="s">
        <v>817</v>
      </c>
      <c r="D313" s="87" t="s">
        <v>818</v>
      </c>
      <c r="E313" s="31" t="e">
        <f>VLOOKUP(C313,Sheet1!B:G,3,0)</f>
        <v>#N/A</v>
      </c>
      <c r="F313" s="61" t="e">
        <f>VLOOKUP(C313,Sheet1!B:J,4,0)</f>
        <v>#N/A</v>
      </c>
      <c r="G313" s="61" t="e">
        <f>VLOOKUP(C313,Sheet1!B:K,5,0)</f>
        <v>#N/A</v>
      </c>
      <c r="H313" s="61" t="e">
        <f>VLOOKUP($C313,Sheet1!$B:$AE,6,0)</f>
        <v>#N/A</v>
      </c>
      <c r="I313" s="61" t="e">
        <f>VLOOKUP($C313,Sheet1!$B:$AE,7,0)</f>
        <v>#N/A</v>
      </c>
      <c r="J313" s="61" t="e">
        <f>VLOOKUP($C313,Sheet1!$B:$AE,8,0)</f>
        <v>#N/A</v>
      </c>
      <c r="K313" s="61" t="e">
        <f>VLOOKUP($C313,Sheet1!$B:$AE,9,0)</f>
        <v>#N/A</v>
      </c>
      <c r="L313" s="61" t="e">
        <f>VLOOKUP($C313,Sheet1!$B:$AE,10,0)</f>
        <v>#N/A</v>
      </c>
      <c r="M313" s="61" t="e">
        <f>VLOOKUP($C313,Sheet1!$B:$AE,11,0)</f>
        <v>#N/A</v>
      </c>
      <c r="N313" s="61" t="e">
        <f>VLOOKUP($C313,Sheet1!$B:$AE,12,0)</f>
        <v>#N/A</v>
      </c>
      <c r="O313" s="61" t="e">
        <f>VLOOKUP($C313,Sheet1!$B:$AE,13,0)</f>
        <v>#N/A</v>
      </c>
      <c r="P313" s="61" t="e">
        <f>VLOOKUP($C313,Sheet1!$B:$AE,14,0)</f>
        <v>#N/A</v>
      </c>
      <c r="Q313" s="61" t="e">
        <f>VLOOKUP($C313,Sheet1!$B:$AE,15,0)</f>
        <v>#N/A</v>
      </c>
      <c r="R313" s="61" t="e">
        <f>VLOOKUP($C313,Sheet1!$B:$AE,16,0)</f>
        <v>#N/A</v>
      </c>
      <c r="S313" s="61" t="e">
        <f>VLOOKUP($C313,Sheet1!$B:$AE,17,0)</f>
        <v>#N/A</v>
      </c>
      <c r="T313" s="61" t="e">
        <f>VLOOKUP($C313,Sheet1!$B:$AE,18,0)</f>
        <v>#N/A</v>
      </c>
      <c r="U313" s="61" t="e">
        <f>VLOOKUP($C313,Sheet1!$B:$AE,19,0)</f>
        <v>#N/A</v>
      </c>
      <c r="V313" s="61" t="e">
        <f>VLOOKUP($C313,Sheet1!$B:$AE,20,0)</f>
        <v>#N/A</v>
      </c>
      <c r="W313" s="61" t="e">
        <f>VLOOKUP($C313,Sheet1!$B:$AE,21,0)</f>
        <v>#N/A</v>
      </c>
      <c r="X313" s="61" t="e">
        <f>VLOOKUP($C313,Sheet1!$B:$AE,22,0)</f>
        <v>#N/A</v>
      </c>
      <c r="Y313" s="61" t="e">
        <f>VLOOKUP($C313,Sheet1!$B:$AE,23,0)</f>
        <v>#N/A</v>
      </c>
      <c r="Z313" s="61" t="e">
        <f>VLOOKUP($C313,Sheet1!$B:$AE,24,0)</f>
        <v>#N/A</v>
      </c>
      <c r="AA313" s="61" t="e">
        <f>VLOOKUP($C313,Sheet1!$B:$AE,25,0)</f>
        <v>#N/A</v>
      </c>
      <c r="AB313" s="61" t="e">
        <f>VLOOKUP($C313,Sheet1!$B:$AF,26,0)</f>
        <v>#N/A</v>
      </c>
      <c r="AC313" s="61" t="e">
        <f>VLOOKUP($C313,Sheet1!$B:$AG,27,0)</f>
        <v>#N/A</v>
      </c>
      <c r="AD313" s="61" t="e">
        <f>VLOOKUP($C313,Sheet1!$B:$AH,28,0)</f>
        <v>#N/A</v>
      </c>
      <c r="AE313" s="61" t="e">
        <f>VLOOKUP(C313,Sheet1!B:AI,29,0)</f>
        <v>#N/A</v>
      </c>
      <c r="AF313" s="109" t="e">
        <f t="shared" si="33"/>
        <v>#N/A</v>
      </c>
      <c r="AG313" s="175" t="e">
        <f t="shared" si="39"/>
        <v>#N/A</v>
      </c>
    </row>
    <row r="314" s="27" customFormat="1" ht="15" spans="1:33">
      <c r="A314" s="34"/>
      <c r="B314" s="171"/>
      <c r="C314" s="172" t="s">
        <v>819</v>
      </c>
      <c r="D314" s="87" t="s">
        <v>820</v>
      </c>
      <c r="E314" s="31" t="e">
        <f>VLOOKUP(C314,Sheet1!B:G,3,0)</f>
        <v>#N/A</v>
      </c>
      <c r="F314" s="61" t="e">
        <f>VLOOKUP(C314,Sheet1!B:J,4,0)</f>
        <v>#N/A</v>
      </c>
      <c r="G314" s="61" t="e">
        <f>VLOOKUP(C314,Sheet1!B:K,5,0)</f>
        <v>#N/A</v>
      </c>
      <c r="H314" s="61" t="e">
        <f>VLOOKUP($C314,Sheet1!$B:$AE,6,0)</f>
        <v>#N/A</v>
      </c>
      <c r="I314" s="61" t="e">
        <f>VLOOKUP($C314,Sheet1!$B:$AE,7,0)</f>
        <v>#N/A</v>
      </c>
      <c r="J314" s="61" t="e">
        <f>VLOOKUP($C314,Sheet1!$B:$AE,8,0)</f>
        <v>#N/A</v>
      </c>
      <c r="K314" s="61" t="e">
        <f>VLOOKUP($C314,Sheet1!$B:$AE,9,0)</f>
        <v>#N/A</v>
      </c>
      <c r="L314" s="61" t="e">
        <f>VLOOKUP($C314,Sheet1!$B:$AE,10,0)</f>
        <v>#N/A</v>
      </c>
      <c r="M314" s="61" t="e">
        <f>VLOOKUP($C314,Sheet1!$B:$AE,11,0)</f>
        <v>#N/A</v>
      </c>
      <c r="N314" s="61" t="e">
        <f>VLOOKUP($C314,Sheet1!$B:$AE,12,0)</f>
        <v>#N/A</v>
      </c>
      <c r="O314" s="61" t="e">
        <f>VLOOKUP($C314,Sheet1!$B:$AE,13,0)</f>
        <v>#N/A</v>
      </c>
      <c r="P314" s="61" t="e">
        <f>VLOOKUP($C314,Sheet1!$B:$AE,14,0)</f>
        <v>#N/A</v>
      </c>
      <c r="Q314" s="61" t="e">
        <f>VLOOKUP($C314,Sheet1!$B:$AE,15,0)</f>
        <v>#N/A</v>
      </c>
      <c r="R314" s="61" t="e">
        <f>VLOOKUP($C314,Sheet1!$B:$AE,16,0)</f>
        <v>#N/A</v>
      </c>
      <c r="S314" s="61" t="e">
        <f>VLOOKUP($C314,Sheet1!$B:$AE,17,0)</f>
        <v>#N/A</v>
      </c>
      <c r="T314" s="61" t="e">
        <f>VLOOKUP($C314,Sheet1!$B:$AE,18,0)</f>
        <v>#N/A</v>
      </c>
      <c r="U314" s="61" t="e">
        <f>VLOOKUP($C314,Sheet1!$B:$AE,19,0)</f>
        <v>#N/A</v>
      </c>
      <c r="V314" s="61" t="e">
        <f>VLOOKUP($C314,Sheet1!$B:$AE,20,0)</f>
        <v>#N/A</v>
      </c>
      <c r="W314" s="61" t="e">
        <f>VLOOKUP($C314,Sheet1!$B:$AE,21,0)</f>
        <v>#N/A</v>
      </c>
      <c r="X314" s="61" t="e">
        <f>VLOOKUP($C314,Sheet1!$B:$AE,22,0)</f>
        <v>#N/A</v>
      </c>
      <c r="Y314" s="61" t="e">
        <f>VLOOKUP($C314,Sheet1!$B:$AE,23,0)</f>
        <v>#N/A</v>
      </c>
      <c r="Z314" s="61" t="e">
        <f>VLOOKUP($C314,Sheet1!$B:$AE,24,0)</f>
        <v>#N/A</v>
      </c>
      <c r="AA314" s="61" t="e">
        <f>VLOOKUP($C314,Sheet1!$B:$AE,25,0)</f>
        <v>#N/A</v>
      </c>
      <c r="AB314" s="61" t="e">
        <f>VLOOKUP($C314,Sheet1!$B:$AF,26,0)</f>
        <v>#N/A</v>
      </c>
      <c r="AC314" s="61" t="e">
        <f>VLOOKUP($C314,Sheet1!$B:$AG,27,0)</f>
        <v>#N/A</v>
      </c>
      <c r="AD314" s="61" t="e">
        <f>VLOOKUP($C314,Sheet1!$B:$AH,28,0)</f>
        <v>#N/A</v>
      </c>
      <c r="AE314" s="61" t="e">
        <f>VLOOKUP(C314,Sheet1!B:AI,29,0)</f>
        <v>#N/A</v>
      </c>
      <c r="AF314" s="109" t="e">
        <f t="shared" si="33"/>
        <v>#N/A</v>
      </c>
      <c r="AG314" s="175" t="e">
        <f t="shared" si="39"/>
        <v>#N/A</v>
      </c>
    </row>
    <row r="315" s="27" customFormat="1" ht="15" spans="1:33">
      <c r="A315" s="34"/>
      <c r="B315" s="171"/>
      <c r="C315" s="172" t="s">
        <v>236</v>
      </c>
      <c r="D315" s="87" t="s">
        <v>237</v>
      </c>
      <c r="E315" s="31">
        <f>VLOOKUP(C315,Sheet1!B:G,3,0)</f>
        <v>210</v>
      </c>
      <c r="F315" s="61" t="str">
        <f>VLOOKUP(C315,Sheet1!B:J,4,0)</f>
        <v>老账</v>
      </c>
      <c r="G315" s="61">
        <f>VLOOKUP(C315,Sheet1!B:K,5,0)</f>
        <v>0</v>
      </c>
      <c r="H315" s="61">
        <f>VLOOKUP($C315,Sheet1!$B:$AE,6,0)</f>
        <v>90</v>
      </c>
      <c r="I315" s="61" t="str">
        <f>VLOOKUP($C315,Sheet1!$B:$AE,7,0)</f>
        <v>是</v>
      </c>
      <c r="J315" s="61">
        <f>VLOOKUP($C315,Sheet1!$B:$AE,8,0)</f>
        <v>0</v>
      </c>
      <c r="K315" s="61">
        <f>VLOOKUP($C315,Sheet1!$B:$AE,9,0)</f>
        <v>0</v>
      </c>
      <c r="L315" s="61">
        <f>VLOOKUP($C315,Sheet1!$B:$AE,10,0)</f>
        <v>0</v>
      </c>
      <c r="M315" s="61">
        <f>VLOOKUP($C315,Sheet1!$B:$AE,11,0)</f>
        <v>0</v>
      </c>
      <c r="N315" s="61">
        <f>VLOOKUP($C315,Sheet1!$B:$AE,12,0)</f>
        <v>0</v>
      </c>
      <c r="O315" s="61">
        <f>VLOOKUP($C315,Sheet1!$B:$AE,13,0)</f>
        <v>0</v>
      </c>
      <c r="P315" s="61">
        <f>VLOOKUP($C315,Sheet1!$B:$AE,14,0)</f>
        <v>0</v>
      </c>
      <c r="Q315" s="61">
        <f>VLOOKUP($C315,Sheet1!$B:$AE,15,0)</f>
        <v>0</v>
      </c>
      <c r="R315" s="61">
        <f>VLOOKUP($C315,Sheet1!$B:$AE,16,0)</f>
        <v>0</v>
      </c>
      <c r="S315" s="61">
        <f>VLOOKUP($C315,Sheet1!$B:$AE,17,0)</f>
        <v>0</v>
      </c>
      <c r="T315" s="61">
        <f>VLOOKUP($C315,Sheet1!$B:$AE,18,0)</f>
        <v>0</v>
      </c>
      <c r="U315" s="61">
        <f>VLOOKUP($C315,Sheet1!$B:$AE,19,0)</f>
        <v>0</v>
      </c>
      <c r="V315" s="61">
        <f>VLOOKUP($C315,Sheet1!$B:$AE,20,0)</f>
        <v>0</v>
      </c>
      <c r="W315" s="61">
        <f>VLOOKUP($C315,Sheet1!$B:$AE,21,0)</f>
        <v>0</v>
      </c>
      <c r="X315" s="61">
        <f>VLOOKUP($C315,Sheet1!$B:$AE,22,0)</f>
        <v>0</v>
      </c>
      <c r="Y315" s="61">
        <f>VLOOKUP($C315,Sheet1!$B:$AE,23,0)</f>
        <v>0</v>
      </c>
      <c r="Z315" s="61">
        <f>VLOOKUP($C315,Sheet1!$B:$AE,24,0)</f>
        <v>0</v>
      </c>
      <c r="AA315" s="61">
        <f>VLOOKUP($C315,Sheet1!$B:$AE,25,0)</f>
        <v>0</v>
      </c>
      <c r="AB315" s="61">
        <f>VLOOKUP($C315,Sheet1!$B:$AF,26,0)</f>
        <v>0</v>
      </c>
      <c r="AC315" s="61">
        <f>VLOOKUP($C315,Sheet1!$B:$AG,27,0)</f>
        <v>0</v>
      </c>
      <c r="AD315" s="61">
        <f>VLOOKUP($C315,Sheet1!$B:$AH,28,0)</f>
        <v>0</v>
      </c>
      <c r="AE315" s="61">
        <f>VLOOKUP(C315,Sheet1!B:AI,29,0)</f>
        <v>0</v>
      </c>
      <c r="AF315" s="109">
        <f t="shared" si="33"/>
        <v>90</v>
      </c>
      <c r="AG315" s="175">
        <f t="shared" si="39"/>
        <v>90</v>
      </c>
    </row>
    <row r="316" s="27" customFormat="1" ht="15" spans="1:33">
      <c r="A316" s="34"/>
      <c r="B316" s="171"/>
      <c r="C316" s="172" t="s">
        <v>821</v>
      </c>
      <c r="D316" s="87" t="s">
        <v>822</v>
      </c>
      <c r="E316" s="31" t="e">
        <f>VLOOKUP(C316,Sheet1!B:G,3,0)</f>
        <v>#N/A</v>
      </c>
      <c r="F316" s="61" t="e">
        <f>VLOOKUP(C316,Sheet1!B:J,4,0)</f>
        <v>#N/A</v>
      </c>
      <c r="G316" s="61" t="e">
        <f>VLOOKUP(C316,Sheet1!B:K,5,0)</f>
        <v>#N/A</v>
      </c>
      <c r="H316" s="61" t="e">
        <f>VLOOKUP($C316,Sheet1!$B:$AE,6,0)</f>
        <v>#N/A</v>
      </c>
      <c r="I316" s="61" t="e">
        <f>VLOOKUP($C316,Sheet1!$B:$AE,7,0)</f>
        <v>#N/A</v>
      </c>
      <c r="J316" s="61" t="e">
        <f>VLOOKUP($C316,Sheet1!$B:$AE,8,0)</f>
        <v>#N/A</v>
      </c>
      <c r="K316" s="61" t="e">
        <f>VLOOKUP($C316,Sheet1!$B:$AE,9,0)</f>
        <v>#N/A</v>
      </c>
      <c r="L316" s="61" t="e">
        <f>VLOOKUP($C316,Sheet1!$B:$AE,10,0)</f>
        <v>#N/A</v>
      </c>
      <c r="M316" s="61" t="e">
        <f>VLOOKUP($C316,Sheet1!$B:$AE,11,0)</f>
        <v>#N/A</v>
      </c>
      <c r="N316" s="61" t="e">
        <f>VLOOKUP($C316,Sheet1!$B:$AE,12,0)</f>
        <v>#N/A</v>
      </c>
      <c r="O316" s="61" t="e">
        <f>VLOOKUP($C316,Sheet1!$B:$AE,13,0)</f>
        <v>#N/A</v>
      </c>
      <c r="P316" s="61" t="e">
        <f>VLOOKUP($C316,Sheet1!$B:$AE,14,0)</f>
        <v>#N/A</v>
      </c>
      <c r="Q316" s="61" t="e">
        <f>VLOOKUP($C316,Sheet1!$B:$AE,15,0)</f>
        <v>#N/A</v>
      </c>
      <c r="R316" s="61" t="e">
        <f>VLOOKUP($C316,Sheet1!$B:$AE,16,0)</f>
        <v>#N/A</v>
      </c>
      <c r="S316" s="61" t="e">
        <f>VLOOKUP($C316,Sheet1!$B:$AE,17,0)</f>
        <v>#N/A</v>
      </c>
      <c r="T316" s="61" t="e">
        <f>VLOOKUP($C316,Sheet1!$B:$AE,18,0)</f>
        <v>#N/A</v>
      </c>
      <c r="U316" s="61" t="e">
        <f>VLOOKUP($C316,Sheet1!$B:$AE,19,0)</f>
        <v>#N/A</v>
      </c>
      <c r="V316" s="61" t="e">
        <f>VLOOKUP($C316,Sheet1!$B:$AE,20,0)</f>
        <v>#N/A</v>
      </c>
      <c r="W316" s="61" t="e">
        <f>VLOOKUP($C316,Sheet1!$B:$AE,21,0)</f>
        <v>#N/A</v>
      </c>
      <c r="X316" s="61" t="e">
        <f>VLOOKUP($C316,Sheet1!$B:$AE,22,0)</f>
        <v>#N/A</v>
      </c>
      <c r="Y316" s="61" t="e">
        <f>VLOOKUP($C316,Sheet1!$B:$AE,23,0)</f>
        <v>#N/A</v>
      </c>
      <c r="Z316" s="61" t="e">
        <f>VLOOKUP($C316,Sheet1!$B:$AE,24,0)</f>
        <v>#N/A</v>
      </c>
      <c r="AA316" s="61" t="e">
        <f>VLOOKUP($C316,Sheet1!$B:$AE,25,0)</f>
        <v>#N/A</v>
      </c>
      <c r="AB316" s="61" t="e">
        <f>VLOOKUP($C316,Sheet1!$B:$AF,26,0)</f>
        <v>#N/A</v>
      </c>
      <c r="AC316" s="61" t="e">
        <f>VLOOKUP($C316,Sheet1!$B:$AG,27,0)</f>
        <v>#N/A</v>
      </c>
      <c r="AD316" s="61" t="e">
        <f>VLOOKUP($C316,Sheet1!$B:$AH,28,0)</f>
        <v>#N/A</v>
      </c>
      <c r="AE316" s="61" t="e">
        <f>VLOOKUP(C316,Sheet1!B:AI,29,0)</f>
        <v>#N/A</v>
      </c>
      <c r="AF316" s="109" t="e">
        <f t="shared" si="33"/>
        <v>#N/A</v>
      </c>
      <c r="AG316" s="175" t="e">
        <f t="shared" si="39"/>
        <v>#N/A</v>
      </c>
    </row>
    <row r="317" s="27" customFormat="1" ht="15" spans="1:33">
      <c r="A317" s="34"/>
      <c r="B317" s="171"/>
      <c r="C317" s="172" t="s">
        <v>823</v>
      </c>
      <c r="D317" s="87" t="s">
        <v>824</v>
      </c>
      <c r="E317" s="31" t="e">
        <f>VLOOKUP(C317,Sheet1!B:G,3,0)</f>
        <v>#N/A</v>
      </c>
      <c r="F317" s="61" t="e">
        <f>VLOOKUP(C317,Sheet1!B:J,4,0)</f>
        <v>#N/A</v>
      </c>
      <c r="G317" s="61" t="e">
        <f>VLOOKUP(C317,Sheet1!B:K,5,0)</f>
        <v>#N/A</v>
      </c>
      <c r="H317" s="61" t="e">
        <f>VLOOKUP($C317,Sheet1!$B:$AE,6,0)</f>
        <v>#N/A</v>
      </c>
      <c r="I317" s="61" t="e">
        <f>VLOOKUP($C317,Sheet1!$B:$AE,7,0)</f>
        <v>#N/A</v>
      </c>
      <c r="J317" s="61" t="e">
        <f>VLOOKUP($C317,Sheet1!$B:$AE,8,0)</f>
        <v>#N/A</v>
      </c>
      <c r="K317" s="61" t="e">
        <f>VLOOKUP($C317,Sheet1!$B:$AE,9,0)</f>
        <v>#N/A</v>
      </c>
      <c r="L317" s="61" t="e">
        <f>VLOOKUP($C317,Sheet1!$B:$AE,10,0)</f>
        <v>#N/A</v>
      </c>
      <c r="M317" s="61" t="e">
        <f>VLOOKUP($C317,Sheet1!$B:$AE,11,0)</f>
        <v>#N/A</v>
      </c>
      <c r="N317" s="61" t="e">
        <f>VLOOKUP($C317,Sheet1!$B:$AE,12,0)</f>
        <v>#N/A</v>
      </c>
      <c r="O317" s="61" t="e">
        <f>VLOOKUP($C317,Sheet1!$B:$AE,13,0)</f>
        <v>#N/A</v>
      </c>
      <c r="P317" s="61" t="e">
        <f>VLOOKUP($C317,Sheet1!$B:$AE,14,0)</f>
        <v>#N/A</v>
      </c>
      <c r="Q317" s="61" t="e">
        <f>VLOOKUP($C317,Sheet1!$B:$AE,15,0)</f>
        <v>#N/A</v>
      </c>
      <c r="R317" s="61" t="e">
        <f>VLOOKUP($C317,Sheet1!$B:$AE,16,0)</f>
        <v>#N/A</v>
      </c>
      <c r="S317" s="61" t="e">
        <f>VLOOKUP($C317,Sheet1!$B:$AE,17,0)</f>
        <v>#N/A</v>
      </c>
      <c r="T317" s="61" t="e">
        <f>VLOOKUP($C317,Sheet1!$B:$AE,18,0)</f>
        <v>#N/A</v>
      </c>
      <c r="U317" s="61" t="e">
        <f>VLOOKUP($C317,Sheet1!$B:$AE,19,0)</f>
        <v>#N/A</v>
      </c>
      <c r="V317" s="61" t="e">
        <f>VLOOKUP($C317,Sheet1!$B:$AE,20,0)</f>
        <v>#N/A</v>
      </c>
      <c r="W317" s="61" t="e">
        <f>VLOOKUP($C317,Sheet1!$B:$AE,21,0)</f>
        <v>#N/A</v>
      </c>
      <c r="X317" s="61" t="e">
        <f>VLOOKUP($C317,Sheet1!$B:$AE,22,0)</f>
        <v>#N/A</v>
      </c>
      <c r="Y317" s="61" t="e">
        <f>VLOOKUP($C317,Sheet1!$B:$AE,23,0)</f>
        <v>#N/A</v>
      </c>
      <c r="Z317" s="61" t="e">
        <f>VLOOKUP($C317,Sheet1!$B:$AE,24,0)</f>
        <v>#N/A</v>
      </c>
      <c r="AA317" s="61" t="e">
        <f>VLOOKUP($C317,Sheet1!$B:$AE,25,0)</f>
        <v>#N/A</v>
      </c>
      <c r="AB317" s="61" t="e">
        <f>VLOOKUP($C317,Sheet1!$B:$AF,26,0)</f>
        <v>#N/A</v>
      </c>
      <c r="AC317" s="61" t="e">
        <f>VLOOKUP($C317,Sheet1!$B:$AG,27,0)</f>
        <v>#N/A</v>
      </c>
      <c r="AD317" s="61" t="e">
        <f>VLOOKUP($C317,Sheet1!$B:$AH,28,0)</f>
        <v>#N/A</v>
      </c>
      <c r="AE317" s="61" t="e">
        <f>VLOOKUP(C317,Sheet1!B:AI,29,0)</f>
        <v>#N/A</v>
      </c>
      <c r="AF317" s="109" t="e">
        <f t="shared" si="33"/>
        <v>#N/A</v>
      </c>
      <c r="AG317" s="175" t="e">
        <f t="shared" si="39"/>
        <v>#N/A</v>
      </c>
    </row>
    <row r="318" s="27" customFormat="1" ht="15" spans="3:33">
      <c r="C318" s="172" t="s">
        <v>825</v>
      </c>
      <c r="D318" s="87" t="s">
        <v>826</v>
      </c>
      <c r="E318" s="31" t="e">
        <f>VLOOKUP(C318,Sheet1!B:G,3,0)</f>
        <v>#N/A</v>
      </c>
      <c r="F318" s="61" t="e">
        <f>VLOOKUP(C318,Sheet1!B:J,4,0)</f>
        <v>#N/A</v>
      </c>
      <c r="G318" s="61" t="e">
        <f>VLOOKUP(C318,Sheet1!B:K,5,0)</f>
        <v>#N/A</v>
      </c>
      <c r="H318" s="61" t="e">
        <f>VLOOKUP($C318,Sheet1!$B:$AE,6,0)</f>
        <v>#N/A</v>
      </c>
      <c r="I318" s="61" t="e">
        <f>VLOOKUP($C318,Sheet1!$B:$AE,7,0)</f>
        <v>#N/A</v>
      </c>
      <c r="J318" s="61" t="e">
        <f>VLOOKUP($C318,Sheet1!$B:$AE,8,0)</f>
        <v>#N/A</v>
      </c>
      <c r="K318" s="61" t="e">
        <f>VLOOKUP($C318,Sheet1!$B:$AE,9,0)</f>
        <v>#N/A</v>
      </c>
      <c r="L318" s="61" t="e">
        <f>VLOOKUP($C318,Sheet1!$B:$AE,10,0)</f>
        <v>#N/A</v>
      </c>
      <c r="M318" s="61" t="e">
        <f>VLOOKUP($C318,Sheet1!$B:$AE,11,0)</f>
        <v>#N/A</v>
      </c>
      <c r="N318" s="61" t="e">
        <f>VLOOKUP($C318,Sheet1!$B:$AE,12,0)</f>
        <v>#N/A</v>
      </c>
      <c r="O318" s="61" t="e">
        <f>VLOOKUP($C318,Sheet1!$B:$AE,13,0)</f>
        <v>#N/A</v>
      </c>
      <c r="P318" s="61" t="e">
        <f>VLOOKUP($C318,Sheet1!$B:$AE,14,0)</f>
        <v>#N/A</v>
      </c>
      <c r="Q318" s="61" t="e">
        <f>VLOOKUP($C318,Sheet1!$B:$AE,15,0)</f>
        <v>#N/A</v>
      </c>
      <c r="R318" s="61" t="e">
        <f>VLOOKUP($C318,Sheet1!$B:$AE,16,0)</f>
        <v>#N/A</v>
      </c>
      <c r="S318" s="61" t="e">
        <f>VLOOKUP($C318,Sheet1!$B:$AE,17,0)</f>
        <v>#N/A</v>
      </c>
      <c r="T318" s="61" t="e">
        <f>VLOOKUP($C318,Sheet1!$B:$AE,18,0)</f>
        <v>#N/A</v>
      </c>
      <c r="U318" s="61" t="e">
        <f>VLOOKUP($C318,Sheet1!$B:$AE,19,0)</f>
        <v>#N/A</v>
      </c>
      <c r="V318" s="61" t="e">
        <f>VLOOKUP($C318,Sheet1!$B:$AE,20,0)</f>
        <v>#N/A</v>
      </c>
      <c r="W318" s="61" t="e">
        <f>VLOOKUP($C318,Sheet1!$B:$AE,21,0)</f>
        <v>#N/A</v>
      </c>
      <c r="X318" s="61" t="e">
        <f>VLOOKUP($C318,Sheet1!$B:$AE,22,0)</f>
        <v>#N/A</v>
      </c>
      <c r="Y318" s="61" t="e">
        <f>VLOOKUP($C318,Sheet1!$B:$AE,23,0)</f>
        <v>#N/A</v>
      </c>
      <c r="Z318" s="61" t="e">
        <f>VLOOKUP($C318,Sheet1!$B:$AE,24,0)</f>
        <v>#N/A</v>
      </c>
      <c r="AA318" s="61" t="e">
        <f>VLOOKUP($C318,Sheet1!$B:$AE,25,0)</f>
        <v>#N/A</v>
      </c>
      <c r="AB318" s="61" t="e">
        <f>VLOOKUP($C318,Sheet1!$B:$AF,26,0)</f>
        <v>#N/A</v>
      </c>
      <c r="AC318" s="61" t="e">
        <f>VLOOKUP($C318,Sheet1!$B:$AG,27,0)</f>
        <v>#N/A</v>
      </c>
      <c r="AD318" s="61" t="e">
        <f>VLOOKUP($C318,Sheet1!$B:$AH,28,0)</f>
        <v>#N/A</v>
      </c>
      <c r="AE318" s="61" t="e">
        <f>VLOOKUP(C318,Sheet1!B:AI,29,0)</f>
        <v>#N/A</v>
      </c>
      <c r="AF318" s="109" t="e">
        <f t="shared" si="33"/>
        <v>#N/A</v>
      </c>
      <c r="AG318" s="175" t="e">
        <f>AF318-AE318-AD318</f>
        <v>#N/A</v>
      </c>
    </row>
    <row r="319" s="27" customFormat="1" ht="15" spans="3:33">
      <c r="C319" s="172" t="s">
        <v>258</v>
      </c>
      <c r="D319" s="87" t="s">
        <v>259</v>
      </c>
      <c r="E319" s="31">
        <f>VLOOKUP(C319,Sheet1!B:G,3,0)</f>
        <v>210</v>
      </c>
      <c r="F319" s="61">
        <f>VLOOKUP(C319,Sheet1!B:J,4,0)</f>
        <v>0</v>
      </c>
      <c r="G319" s="61">
        <f>VLOOKUP(C319,Sheet1!B:K,5,0)</f>
        <v>0</v>
      </c>
      <c r="H319" s="61">
        <f>VLOOKUP($C319,Sheet1!$B:$AE,6,0)</f>
        <v>30</v>
      </c>
      <c r="I319" s="61" t="str">
        <f>VLOOKUP($C319,Sheet1!$B:$AE,7,0)</f>
        <v>否</v>
      </c>
      <c r="J319" s="61">
        <f>VLOOKUP($C319,Sheet1!$B:$AE,8,0)</f>
        <v>0</v>
      </c>
      <c r="K319" s="61">
        <f>VLOOKUP($C319,Sheet1!$B:$AE,9,0)</f>
        <v>0</v>
      </c>
      <c r="L319" s="61">
        <f>VLOOKUP($C319,Sheet1!$B:$AE,10,0)</f>
        <v>0</v>
      </c>
      <c r="M319" s="61">
        <f>VLOOKUP($C319,Sheet1!$B:$AE,11,0)</f>
        <v>0</v>
      </c>
      <c r="N319" s="61">
        <f>VLOOKUP($C319,Sheet1!$B:$AE,12,0)</f>
        <v>0</v>
      </c>
      <c r="O319" s="61">
        <f>VLOOKUP($C319,Sheet1!$B:$AE,13,0)</f>
        <v>0</v>
      </c>
      <c r="P319" s="61">
        <f>VLOOKUP($C319,Sheet1!$B:$AE,14,0)</f>
        <v>0</v>
      </c>
      <c r="Q319" s="61">
        <f>VLOOKUP($C319,Sheet1!$B:$AE,15,0)</f>
        <v>0</v>
      </c>
      <c r="R319" s="61">
        <f>VLOOKUP($C319,Sheet1!$B:$AE,16,0)</f>
        <v>0</v>
      </c>
      <c r="S319" s="61">
        <f>VLOOKUP($C319,Sheet1!$B:$AE,17,0)</f>
        <v>0</v>
      </c>
      <c r="T319" s="61">
        <f>VLOOKUP($C319,Sheet1!$B:$AE,18,0)</f>
        <v>0</v>
      </c>
      <c r="U319" s="61">
        <f>VLOOKUP($C319,Sheet1!$B:$AE,19,0)</f>
        <v>0</v>
      </c>
      <c r="V319" s="61">
        <f>VLOOKUP($C319,Sheet1!$B:$AE,20,0)</f>
        <v>0</v>
      </c>
      <c r="W319" s="61">
        <f>VLOOKUP($C319,Sheet1!$B:$AE,21,0)</f>
        <v>0</v>
      </c>
      <c r="X319" s="61">
        <f>VLOOKUP($C319,Sheet1!$B:$AE,22,0)</f>
        <v>0</v>
      </c>
      <c r="Y319" s="61">
        <f>VLOOKUP($C319,Sheet1!$B:$AE,23,0)</f>
        <v>0</v>
      </c>
      <c r="Z319" s="61">
        <f>VLOOKUP($C319,Sheet1!$B:$AE,24,0)</f>
        <v>0</v>
      </c>
      <c r="AA319" s="61">
        <f>VLOOKUP($C319,Sheet1!$B:$AE,25,0)</f>
        <v>0</v>
      </c>
      <c r="AB319" s="61">
        <f>VLOOKUP($C319,Sheet1!$B:$AF,26,0)</f>
        <v>0</v>
      </c>
      <c r="AC319" s="61">
        <f>VLOOKUP($C319,Sheet1!$B:$AG,27,0)</f>
        <v>0</v>
      </c>
      <c r="AD319" s="61">
        <f>VLOOKUP($C319,Sheet1!$B:$AH,28,0)</f>
        <v>0</v>
      </c>
      <c r="AE319" s="61">
        <f>VLOOKUP(C319,Sheet1!B:AI,29,0)</f>
        <v>0</v>
      </c>
      <c r="AF319" s="109">
        <f t="shared" ref="AF319:AF382" si="40">SUM(F319:AE319)</f>
        <v>30</v>
      </c>
      <c r="AG319" s="175">
        <f t="shared" ref="AG319:AG330" si="41">AF319-AE319</f>
        <v>30</v>
      </c>
    </row>
    <row r="320" s="27" customFormat="1" ht="15" spans="3:33">
      <c r="C320" s="172" t="s">
        <v>104</v>
      </c>
      <c r="D320" s="87" t="s">
        <v>105</v>
      </c>
      <c r="E320" s="31">
        <f>VLOOKUP(C320,Sheet1!B:G,3,0)</f>
        <v>210</v>
      </c>
      <c r="F320" s="61" t="str">
        <f>VLOOKUP(C320,Sheet1!B:J,4,0)</f>
        <v>正常供货</v>
      </c>
      <c r="G320" s="61">
        <f>VLOOKUP(C320,Sheet1!B:K,5,0)</f>
        <v>0</v>
      </c>
      <c r="H320" s="61">
        <f>VLOOKUP($C320,Sheet1!$B:$AE,6,0)</f>
        <v>60</v>
      </c>
      <c r="I320" s="61" t="str">
        <f>VLOOKUP($C320,Sheet1!$B:$AE,7,0)</f>
        <v>是</v>
      </c>
      <c r="J320" s="61">
        <f>VLOOKUP($C320,Sheet1!$B:$AE,8,0)</f>
        <v>60</v>
      </c>
      <c r="K320" s="61">
        <f>VLOOKUP($C320,Sheet1!$B:$AE,9,0)</f>
        <v>0</v>
      </c>
      <c r="L320" s="61">
        <f>VLOOKUP($C320,Sheet1!$B:$AE,10,0)</f>
        <v>0</v>
      </c>
      <c r="M320" s="61">
        <f>VLOOKUP($C320,Sheet1!$B:$AE,11,0)</f>
        <v>0</v>
      </c>
      <c r="N320" s="61">
        <f>VLOOKUP($C320,Sheet1!$B:$AE,12,0)</f>
        <v>0</v>
      </c>
      <c r="O320" s="61">
        <f>VLOOKUP($C320,Sheet1!$B:$AE,13,0)</f>
        <v>0</v>
      </c>
      <c r="P320" s="61">
        <f>VLOOKUP($C320,Sheet1!$B:$AE,14,0)</f>
        <v>0</v>
      </c>
      <c r="Q320" s="61">
        <f>VLOOKUP($C320,Sheet1!$B:$AE,15,0)</f>
        <v>0</v>
      </c>
      <c r="R320" s="61">
        <f>VLOOKUP($C320,Sheet1!$B:$AE,16,0)</f>
        <v>0</v>
      </c>
      <c r="S320" s="61">
        <f>VLOOKUP($C320,Sheet1!$B:$AE,17,0)</f>
        <v>0</v>
      </c>
      <c r="T320" s="61">
        <f>VLOOKUP($C320,Sheet1!$B:$AE,18,0)</f>
        <v>0</v>
      </c>
      <c r="U320" s="61">
        <f>VLOOKUP($C320,Sheet1!$B:$AE,19,0)</f>
        <v>0</v>
      </c>
      <c r="V320" s="61">
        <f>VLOOKUP($C320,Sheet1!$B:$AE,20,0)</f>
        <v>0</v>
      </c>
      <c r="W320" s="61">
        <f>VLOOKUP($C320,Sheet1!$B:$AE,21,0)</f>
        <v>0</v>
      </c>
      <c r="X320" s="61">
        <f>VLOOKUP($C320,Sheet1!$B:$AE,22,0)</f>
        <v>0</v>
      </c>
      <c r="Y320" s="61">
        <f>VLOOKUP($C320,Sheet1!$B:$AE,23,0)</f>
        <v>0</v>
      </c>
      <c r="Z320" s="61">
        <f>VLOOKUP($C320,Sheet1!$B:$AE,24,0)</f>
        <v>0</v>
      </c>
      <c r="AA320" s="61">
        <f>VLOOKUP($C320,Sheet1!$B:$AE,25,0)</f>
        <v>0</v>
      </c>
      <c r="AB320" s="61">
        <f>VLOOKUP($C320,Sheet1!$B:$AF,26,0)</f>
        <v>0</v>
      </c>
      <c r="AC320" s="61">
        <f>VLOOKUP($C320,Sheet1!$B:$AG,27,0)</f>
        <v>0</v>
      </c>
      <c r="AD320" s="61">
        <f>VLOOKUP($C320,Sheet1!$B:$AH,28,0)</f>
        <v>0</v>
      </c>
      <c r="AE320" s="61">
        <f>VLOOKUP(C320,Sheet1!B:AI,29,0)</f>
        <v>0</v>
      </c>
      <c r="AF320" s="109">
        <f t="shared" si="40"/>
        <v>120</v>
      </c>
      <c r="AG320" s="175">
        <f>AF320-AE320-AD320</f>
        <v>120</v>
      </c>
    </row>
    <row r="321" s="27" customFormat="1" ht="15" spans="3:33">
      <c r="C321" s="172" t="s">
        <v>254</v>
      </c>
      <c r="D321" s="87" t="str">
        <f>VLOOKUP(C321,[1]Sheet1!$B$1:$C$65536,2,0)</f>
        <v>上海坤达五金制品有限公司</v>
      </c>
      <c r="E321" s="31">
        <f>VLOOKUP(C321,Sheet1!B:G,3,0)</f>
        <v>210</v>
      </c>
      <c r="F321" s="61" t="str">
        <f>VLOOKUP(C321,Sheet1!B:J,4,0)</f>
        <v>老账</v>
      </c>
      <c r="G321" s="61">
        <f>VLOOKUP(C321,Sheet1!B:K,5,0)</f>
        <v>0</v>
      </c>
      <c r="H321" s="61">
        <f>VLOOKUP($C321,Sheet1!$B:$AE,6,0)</f>
        <v>60</v>
      </c>
      <c r="I321" s="61" t="str">
        <f>VLOOKUP($C321,Sheet1!$B:$AE,7,0)</f>
        <v>否</v>
      </c>
      <c r="J321" s="61">
        <f>VLOOKUP($C321,Sheet1!$B:$AE,8,0)</f>
        <v>0</v>
      </c>
      <c r="K321" s="61">
        <f>VLOOKUP($C321,Sheet1!$B:$AE,9,0)</f>
        <v>0</v>
      </c>
      <c r="L321" s="61">
        <f>VLOOKUP($C321,Sheet1!$B:$AE,10,0)</f>
        <v>0</v>
      </c>
      <c r="M321" s="61">
        <f>VLOOKUP($C321,Sheet1!$B:$AE,11,0)</f>
        <v>0</v>
      </c>
      <c r="N321" s="61">
        <f>VLOOKUP($C321,Sheet1!$B:$AE,12,0)</f>
        <v>0</v>
      </c>
      <c r="O321" s="61">
        <f>VLOOKUP($C321,Sheet1!$B:$AE,13,0)</f>
        <v>0</v>
      </c>
      <c r="P321" s="61">
        <f>VLOOKUP($C321,Sheet1!$B:$AE,14,0)</f>
        <v>0</v>
      </c>
      <c r="Q321" s="61">
        <f>VLOOKUP($C321,Sheet1!$B:$AE,15,0)</f>
        <v>0</v>
      </c>
      <c r="R321" s="61">
        <f>VLOOKUP($C321,Sheet1!$B:$AE,16,0)</f>
        <v>0</v>
      </c>
      <c r="S321" s="61">
        <f>VLOOKUP($C321,Sheet1!$B:$AE,17,0)</f>
        <v>0</v>
      </c>
      <c r="T321" s="61">
        <f>VLOOKUP($C321,Sheet1!$B:$AE,18,0)</f>
        <v>0</v>
      </c>
      <c r="U321" s="61">
        <f>VLOOKUP($C321,Sheet1!$B:$AE,19,0)</f>
        <v>0</v>
      </c>
      <c r="V321" s="61">
        <f>VLOOKUP($C321,Sheet1!$B:$AE,20,0)</f>
        <v>0</v>
      </c>
      <c r="W321" s="61">
        <f>VLOOKUP($C321,Sheet1!$B:$AE,21,0)</f>
        <v>0</v>
      </c>
      <c r="X321" s="61">
        <f>VLOOKUP($C321,Sheet1!$B:$AE,22,0)</f>
        <v>0</v>
      </c>
      <c r="Y321" s="61">
        <f>VLOOKUP($C321,Sheet1!$B:$AE,23,0)</f>
        <v>0</v>
      </c>
      <c r="Z321" s="61">
        <f>VLOOKUP($C321,Sheet1!$B:$AE,24,0)</f>
        <v>0</v>
      </c>
      <c r="AA321" s="61">
        <f>VLOOKUP($C321,Sheet1!$B:$AE,25,0)</f>
        <v>0</v>
      </c>
      <c r="AB321" s="61">
        <f>VLOOKUP($C321,Sheet1!$B:$AF,26,0)</f>
        <v>0</v>
      </c>
      <c r="AC321" s="61">
        <f>VLOOKUP($C321,Sheet1!$B:$AG,27,0)</f>
        <v>0</v>
      </c>
      <c r="AD321" s="61">
        <f>VLOOKUP($C321,Sheet1!$B:$AH,28,0)</f>
        <v>0</v>
      </c>
      <c r="AE321" s="61">
        <f>VLOOKUP(C321,Sheet1!B:AI,29,0)</f>
        <v>0</v>
      </c>
      <c r="AF321" s="109">
        <f t="shared" si="40"/>
        <v>60</v>
      </c>
      <c r="AG321" s="175">
        <f t="shared" si="41"/>
        <v>60</v>
      </c>
    </row>
    <row r="322" s="27" customFormat="1" ht="15" spans="3:33">
      <c r="C322" s="172" t="s">
        <v>310</v>
      </c>
      <c r="D322" s="87" t="str">
        <f>VLOOKUP(C322,[1]Sheet1!$B$1:$C$65536,2,0)</f>
        <v>佛山市立久光电科技有限公司</v>
      </c>
      <c r="E322" s="31">
        <f>VLOOKUP(C322,Sheet1!B:G,3,0)</f>
        <v>210</v>
      </c>
      <c r="F322" s="61" t="str">
        <f>VLOOKUP(C322,Sheet1!B:J,4,0)</f>
        <v>老账</v>
      </c>
      <c r="G322" s="61">
        <f>VLOOKUP(C322,Sheet1!B:K,5,0)</f>
        <v>0</v>
      </c>
      <c r="H322" s="61">
        <f>VLOOKUP($C322,Sheet1!$B:$AE,6,0)</f>
        <v>60</v>
      </c>
      <c r="I322" s="61" t="str">
        <f>VLOOKUP($C322,Sheet1!$B:$AE,7,0)</f>
        <v>否</v>
      </c>
      <c r="J322" s="61">
        <f>VLOOKUP($C322,Sheet1!$B:$AE,8,0)</f>
        <v>0</v>
      </c>
      <c r="K322" s="61">
        <f>VLOOKUP($C322,Sheet1!$B:$AE,9,0)</f>
        <v>0</v>
      </c>
      <c r="L322" s="61">
        <f>VLOOKUP($C322,Sheet1!$B:$AE,10,0)</f>
        <v>0</v>
      </c>
      <c r="M322" s="61">
        <f>VLOOKUP($C322,Sheet1!$B:$AE,11,0)</f>
        <v>0</v>
      </c>
      <c r="N322" s="61">
        <f>VLOOKUP($C322,Sheet1!$B:$AE,12,0)</f>
        <v>0</v>
      </c>
      <c r="O322" s="61">
        <f>VLOOKUP($C322,Sheet1!$B:$AE,13,0)</f>
        <v>0</v>
      </c>
      <c r="P322" s="61">
        <f>VLOOKUP($C322,Sheet1!$B:$AE,14,0)</f>
        <v>0</v>
      </c>
      <c r="Q322" s="61">
        <f>VLOOKUP($C322,Sheet1!$B:$AE,15,0)</f>
        <v>0</v>
      </c>
      <c r="R322" s="61">
        <f>VLOOKUP($C322,Sheet1!$B:$AE,16,0)</f>
        <v>0</v>
      </c>
      <c r="S322" s="61">
        <f>VLOOKUP($C322,Sheet1!$B:$AE,17,0)</f>
        <v>0</v>
      </c>
      <c r="T322" s="61">
        <f>VLOOKUP($C322,Sheet1!$B:$AE,18,0)</f>
        <v>0</v>
      </c>
      <c r="U322" s="61">
        <f>VLOOKUP($C322,Sheet1!$B:$AE,19,0)</f>
        <v>0</v>
      </c>
      <c r="V322" s="61">
        <f>VLOOKUP($C322,Sheet1!$B:$AE,20,0)</f>
        <v>0</v>
      </c>
      <c r="W322" s="61">
        <f>VLOOKUP($C322,Sheet1!$B:$AE,21,0)</f>
        <v>0</v>
      </c>
      <c r="X322" s="61">
        <f>VLOOKUP($C322,Sheet1!$B:$AE,22,0)</f>
        <v>0</v>
      </c>
      <c r="Y322" s="61">
        <f>VLOOKUP($C322,Sheet1!$B:$AE,23,0)</f>
        <v>0</v>
      </c>
      <c r="Z322" s="61">
        <f>VLOOKUP($C322,Sheet1!$B:$AE,24,0)</f>
        <v>0</v>
      </c>
      <c r="AA322" s="61">
        <f>VLOOKUP($C322,Sheet1!$B:$AE,25,0)</f>
        <v>0</v>
      </c>
      <c r="AB322" s="61">
        <f>VLOOKUP($C322,Sheet1!$B:$AF,26,0)</f>
        <v>0</v>
      </c>
      <c r="AC322" s="61">
        <f>VLOOKUP($C322,Sheet1!$B:$AG,27,0)</f>
        <v>0</v>
      </c>
      <c r="AD322" s="61">
        <f>VLOOKUP($C322,Sheet1!$B:$AH,28,0)</f>
        <v>0</v>
      </c>
      <c r="AE322" s="61">
        <f>VLOOKUP(C322,Sheet1!B:AI,29,0)</f>
        <v>0</v>
      </c>
      <c r="AF322" s="109">
        <f t="shared" si="40"/>
        <v>60</v>
      </c>
      <c r="AG322" s="175">
        <f t="shared" si="41"/>
        <v>60</v>
      </c>
    </row>
    <row r="323" s="27" customFormat="1" ht="15" spans="3:33">
      <c r="C323" s="172" t="s">
        <v>827</v>
      </c>
      <c r="D323" s="87" t="str">
        <f>VLOOKUP(C323,[1]Sheet1!$B$1:$C$65536,2,0)</f>
        <v>诸城市仁德物流有限公司</v>
      </c>
      <c r="E323" s="31" t="e">
        <f>VLOOKUP(C323,Sheet1!B:G,3,0)</f>
        <v>#N/A</v>
      </c>
      <c r="F323" s="61" t="e">
        <f>VLOOKUP(C323,Sheet1!B:J,4,0)</f>
        <v>#N/A</v>
      </c>
      <c r="G323" s="61" t="e">
        <f>VLOOKUP(C323,Sheet1!B:K,5,0)</f>
        <v>#N/A</v>
      </c>
      <c r="H323" s="61" t="e">
        <f>VLOOKUP($C323,Sheet1!$B:$AE,6,0)</f>
        <v>#N/A</v>
      </c>
      <c r="I323" s="61" t="e">
        <f>VLOOKUP($C323,Sheet1!$B:$AE,7,0)</f>
        <v>#N/A</v>
      </c>
      <c r="J323" s="61" t="e">
        <f>VLOOKUP($C323,Sheet1!$B:$AE,8,0)</f>
        <v>#N/A</v>
      </c>
      <c r="K323" s="61" t="e">
        <f>VLOOKUP($C323,Sheet1!$B:$AE,9,0)</f>
        <v>#N/A</v>
      </c>
      <c r="L323" s="61" t="e">
        <f>VLOOKUP($C323,Sheet1!$B:$AE,10,0)</f>
        <v>#N/A</v>
      </c>
      <c r="M323" s="61" t="e">
        <f>VLOOKUP($C323,Sheet1!$B:$AE,11,0)</f>
        <v>#N/A</v>
      </c>
      <c r="N323" s="61" t="e">
        <f>VLOOKUP($C323,Sheet1!$B:$AE,12,0)</f>
        <v>#N/A</v>
      </c>
      <c r="O323" s="61" t="e">
        <f>VLOOKUP($C323,Sheet1!$B:$AE,13,0)</f>
        <v>#N/A</v>
      </c>
      <c r="P323" s="61" t="e">
        <f>VLOOKUP($C323,Sheet1!$B:$AE,14,0)</f>
        <v>#N/A</v>
      </c>
      <c r="Q323" s="61" t="e">
        <f>VLOOKUP($C323,Sheet1!$B:$AE,15,0)</f>
        <v>#N/A</v>
      </c>
      <c r="R323" s="61" t="e">
        <f>VLOOKUP($C323,Sheet1!$B:$AE,16,0)</f>
        <v>#N/A</v>
      </c>
      <c r="S323" s="61" t="e">
        <f>VLOOKUP($C323,Sheet1!$B:$AE,17,0)</f>
        <v>#N/A</v>
      </c>
      <c r="T323" s="61" t="e">
        <f>VLOOKUP($C323,Sheet1!$B:$AE,18,0)</f>
        <v>#N/A</v>
      </c>
      <c r="U323" s="61" t="e">
        <f>VLOOKUP($C323,Sheet1!$B:$AE,19,0)</f>
        <v>#N/A</v>
      </c>
      <c r="V323" s="61" t="e">
        <f>VLOOKUP($C323,Sheet1!$B:$AE,20,0)</f>
        <v>#N/A</v>
      </c>
      <c r="W323" s="61" t="e">
        <f>VLOOKUP($C323,Sheet1!$B:$AE,21,0)</f>
        <v>#N/A</v>
      </c>
      <c r="X323" s="61" t="e">
        <f>VLOOKUP($C323,Sheet1!$B:$AE,22,0)</f>
        <v>#N/A</v>
      </c>
      <c r="Y323" s="61" t="e">
        <f>VLOOKUP($C323,Sheet1!$B:$AE,23,0)</f>
        <v>#N/A</v>
      </c>
      <c r="Z323" s="61" t="e">
        <f>VLOOKUP($C323,Sheet1!$B:$AE,24,0)</f>
        <v>#N/A</v>
      </c>
      <c r="AA323" s="61" t="e">
        <f>VLOOKUP($C323,Sheet1!$B:$AE,25,0)</f>
        <v>#N/A</v>
      </c>
      <c r="AB323" s="61" t="e">
        <f>VLOOKUP($C323,Sheet1!$B:$AF,26,0)</f>
        <v>#N/A</v>
      </c>
      <c r="AC323" s="61" t="e">
        <f>VLOOKUP($C323,Sheet1!$B:$AG,27,0)</f>
        <v>#N/A</v>
      </c>
      <c r="AD323" s="61" t="e">
        <f>VLOOKUP($C323,Sheet1!$B:$AH,28,0)</f>
        <v>#N/A</v>
      </c>
      <c r="AE323" s="61" t="e">
        <f>VLOOKUP(C323,Sheet1!B:AI,29,0)</f>
        <v>#N/A</v>
      </c>
      <c r="AF323" s="109" t="e">
        <f t="shared" si="40"/>
        <v>#N/A</v>
      </c>
      <c r="AG323" s="175" t="e">
        <f t="shared" si="41"/>
        <v>#N/A</v>
      </c>
    </row>
    <row r="324" s="27" customFormat="1" ht="15" spans="3:33">
      <c r="C324" s="172" t="s">
        <v>828</v>
      </c>
      <c r="D324" s="87" t="str">
        <f>VLOOKUP(C324,[1]Sheet1!$B$1:$C$65536,2,0)</f>
        <v>河北锦泽丰泰国际贸易有限公司</v>
      </c>
      <c r="E324" s="31" t="e">
        <f>VLOOKUP(C324,Sheet1!B:G,3,0)</f>
        <v>#N/A</v>
      </c>
      <c r="F324" s="61" t="e">
        <f>VLOOKUP(C324,Sheet1!B:J,4,0)</f>
        <v>#N/A</v>
      </c>
      <c r="G324" s="61" t="e">
        <f>VLOOKUP(C324,Sheet1!B:K,5,0)</f>
        <v>#N/A</v>
      </c>
      <c r="H324" s="61" t="e">
        <f>VLOOKUP($C324,Sheet1!$B:$AE,6,0)</f>
        <v>#N/A</v>
      </c>
      <c r="I324" s="61" t="e">
        <f>VLOOKUP($C324,Sheet1!$B:$AE,7,0)</f>
        <v>#N/A</v>
      </c>
      <c r="J324" s="61" t="e">
        <f>VLOOKUP($C324,Sheet1!$B:$AE,8,0)</f>
        <v>#N/A</v>
      </c>
      <c r="K324" s="61" t="e">
        <f>VLOOKUP($C324,Sheet1!$B:$AE,9,0)</f>
        <v>#N/A</v>
      </c>
      <c r="L324" s="61" t="e">
        <f>VLOOKUP($C324,Sheet1!$B:$AE,10,0)</f>
        <v>#N/A</v>
      </c>
      <c r="M324" s="61" t="e">
        <f>VLOOKUP($C324,Sheet1!$B:$AE,11,0)</f>
        <v>#N/A</v>
      </c>
      <c r="N324" s="61" t="e">
        <f>VLOOKUP($C324,Sheet1!$B:$AE,12,0)</f>
        <v>#N/A</v>
      </c>
      <c r="O324" s="61" t="e">
        <f>VLOOKUP($C324,Sheet1!$B:$AE,13,0)</f>
        <v>#N/A</v>
      </c>
      <c r="P324" s="61" t="e">
        <f>VLOOKUP($C324,Sheet1!$B:$AE,14,0)</f>
        <v>#N/A</v>
      </c>
      <c r="Q324" s="61" t="e">
        <f>VLOOKUP($C324,Sheet1!$B:$AE,15,0)</f>
        <v>#N/A</v>
      </c>
      <c r="R324" s="61" t="e">
        <f>VLOOKUP($C324,Sheet1!$B:$AE,16,0)</f>
        <v>#N/A</v>
      </c>
      <c r="S324" s="61" t="e">
        <f>VLOOKUP($C324,Sheet1!$B:$AE,17,0)</f>
        <v>#N/A</v>
      </c>
      <c r="T324" s="61" t="e">
        <f>VLOOKUP($C324,Sheet1!$B:$AE,18,0)</f>
        <v>#N/A</v>
      </c>
      <c r="U324" s="61" t="e">
        <f>VLOOKUP($C324,Sheet1!$B:$AE,19,0)</f>
        <v>#N/A</v>
      </c>
      <c r="V324" s="61" t="e">
        <f>VLOOKUP($C324,Sheet1!$B:$AE,20,0)</f>
        <v>#N/A</v>
      </c>
      <c r="W324" s="61" t="e">
        <f>VLOOKUP($C324,Sheet1!$B:$AE,21,0)</f>
        <v>#N/A</v>
      </c>
      <c r="X324" s="61" t="e">
        <f>VLOOKUP($C324,Sheet1!$B:$AE,22,0)</f>
        <v>#N/A</v>
      </c>
      <c r="Y324" s="61" t="e">
        <f>VLOOKUP($C324,Sheet1!$B:$AE,23,0)</f>
        <v>#N/A</v>
      </c>
      <c r="Z324" s="61" t="e">
        <f>VLOOKUP($C324,Sheet1!$B:$AE,24,0)</f>
        <v>#N/A</v>
      </c>
      <c r="AA324" s="61" t="e">
        <f>VLOOKUP($C324,Sheet1!$B:$AE,25,0)</f>
        <v>#N/A</v>
      </c>
      <c r="AB324" s="61" t="e">
        <f>VLOOKUP($C324,Sheet1!$B:$AF,26,0)</f>
        <v>#N/A</v>
      </c>
      <c r="AC324" s="61" t="e">
        <f>VLOOKUP($C324,Sheet1!$B:$AG,27,0)</f>
        <v>#N/A</v>
      </c>
      <c r="AD324" s="61" t="e">
        <f>VLOOKUP($C324,Sheet1!$B:$AH,28,0)</f>
        <v>#N/A</v>
      </c>
      <c r="AE324" s="61" t="e">
        <f>VLOOKUP(C324,Sheet1!B:AI,29,0)</f>
        <v>#N/A</v>
      </c>
      <c r="AF324" s="109" t="e">
        <f t="shared" si="40"/>
        <v>#N/A</v>
      </c>
      <c r="AG324" s="175" t="e">
        <f t="shared" si="41"/>
        <v>#N/A</v>
      </c>
    </row>
    <row r="325" s="27" customFormat="1" ht="15" spans="3:33">
      <c r="C325" s="172" t="s">
        <v>829</v>
      </c>
      <c r="D325" s="87" t="str">
        <f>VLOOKUP(C325,[1]Sheet1!$B$1:$C$65536,2,0)</f>
        <v>黄骅市华盛五金机电有限公司</v>
      </c>
      <c r="E325" s="31" t="e">
        <f>VLOOKUP(C325,Sheet1!B:G,3,0)</f>
        <v>#N/A</v>
      </c>
      <c r="F325" s="61" t="e">
        <f>VLOOKUP(C325,Sheet1!B:J,4,0)</f>
        <v>#N/A</v>
      </c>
      <c r="G325" s="61" t="e">
        <f>VLOOKUP(C325,Sheet1!B:K,5,0)</f>
        <v>#N/A</v>
      </c>
      <c r="H325" s="61" t="e">
        <f>VLOOKUP($C325,Sheet1!$B:$AE,6,0)</f>
        <v>#N/A</v>
      </c>
      <c r="I325" s="61" t="e">
        <f>VLOOKUP($C325,Sheet1!$B:$AE,7,0)</f>
        <v>#N/A</v>
      </c>
      <c r="J325" s="61" t="e">
        <f>VLOOKUP($C325,Sheet1!$B:$AE,8,0)</f>
        <v>#N/A</v>
      </c>
      <c r="K325" s="61" t="e">
        <f>VLOOKUP($C325,Sheet1!$B:$AE,9,0)</f>
        <v>#N/A</v>
      </c>
      <c r="L325" s="61" t="e">
        <f>VLOOKUP($C325,Sheet1!$B:$AE,10,0)</f>
        <v>#N/A</v>
      </c>
      <c r="M325" s="61" t="e">
        <f>VLOOKUP($C325,Sheet1!$B:$AE,11,0)</f>
        <v>#N/A</v>
      </c>
      <c r="N325" s="61" t="e">
        <f>VLOOKUP($C325,Sheet1!$B:$AE,12,0)</f>
        <v>#N/A</v>
      </c>
      <c r="O325" s="61" t="e">
        <f>VLOOKUP($C325,Sheet1!$B:$AE,13,0)</f>
        <v>#N/A</v>
      </c>
      <c r="P325" s="61" t="e">
        <f>VLOOKUP($C325,Sheet1!$B:$AE,14,0)</f>
        <v>#N/A</v>
      </c>
      <c r="Q325" s="61" t="e">
        <f>VLOOKUP($C325,Sheet1!$B:$AE,15,0)</f>
        <v>#N/A</v>
      </c>
      <c r="R325" s="61" t="e">
        <f>VLOOKUP($C325,Sheet1!$B:$AE,16,0)</f>
        <v>#N/A</v>
      </c>
      <c r="S325" s="61" t="e">
        <f>VLOOKUP($C325,Sheet1!$B:$AE,17,0)</f>
        <v>#N/A</v>
      </c>
      <c r="T325" s="61" t="e">
        <f>VLOOKUP($C325,Sheet1!$B:$AE,18,0)</f>
        <v>#N/A</v>
      </c>
      <c r="U325" s="61" t="e">
        <f>VLOOKUP($C325,Sheet1!$B:$AE,19,0)</f>
        <v>#N/A</v>
      </c>
      <c r="V325" s="61" t="e">
        <f>VLOOKUP($C325,Sheet1!$B:$AE,20,0)</f>
        <v>#N/A</v>
      </c>
      <c r="W325" s="61" t="e">
        <f>VLOOKUP($C325,Sheet1!$B:$AE,21,0)</f>
        <v>#N/A</v>
      </c>
      <c r="X325" s="61" t="e">
        <f>VLOOKUP($C325,Sheet1!$B:$AE,22,0)</f>
        <v>#N/A</v>
      </c>
      <c r="Y325" s="61" t="e">
        <f>VLOOKUP($C325,Sheet1!$B:$AE,23,0)</f>
        <v>#N/A</v>
      </c>
      <c r="Z325" s="61" t="e">
        <f>VLOOKUP($C325,Sheet1!$B:$AE,24,0)</f>
        <v>#N/A</v>
      </c>
      <c r="AA325" s="61" t="e">
        <f>VLOOKUP($C325,Sheet1!$B:$AE,25,0)</f>
        <v>#N/A</v>
      </c>
      <c r="AB325" s="61" t="e">
        <f>VLOOKUP($C325,Sheet1!$B:$AF,26,0)</f>
        <v>#N/A</v>
      </c>
      <c r="AC325" s="61" t="e">
        <f>VLOOKUP($C325,Sheet1!$B:$AG,27,0)</f>
        <v>#N/A</v>
      </c>
      <c r="AD325" s="61" t="e">
        <f>VLOOKUP($C325,Sheet1!$B:$AH,28,0)</f>
        <v>#N/A</v>
      </c>
      <c r="AE325" s="61" t="e">
        <f>VLOOKUP(C325,Sheet1!B:AI,29,0)</f>
        <v>#N/A</v>
      </c>
      <c r="AF325" s="109" t="e">
        <f t="shared" si="40"/>
        <v>#N/A</v>
      </c>
      <c r="AG325" s="175" t="e">
        <f t="shared" si="41"/>
        <v>#N/A</v>
      </c>
    </row>
    <row r="326" s="27" customFormat="1" ht="15" spans="3:33">
      <c r="C326" s="172" t="s">
        <v>152</v>
      </c>
      <c r="D326" s="87" t="str">
        <f>VLOOKUP(C326,[1]Sheet1!$B$1:$C$65536,2,0)</f>
        <v>上海桓毅实业发展有限公司</v>
      </c>
      <c r="E326" s="31">
        <f>VLOOKUP(C326,Sheet1!B:G,3,0)</f>
        <v>210</v>
      </c>
      <c r="F326" s="61" t="str">
        <f>VLOOKUP(C326,Sheet1!B:J,4,0)</f>
        <v>正常供货</v>
      </c>
      <c r="G326" s="61">
        <f>VLOOKUP(C326,Sheet1!B:K,5,0)</f>
        <v>0</v>
      </c>
      <c r="H326" s="61">
        <f>VLOOKUP($C326,Sheet1!$B:$AE,6,0)</f>
        <v>60</v>
      </c>
      <c r="I326" s="61" t="str">
        <f>VLOOKUP($C326,Sheet1!$B:$AE,7,0)</f>
        <v>是</v>
      </c>
      <c r="J326" s="61">
        <f>VLOOKUP($C326,Sheet1!$B:$AE,8,0)</f>
        <v>60</v>
      </c>
      <c r="K326" s="61">
        <f>VLOOKUP($C326,Sheet1!$B:$AE,9,0)</f>
        <v>0</v>
      </c>
      <c r="L326" s="61">
        <f>VLOOKUP($C326,Sheet1!$B:$AE,10,0)</f>
        <v>0</v>
      </c>
      <c r="M326" s="61">
        <f>VLOOKUP($C326,Sheet1!$B:$AE,11,0)</f>
        <v>0</v>
      </c>
      <c r="N326" s="61">
        <f>VLOOKUP($C326,Sheet1!$B:$AE,12,0)</f>
        <v>0</v>
      </c>
      <c r="O326" s="61">
        <f>VLOOKUP($C326,Sheet1!$B:$AE,13,0)</f>
        <v>0</v>
      </c>
      <c r="P326" s="61">
        <f>VLOOKUP($C326,Sheet1!$B:$AE,14,0)</f>
        <v>0</v>
      </c>
      <c r="Q326" s="61">
        <f>VLOOKUP($C326,Sheet1!$B:$AE,15,0)</f>
        <v>0</v>
      </c>
      <c r="R326" s="61">
        <f>VLOOKUP($C326,Sheet1!$B:$AE,16,0)</f>
        <v>0</v>
      </c>
      <c r="S326" s="61">
        <f>VLOOKUP($C326,Sheet1!$B:$AE,17,0)</f>
        <v>0</v>
      </c>
      <c r="T326" s="61">
        <f>VLOOKUP($C326,Sheet1!$B:$AE,18,0)</f>
        <v>0</v>
      </c>
      <c r="U326" s="61">
        <f>VLOOKUP($C326,Sheet1!$B:$AE,19,0)</f>
        <v>0</v>
      </c>
      <c r="V326" s="61">
        <f>VLOOKUP($C326,Sheet1!$B:$AE,20,0)</f>
        <v>0</v>
      </c>
      <c r="W326" s="61">
        <f>VLOOKUP($C326,Sheet1!$B:$AE,21,0)</f>
        <v>0</v>
      </c>
      <c r="X326" s="61">
        <f>VLOOKUP($C326,Sheet1!$B:$AE,22,0)</f>
        <v>0</v>
      </c>
      <c r="Y326" s="61">
        <f>VLOOKUP($C326,Sheet1!$B:$AE,23,0)</f>
        <v>0</v>
      </c>
      <c r="Z326" s="61">
        <f>VLOOKUP($C326,Sheet1!$B:$AE,24,0)</f>
        <v>0</v>
      </c>
      <c r="AA326" s="61">
        <f>VLOOKUP($C326,Sheet1!$B:$AE,25,0)</f>
        <v>0</v>
      </c>
      <c r="AB326" s="61">
        <f>VLOOKUP($C326,Sheet1!$B:$AF,26,0)</f>
        <v>0</v>
      </c>
      <c r="AC326" s="61">
        <f>VLOOKUP($C326,Sheet1!$B:$AG,27,0)</f>
        <v>0</v>
      </c>
      <c r="AD326" s="61">
        <f>VLOOKUP($C326,Sheet1!$B:$AH,28,0)</f>
        <v>0</v>
      </c>
      <c r="AE326" s="61">
        <f>VLOOKUP(C326,Sheet1!B:AI,29,0)</f>
        <v>37490.12</v>
      </c>
      <c r="AF326" s="109">
        <f t="shared" si="40"/>
        <v>37610.12</v>
      </c>
      <c r="AG326" s="175">
        <f t="shared" si="41"/>
        <v>120</v>
      </c>
    </row>
    <row r="327" s="27" customFormat="1" ht="15" spans="3:33">
      <c r="C327" s="172" t="s">
        <v>830</v>
      </c>
      <c r="D327" s="87" t="str">
        <f>VLOOKUP(C327,[1]Sheet1!$B$1:$C$65536,2,0)</f>
        <v>吴江市拓研电子材料有限公司</v>
      </c>
      <c r="E327" s="31" t="e">
        <f>VLOOKUP(C327,Sheet1!B:G,3,0)</f>
        <v>#N/A</v>
      </c>
      <c r="F327" s="61" t="e">
        <f>VLOOKUP(C327,Sheet1!B:J,4,0)</f>
        <v>#N/A</v>
      </c>
      <c r="G327" s="61" t="e">
        <f>VLOOKUP(C327,Sheet1!B:K,5,0)</f>
        <v>#N/A</v>
      </c>
      <c r="H327" s="61" t="e">
        <f>VLOOKUP($C327,Sheet1!$B:$AE,6,0)</f>
        <v>#N/A</v>
      </c>
      <c r="I327" s="61" t="e">
        <f>VLOOKUP($C327,Sheet1!$B:$AE,7,0)</f>
        <v>#N/A</v>
      </c>
      <c r="J327" s="61" t="e">
        <f>VLOOKUP($C327,Sheet1!$B:$AE,8,0)</f>
        <v>#N/A</v>
      </c>
      <c r="K327" s="61" t="e">
        <f>VLOOKUP($C327,Sheet1!$B:$AE,9,0)</f>
        <v>#N/A</v>
      </c>
      <c r="L327" s="61" t="e">
        <f>VLOOKUP($C327,Sheet1!$B:$AE,10,0)</f>
        <v>#N/A</v>
      </c>
      <c r="M327" s="61" t="e">
        <f>VLOOKUP($C327,Sheet1!$B:$AE,11,0)</f>
        <v>#N/A</v>
      </c>
      <c r="N327" s="61" t="e">
        <f>VLOOKUP($C327,Sheet1!$B:$AE,12,0)</f>
        <v>#N/A</v>
      </c>
      <c r="O327" s="61" t="e">
        <f>VLOOKUP($C327,Sheet1!$B:$AE,13,0)</f>
        <v>#N/A</v>
      </c>
      <c r="P327" s="61" t="e">
        <f>VLOOKUP($C327,Sheet1!$B:$AE,14,0)</f>
        <v>#N/A</v>
      </c>
      <c r="Q327" s="61" t="e">
        <f>VLOOKUP($C327,Sheet1!$B:$AE,15,0)</f>
        <v>#N/A</v>
      </c>
      <c r="R327" s="61" t="e">
        <f>VLOOKUP($C327,Sheet1!$B:$AE,16,0)</f>
        <v>#N/A</v>
      </c>
      <c r="S327" s="61" t="e">
        <f>VLOOKUP($C327,Sheet1!$B:$AE,17,0)</f>
        <v>#N/A</v>
      </c>
      <c r="T327" s="61" t="e">
        <f>VLOOKUP($C327,Sheet1!$B:$AE,18,0)</f>
        <v>#N/A</v>
      </c>
      <c r="U327" s="61" t="e">
        <f>VLOOKUP($C327,Sheet1!$B:$AE,19,0)</f>
        <v>#N/A</v>
      </c>
      <c r="V327" s="61" t="e">
        <f>VLOOKUP($C327,Sheet1!$B:$AE,20,0)</f>
        <v>#N/A</v>
      </c>
      <c r="W327" s="61" t="e">
        <f>VLOOKUP($C327,Sheet1!$B:$AE,21,0)</f>
        <v>#N/A</v>
      </c>
      <c r="X327" s="61" t="e">
        <f>VLOOKUP($C327,Sheet1!$B:$AE,22,0)</f>
        <v>#N/A</v>
      </c>
      <c r="Y327" s="61" t="e">
        <f>VLOOKUP($C327,Sheet1!$B:$AE,23,0)</f>
        <v>#N/A</v>
      </c>
      <c r="Z327" s="61" t="e">
        <f>VLOOKUP($C327,Sheet1!$B:$AE,24,0)</f>
        <v>#N/A</v>
      </c>
      <c r="AA327" s="61" t="e">
        <f>VLOOKUP($C327,Sheet1!$B:$AE,25,0)</f>
        <v>#N/A</v>
      </c>
      <c r="AB327" s="61" t="e">
        <f>VLOOKUP($C327,Sheet1!$B:$AF,26,0)</f>
        <v>#N/A</v>
      </c>
      <c r="AC327" s="61" t="e">
        <f>VLOOKUP($C327,Sheet1!$B:$AG,27,0)</f>
        <v>#N/A</v>
      </c>
      <c r="AD327" s="61" t="e">
        <f>VLOOKUP($C327,Sheet1!$B:$AH,28,0)</f>
        <v>#N/A</v>
      </c>
      <c r="AE327" s="61" t="e">
        <f>VLOOKUP(C327,Sheet1!B:AI,29,0)</f>
        <v>#N/A</v>
      </c>
      <c r="AF327" s="109" t="e">
        <f t="shared" si="40"/>
        <v>#N/A</v>
      </c>
      <c r="AG327" s="175" t="e">
        <f t="shared" si="41"/>
        <v>#N/A</v>
      </c>
    </row>
    <row r="328" s="27" customFormat="1" ht="15" spans="3:33">
      <c r="C328" s="172" t="s">
        <v>831</v>
      </c>
      <c r="D328" s="87" t="str">
        <f>VLOOKUP(C328,[1]Sheet1!$B$1:$C$65536,2,0)</f>
        <v>西安海容塑料制品有限责任公司</v>
      </c>
      <c r="E328" s="31" t="e">
        <f>VLOOKUP(C328,Sheet1!B:G,3,0)</f>
        <v>#N/A</v>
      </c>
      <c r="F328" s="61" t="e">
        <f>VLOOKUP(C328,Sheet1!B:J,4,0)</f>
        <v>#N/A</v>
      </c>
      <c r="G328" s="61" t="e">
        <f>VLOOKUP(C328,Sheet1!B:K,5,0)</f>
        <v>#N/A</v>
      </c>
      <c r="H328" s="61" t="e">
        <f>VLOOKUP($C328,Sheet1!$B:$AE,6,0)</f>
        <v>#N/A</v>
      </c>
      <c r="I328" s="61" t="e">
        <f>VLOOKUP($C328,Sheet1!$B:$AE,7,0)</f>
        <v>#N/A</v>
      </c>
      <c r="J328" s="61" t="e">
        <f>VLOOKUP($C328,Sheet1!$B:$AE,8,0)</f>
        <v>#N/A</v>
      </c>
      <c r="K328" s="61" t="e">
        <f>VLOOKUP($C328,Sheet1!$B:$AE,9,0)</f>
        <v>#N/A</v>
      </c>
      <c r="L328" s="61" t="e">
        <f>VLOOKUP($C328,Sheet1!$B:$AE,10,0)</f>
        <v>#N/A</v>
      </c>
      <c r="M328" s="61" t="e">
        <f>VLOOKUP($C328,Sheet1!$B:$AE,11,0)</f>
        <v>#N/A</v>
      </c>
      <c r="N328" s="61" t="e">
        <f>VLOOKUP($C328,Sheet1!$B:$AE,12,0)</f>
        <v>#N/A</v>
      </c>
      <c r="O328" s="61" t="e">
        <f>VLOOKUP($C328,Sheet1!$B:$AE,13,0)</f>
        <v>#N/A</v>
      </c>
      <c r="P328" s="61" t="e">
        <f>VLOOKUP($C328,Sheet1!$B:$AE,14,0)</f>
        <v>#N/A</v>
      </c>
      <c r="Q328" s="61" t="e">
        <f>VLOOKUP($C328,Sheet1!$B:$AE,15,0)</f>
        <v>#N/A</v>
      </c>
      <c r="R328" s="61" t="e">
        <f>VLOOKUP($C328,Sheet1!$B:$AE,16,0)</f>
        <v>#N/A</v>
      </c>
      <c r="S328" s="61" t="e">
        <f>VLOOKUP($C328,Sheet1!$B:$AE,17,0)</f>
        <v>#N/A</v>
      </c>
      <c r="T328" s="61" t="e">
        <f>VLOOKUP($C328,Sheet1!$B:$AE,18,0)</f>
        <v>#N/A</v>
      </c>
      <c r="U328" s="61" t="e">
        <f>VLOOKUP($C328,Sheet1!$B:$AE,19,0)</f>
        <v>#N/A</v>
      </c>
      <c r="V328" s="61" t="e">
        <f>VLOOKUP($C328,Sheet1!$B:$AE,20,0)</f>
        <v>#N/A</v>
      </c>
      <c r="W328" s="61" t="e">
        <f>VLOOKUP($C328,Sheet1!$B:$AE,21,0)</f>
        <v>#N/A</v>
      </c>
      <c r="X328" s="61" t="e">
        <f>VLOOKUP($C328,Sheet1!$B:$AE,22,0)</f>
        <v>#N/A</v>
      </c>
      <c r="Y328" s="61" t="e">
        <f>VLOOKUP($C328,Sheet1!$B:$AE,23,0)</f>
        <v>#N/A</v>
      </c>
      <c r="Z328" s="61" t="e">
        <f>VLOOKUP($C328,Sheet1!$B:$AE,24,0)</f>
        <v>#N/A</v>
      </c>
      <c r="AA328" s="61" t="e">
        <f>VLOOKUP($C328,Sheet1!$B:$AE,25,0)</f>
        <v>#N/A</v>
      </c>
      <c r="AB328" s="61" t="e">
        <f>VLOOKUP($C328,Sheet1!$B:$AF,26,0)</f>
        <v>#N/A</v>
      </c>
      <c r="AC328" s="61" t="e">
        <f>VLOOKUP($C328,Sheet1!$B:$AG,27,0)</f>
        <v>#N/A</v>
      </c>
      <c r="AD328" s="61" t="e">
        <f>VLOOKUP($C328,Sheet1!$B:$AH,28,0)</f>
        <v>#N/A</v>
      </c>
      <c r="AE328" s="61" t="e">
        <f>VLOOKUP(C328,Sheet1!B:AI,29,0)</f>
        <v>#N/A</v>
      </c>
      <c r="AF328" s="109" t="e">
        <f t="shared" si="40"/>
        <v>#N/A</v>
      </c>
      <c r="AG328" s="175" t="e">
        <f t="shared" si="41"/>
        <v>#N/A</v>
      </c>
    </row>
    <row r="329" s="27" customFormat="1" ht="15" spans="3:33">
      <c r="C329" s="172" t="s">
        <v>832</v>
      </c>
      <c r="D329" s="87" t="str">
        <f>VLOOKUP(C329,[1]Sheet1!$B$1:$C$65536,2,0)</f>
        <v>黄骅市宏东电脑经销部</v>
      </c>
      <c r="E329" s="31" t="e">
        <f>VLOOKUP(C329,Sheet1!B:G,3,0)</f>
        <v>#N/A</v>
      </c>
      <c r="F329" s="61" t="e">
        <f>VLOOKUP(C329,Sheet1!B:J,4,0)</f>
        <v>#N/A</v>
      </c>
      <c r="G329" s="61" t="e">
        <f>VLOOKUP(C329,Sheet1!B:K,5,0)</f>
        <v>#N/A</v>
      </c>
      <c r="H329" s="61" t="e">
        <f>VLOOKUP($C329,Sheet1!$B:$AE,6,0)</f>
        <v>#N/A</v>
      </c>
      <c r="I329" s="61" t="e">
        <f>VLOOKUP($C329,Sheet1!$B:$AE,7,0)</f>
        <v>#N/A</v>
      </c>
      <c r="J329" s="61" t="e">
        <f>VLOOKUP($C329,Sheet1!$B:$AE,8,0)</f>
        <v>#N/A</v>
      </c>
      <c r="K329" s="61" t="e">
        <f>VLOOKUP($C329,Sheet1!$B:$AE,9,0)</f>
        <v>#N/A</v>
      </c>
      <c r="L329" s="61" t="e">
        <f>VLOOKUP($C329,Sheet1!$B:$AE,10,0)</f>
        <v>#N/A</v>
      </c>
      <c r="M329" s="61" t="e">
        <f>VLOOKUP($C329,Sheet1!$B:$AE,11,0)</f>
        <v>#N/A</v>
      </c>
      <c r="N329" s="61" t="e">
        <f>VLOOKUP($C329,Sheet1!$B:$AE,12,0)</f>
        <v>#N/A</v>
      </c>
      <c r="O329" s="61" t="e">
        <f>VLOOKUP($C329,Sheet1!$B:$AE,13,0)</f>
        <v>#N/A</v>
      </c>
      <c r="P329" s="61" t="e">
        <f>VLOOKUP($C329,Sheet1!$B:$AE,14,0)</f>
        <v>#N/A</v>
      </c>
      <c r="Q329" s="61" t="e">
        <f>VLOOKUP($C329,Sheet1!$B:$AE,15,0)</f>
        <v>#N/A</v>
      </c>
      <c r="R329" s="61" t="e">
        <f>VLOOKUP($C329,Sheet1!$B:$AE,16,0)</f>
        <v>#N/A</v>
      </c>
      <c r="S329" s="61" t="e">
        <f>VLOOKUP($C329,Sheet1!$B:$AE,17,0)</f>
        <v>#N/A</v>
      </c>
      <c r="T329" s="61" t="e">
        <f>VLOOKUP($C329,Sheet1!$B:$AE,18,0)</f>
        <v>#N/A</v>
      </c>
      <c r="U329" s="61" t="e">
        <f>VLOOKUP($C329,Sheet1!$B:$AE,19,0)</f>
        <v>#N/A</v>
      </c>
      <c r="V329" s="61" t="e">
        <f>VLOOKUP($C329,Sheet1!$B:$AE,20,0)</f>
        <v>#N/A</v>
      </c>
      <c r="W329" s="61" t="e">
        <f>VLOOKUP($C329,Sheet1!$B:$AE,21,0)</f>
        <v>#N/A</v>
      </c>
      <c r="X329" s="61" t="e">
        <f>VLOOKUP($C329,Sheet1!$B:$AE,22,0)</f>
        <v>#N/A</v>
      </c>
      <c r="Y329" s="61" t="e">
        <f>VLOOKUP($C329,Sheet1!$B:$AE,23,0)</f>
        <v>#N/A</v>
      </c>
      <c r="Z329" s="61" t="e">
        <f>VLOOKUP($C329,Sheet1!$B:$AE,24,0)</f>
        <v>#N/A</v>
      </c>
      <c r="AA329" s="61" t="e">
        <f>VLOOKUP($C329,Sheet1!$B:$AE,25,0)</f>
        <v>#N/A</v>
      </c>
      <c r="AB329" s="61" t="e">
        <f>VLOOKUP($C329,Sheet1!$B:$AF,26,0)</f>
        <v>#N/A</v>
      </c>
      <c r="AC329" s="61" t="e">
        <f>VLOOKUP($C329,Sheet1!$B:$AG,27,0)</f>
        <v>#N/A</v>
      </c>
      <c r="AD329" s="61" t="e">
        <f>VLOOKUP($C329,Sheet1!$B:$AH,28,0)</f>
        <v>#N/A</v>
      </c>
      <c r="AE329" s="61" t="e">
        <f>VLOOKUP(C329,Sheet1!B:AI,29,0)</f>
        <v>#N/A</v>
      </c>
      <c r="AF329" s="109" t="e">
        <f t="shared" si="40"/>
        <v>#N/A</v>
      </c>
      <c r="AG329" s="175" t="e">
        <f t="shared" si="41"/>
        <v>#N/A</v>
      </c>
    </row>
    <row r="330" s="27" customFormat="1" ht="15" spans="3:33">
      <c r="C330" s="172" t="s">
        <v>833</v>
      </c>
      <c r="D330" s="87" t="str">
        <f>VLOOKUP(C330,[1]Sheet1!$B$1:$C$65536,2,0)</f>
        <v>沧州啸宇模具科技有限公司</v>
      </c>
      <c r="E330" s="31" t="e">
        <f>VLOOKUP(C330,Sheet1!B:G,3,0)</f>
        <v>#N/A</v>
      </c>
      <c r="F330" s="61" t="e">
        <f>VLOOKUP(C330,Sheet1!B:J,4,0)</f>
        <v>#N/A</v>
      </c>
      <c r="G330" s="61" t="e">
        <f>VLOOKUP(C330,Sheet1!B:K,5,0)</f>
        <v>#N/A</v>
      </c>
      <c r="H330" s="61" t="e">
        <f>VLOOKUP($C330,Sheet1!$B:$AE,6,0)</f>
        <v>#N/A</v>
      </c>
      <c r="I330" s="61" t="e">
        <f>VLOOKUP($C330,Sheet1!$B:$AE,7,0)</f>
        <v>#N/A</v>
      </c>
      <c r="J330" s="61" t="e">
        <f>VLOOKUP($C330,Sheet1!$B:$AE,8,0)</f>
        <v>#N/A</v>
      </c>
      <c r="K330" s="61" t="e">
        <f>VLOOKUP($C330,Sheet1!$B:$AE,9,0)</f>
        <v>#N/A</v>
      </c>
      <c r="L330" s="61" t="e">
        <f>VLOOKUP($C330,Sheet1!$B:$AE,10,0)</f>
        <v>#N/A</v>
      </c>
      <c r="M330" s="61" t="e">
        <f>VLOOKUP($C330,Sheet1!$B:$AE,11,0)</f>
        <v>#N/A</v>
      </c>
      <c r="N330" s="61" t="e">
        <f>VLOOKUP($C330,Sheet1!$B:$AE,12,0)</f>
        <v>#N/A</v>
      </c>
      <c r="O330" s="61" t="e">
        <f>VLOOKUP($C330,Sheet1!$B:$AE,13,0)</f>
        <v>#N/A</v>
      </c>
      <c r="P330" s="61" t="e">
        <f>VLOOKUP($C330,Sheet1!$B:$AE,14,0)</f>
        <v>#N/A</v>
      </c>
      <c r="Q330" s="61" t="e">
        <f>VLOOKUP($C330,Sheet1!$B:$AE,15,0)</f>
        <v>#N/A</v>
      </c>
      <c r="R330" s="61" t="e">
        <f>VLOOKUP($C330,Sheet1!$B:$AE,16,0)</f>
        <v>#N/A</v>
      </c>
      <c r="S330" s="61" t="e">
        <f>VLOOKUP($C330,Sheet1!$B:$AE,17,0)</f>
        <v>#N/A</v>
      </c>
      <c r="T330" s="61" t="e">
        <f>VLOOKUP($C330,Sheet1!$B:$AE,18,0)</f>
        <v>#N/A</v>
      </c>
      <c r="U330" s="61" t="e">
        <f>VLOOKUP($C330,Sheet1!$B:$AE,19,0)</f>
        <v>#N/A</v>
      </c>
      <c r="V330" s="61" t="e">
        <f>VLOOKUP($C330,Sheet1!$B:$AE,20,0)</f>
        <v>#N/A</v>
      </c>
      <c r="W330" s="61" t="e">
        <f>VLOOKUP($C330,Sheet1!$B:$AE,21,0)</f>
        <v>#N/A</v>
      </c>
      <c r="X330" s="61" t="e">
        <f>VLOOKUP($C330,Sheet1!$B:$AE,22,0)</f>
        <v>#N/A</v>
      </c>
      <c r="Y330" s="61" t="e">
        <f>VLOOKUP($C330,Sheet1!$B:$AE,23,0)</f>
        <v>#N/A</v>
      </c>
      <c r="Z330" s="61" t="e">
        <f>VLOOKUP($C330,Sheet1!$B:$AE,24,0)</f>
        <v>#N/A</v>
      </c>
      <c r="AA330" s="61" t="e">
        <f>VLOOKUP($C330,Sheet1!$B:$AE,25,0)</f>
        <v>#N/A</v>
      </c>
      <c r="AB330" s="61" t="e">
        <f>VLOOKUP($C330,Sheet1!$B:$AF,26,0)</f>
        <v>#N/A</v>
      </c>
      <c r="AC330" s="61" t="e">
        <f>VLOOKUP($C330,Sheet1!$B:$AG,27,0)</f>
        <v>#N/A</v>
      </c>
      <c r="AD330" s="61" t="e">
        <f>VLOOKUP($C330,Sheet1!$B:$AH,28,0)</f>
        <v>#N/A</v>
      </c>
      <c r="AE330" s="61" t="e">
        <f>VLOOKUP(C330,Sheet1!B:AI,29,0)</f>
        <v>#N/A</v>
      </c>
      <c r="AF330" s="109" t="e">
        <f t="shared" si="40"/>
        <v>#N/A</v>
      </c>
      <c r="AG330" s="175" t="e">
        <f t="shared" si="41"/>
        <v>#N/A</v>
      </c>
    </row>
    <row r="331" s="27" customFormat="1" ht="15" spans="3:33">
      <c r="C331" s="172" t="s">
        <v>834</v>
      </c>
      <c r="D331" s="87" t="e">
        <f>VLOOKUP(C331,Sheet1!B:C,2,0)</f>
        <v>#N/A</v>
      </c>
      <c r="E331" s="31" t="e">
        <f>VLOOKUP(C331,Sheet1!B:G,3,0)</f>
        <v>#N/A</v>
      </c>
      <c r="F331" s="61" t="e">
        <f>VLOOKUP(C331,Sheet1!B:J,4,0)</f>
        <v>#N/A</v>
      </c>
      <c r="G331" s="61" t="e">
        <f>VLOOKUP(C331,Sheet1!B:K,5,0)</f>
        <v>#N/A</v>
      </c>
      <c r="H331" s="61" t="e">
        <f>VLOOKUP($C331,Sheet1!$B:$AE,6,0)</f>
        <v>#N/A</v>
      </c>
      <c r="I331" s="61" t="e">
        <f>VLOOKUP($C331,Sheet1!$B:$AE,7,0)</f>
        <v>#N/A</v>
      </c>
      <c r="J331" s="61" t="e">
        <f>VLOOKUP($C331,Sheet1!$B:$AE,8,0)</f>
        <v>#N/A</v>
      </c>
      <c r="K331" s="61" t="e">
        <f>VLOOKUP($C331,Sheet1!$B:$AE,9,0)</f>
        <v>#N/A</v>
      </c>
      <c r="L331" s="61" t="e">
        <f>VLOOKUP($C331,Sheet1!$B:$AE,10,0)</f>
        <v>#N/A</v>
      </c>
      <c r="M331" s="61" t="e">
        <f>VLOOKUP($C331,Sheet1!$B:$AE,11,0)</f>
        <v>#N/A</v>
      </c>
      <c r="N331" s="61" t="e">
        <f>VLOOKUP($C331,Sheet1!$B:$AE,12,0)</f>
        <v>#N/A</v>
      </c>
      <c r="O331" s="61" t="e">
        <f>VLOOKUP($C331,Sheet1!$B:$AE,13,0)</f>
        <v>#N/A</v>
      </c>
      <c r="P331" s="61" t="e">
        <f>VLOOKUP($C331,Sheet1!$B:$AE,14,0)</f>
        <v>#N/A</v>
      </c>
      <c r="Q331" s="61" t="e">
        <f>VLOOKUP($C331,Sheet1!$B:$AE,15,0)</f>
        <v>#N/A</v>
      </c>
      <c r="R331" s="61" t="e">
        <f>VLOOKUP($C331,Sheet1!$B:$AE,16,0)</f>
        <v>#N/A</v>
      </c>
      <c r="S331" s="61" t="e">
        <f>VLOOKUP($C331,Sheet1!$B:$AE,17,0)</f>
        <v>#N/A</v>
      </c>
      <c r="T331" s="61" t="e">
        <f>VLOOKUP($C331,Sheet1!$B:$AE,18,0)</f>
        <v>#N/A</v>
      </c>
      <c r="U331" s="61" t="e">
        <f>VLOOKUP($C331,Sheet1!$B:$AE,19,0)</f>
        <v>#N/A</v>
      </c>
      <c r="V331" s="61" t="e">
        <f>VLOOKUP($C331,Sheet1!$B:$AE,20,0)</f>
        <v>#N/A</v>
      </c>
      <c r="W331" s="61" t="e">
        <f>VLOOKUP($C331,Sheet1!$B:$AE,21,0)</f>
        <v>#N/A</v>
      </c>
      <c r="X331" s="61" t="e">
        <f>VLOOKUP($C331,Sheet1!$B:$AE,22,0)</f>
        <v>#N/A</v>
      </c>
      <c r="Y331" s="61" t="e">
        <f>VLOOKUP($C331,Sheet1!$B:$AE,23,0)</f>
        <v>#N/A</v>
      </c>
      <c r="Z331" s="61" t="e">
        <f>VLOOKUP($C331,Sheet1!$B:$AE,24,0)</f>
        <v>#N/A</v>
      </c>
      <c r="AA331" s="61" t="e">
        <f>VLOOKUP($C331,Sheet1!$B:$AE,25,0)</f>
        <v>#N/A</v>
      </c>
      <c r="AB331" s="61" t="e">
        <f>VLOOKUP($C331,Sheet1!$B:$AF,26,0)</f>
        <v>#N/A</v>
      </c>
      <c r="AC331" s="61" t="e">
        <f>VLOOKUP($C331,Sheet1!$B:$AG,27,0)</f>
        <v>#N/A</v>
      </c>
      <c r="AD331" s="61" t="e">
        <f>VLOOKUP($C331,Sheet1!$B:$AH,28,0)</f>
        <v>#N/A</v>
      </c>
      <c r="AE331" s="61" t="e">
        <f>VLOOKUP(C331,Sheet1!B:AI,29,0)</f>
        <v>#N/A</v>
      </c>
      <c r="AF331" s="109" t="e">
        <f t="shared" si="40"/>
        <v>#N/A</v>
      </c>
      <c r="AG331" s="175" t="e">
        <f>AF331-AE331-AD331</f>
        <v>#N/A</v>
      </c>
    </row>
    <row r="332" s="27" customFormat="1" ht="15" spans="3:33">
      <c r="C332" s="172" t="s">
        <v>209</v>
      </c>
      <c r="D332" s="87" t="str">
        <f>VLOOKUP(C332,Sheet1!B:C,2,0)</f>
        <v>江阴宝曼电子科技有限公司</v>
      </c>
      <c r="E332" s="31">
        <f>VLOOKUP(C332,Sheet1!B:G,3,0)</f>
        <v>210</v>
      </c>
      <c r="F332" s="61">
        <f>VLOOKUP(C332,Sheet1!B:J,4,0)</f>
        <v>0</v>
      </c>
      <c r="G332" s="61">
        <f>VLOOKUP(C332,Sheet1!B:K,5,0)</f>
        <v>0</v>
      </c>
      <c r="H332" s="61">
        <f>VLOOKUP($C332,Sheet1!$B:$AE,6,0)</f>
        <v>60</v>
      </c>
      <c r="I332" s="61" t="str">
        <f>VLOOKUP($C332,Sheet1!$B:$AE,7,0)</f>
        <v>否</v>
      </c>
      <c r="J332" s="61">
        <f>VLOOKUP($C332,Sheet1!$B:$AE,8,0)</f>
        <v>0</v>
      </c>
      <c r="K332" s="61">
        <f>VLOOKUP($C332,Sheet1!$B:$AE,9,0)</f>
        <v>0</v>
      </c>
      <c r="L332" s="61">
        <f>VLOOKUP($C332,Sheet1!$B:$AE,10,0)</f>
        <v>0</v>
      </c>
      <c r="M332" s="61">
        <f>VLOOKUP($C332,Sheet1!$B:$AE,11,0)</f>
        <v>0</v>
      </c>
      <c r="N332" s="61">
        <f>VLOOKUP($C332,Sheet1!$B:$AE,12,0)</f>
        <v>0</v>
      </c>
      <c r="O332" s="61">
        <f>VLOOKUP($C332,Sheet1!$B:$AE,13,0)</f>
        <v>0</v>
      </c>
      <c r="P332" s="61">
        <f>VLOOKUP($C332,Sheet1!$B:$AE,14,0)</f>
        <v>0</v>
      </c>
      <c r="Q332" s="61">
        <f>VLOOKUP($C332,Sheet1!$B:$AE,15,0)</f>
        <v>0</v>
      </c>
      <c r="R332" s="61">
        <f>VLOOKUP($C332,Sheet1!$B:$AE,16,0)</f>
        <v>0</v>
      </c>
      <c r="S332" s="61">
        <f>VLOOKUP($C332,Sheet1!$B:$AE,17,0)</f>
        <v>0</v>
      </c>
      <c r="T332" s="61">
        <f>VLOOKUP($C332,Sheet1!$B:$AE,18,0)</f>
        <v>0</v>
      </c>
      <c r="U332" s="61">
        <f>VLOOKUP($C332,Sheet1!$B:$AE,19,0)</f>
        <v>0</v>
      </c>
      <c r="V332" s="61">
        <f>VLOOKUP($C332,Sheet1!$B:$AE,20,0)</f>
        <v>0</v>
      </c>
      <c r="W332" s="61">
        <f>VLOOKUP($C332,Sheet1!$B:$AE,21,0)</f>
        <v>0</v>
      </c>
      <c r="X332" s="61">
        <f>VLOOKUP($C332,Sheet1!$B:$AE,22,0)</f>
        <v>0</v>
      </c>
      <c r="Y332" s="61">
        <f>VLOOKUP($C332,Sheet1!$B:$AE,23,0)</f>
        <v>0</v>
      </c>
      <c r="Z332" s="61">
        <f>VLOOKUP($C332,Sheet1!$B:$AE,24,0)</f>
        <v>0</v>
      </c>
      <c r="AA332" s="61">
        <f>VLOOKUP($C332,Sheet1!$B:$AE,25,0)</f>
        <v>0</v>
      </c>
      <c r="AB332" s="61">
        <f>VLOOKUP($C332,Sheet1!$B:$AF,26,0)</f>
        <v>0</v>
      </c>
      <c r="AC332" s="61">
        <f>VLOOKUP($C332,Sheet1!$B:$AG,27,0)</f>
        <v>0</v>
      </c>
      <c r="AD332" s="61">
        <f>VLOOKUP($C332,Sheet1!$B:$AH,28,0)</f>
        <v>0</v>
      </c>
      <c r="AE332" s="61">
        <f>VLOOKUP(C332,Sheet1!B:AI,29,0)</f>
        <v>0</v>
      </c>
      <c r="AF332" s="109">
        <f t="shared" si="40"/>
        <v>60</v>
      </c>
      <c r="AG332" s="175">
        <f>AF332-AE332-AD332</f>
        <v>60</v>
      </c>
    </row>
    <row r="333" s="27" customFormat="1" ht="15" spans="3:33">
      <c r="C333" s="172" t="s">
        <v>835</v>
      </c>
      <c r="D333" s="87" t="e">
        <f>VLOOKUP(C333,Sheet1!B:C,2,0)</f>
        <v>#N/A</v>
      </c>
      <c r="E333" s="31" t="e">
        <f>VLOOKUP(C333,Sheet1!B:G,3,0)</f>
        <v>#N/A</v>
      </c>
      <c r="F333" s="61" t="e">
        <f>VLOOKUP(C333,Sheet1!B:J,4,0)</f>
        <v>#N/A</v>
      </c>
      <c r="G333" s="61" t="e">
        <f>VLOOKUP(C333,Sheet1!B:K,5,0)</f>
        <v>#N/A</v>
      </c>
      <c r="H333" s="61" t="e">
        <f>VLOOKUP($C333,Sheet1!$B:$AE,6,0)</f>
        <v>#N/A</v>
      </c>
      <c r="I333" s="61" t="e">
        <f>VLOOKUP($C333,Sheet1!$B:$AE,7,0)</f>
        <v>#N/A</v>
      </c>
      <c r="J333" s="61" t="e">
        <f>VLOOKUP($C333,Sheet1!$B:$AE,8,0)</f>
        <v>#N/A</v>
      </c>
      <c r="K333" s="61" t="e">
        <f>VLOOKUP($C333,Sheet1!$B:$AE,9,0)</f>
        <v>#N/A</v>
      </c>
      <c r="L333" s="61" t="e">
        <f>VLOOKUP($C333,Sheet1!$B:$AE,10,0)</f>
        <v>#N/A</v>
      </c>
      <c r="M333" s="61" t="e">
        <f>VLOOKUP($C333,Sheet1!$B:$AE,11,0)</f>
        <v>#N/A</v>
      </c>
      <c r="N333" s="61" t="e">
        <f>VLOOKUP($C333,Sheet1!$B:$AE,12,0)</f>
        <v>#N/A</v>
      </c>
      <c r="O333" s="61" t="e">
        <f>VLOOKUP($C333,Sheet1!$B:$AE,13,0)</f>
        <v>#N/A</v>
      </c>
      <c r="P333" s="61" t="e">
        <f>VLOOKUP($C333,Sheet1!$B:$AE,14,0)</f>
        <v>#N/A</v>
      </c>
      <c r="Q333" s="61" t="e">
        <f>VLOOKUP($C333,Sheet1!$B:$AE,15,0)</f>
        <v>#N/A</v>
      </c>
      <c r="R333" s="61" t="e">
        <f>VLOOKUP($C333,Sheet1!$B:$AE,16,0)</f>
        <v>#N/A</v>
      </c>
      <c r="S333" s="61" t="e">
        <f>VLOOKUP($C333,Sheet1!$B:$AE,17,0)</f>
        <v>#N/A</v>
      </c>
      <c r="T333" s="61" t="e">
        <f>VLOOKUP($C333,Sheet1!$B:$AE,18,0)</f>
        <v>#N/A</v>
      </c>
      <c r="U333" s="61" t="e">
        <f>VLOOKUP($C333,Sheet1!$B:$AE,19,0)</f>
        <v>#N/A</v>
      </c>
      <c r="V333" s="61" t="e">
        <f>VLOOKUP($C333,Sheet1!$B:$AE,20,0)</f>
        <v>#N/A</v>
      </c>
      <c r="W333" s="61" t="e">
        <f>VLOOKUP($C333,Sheet1!$B:$AE,21,0)</f>
        <v>#N/A</v>
      </c>
      <c r="X333" s="61" t="e">
        <f>VLOOKUP($C333,Sheet1!$B:$AE,22,0)</f>
        <v>#N/A</v>
      </c>
      <c r="Y333" s="61" t="e">
        <f>VLOOKUP($C333,Sheet1!$B:$AE,23,0)</f>
        <v>#N/A</v>
      </c>
      <c r="Z333" s="61" t="e">
        <f>VLOOKUP($C333,Sheet1!$B:$AE,24,0)</f>
        <v>#N/A</v>
      </c>
      <c r="AA333" s="61" t="e">
        <f>VLOOKUP($C333,Sheet1!$B:$AE,25,0)</f>
        <v>#N/A</v>
      </c>
      <c r="AB333" s="61" t="e">
        <f>VLOOKUP($C333,Sheet1!$B:$AF,26,0)</f>
        <v>#N/A</v>
      </c>
      <c r="AC333" s="61" t="e">
        <f>VLOOKUP($C333,Sheet1!$B:$AG,27,0)</f>
        <v>#N/A</v>
      </c>
      <c r="AD333" s="61" t="e">
        <f>VLOOKUP($C333,Sheet1!$B:$AH,28,0)</f>
        <v>#N/A</v>
      </c>
      <c r="AE333" s="61" t="e">
        <f>VLOOKUP(C333,Sheet1!B:AI,29,0)</f>
        <v>#N/A</v>
      </c>
      <c r="AF333" s="109" t="e">
        <f t="shared" si="40"/>
        <v>#N/A</v>
      </c>
      <c r="AG333" s="175" t="e">
        <f t="shared" ref="AG333:AG339" si="42">AF333-AE333</f>
        <v>#N/A</v>
      </c>
    </row>
    <row r="334" s="27" customFormat="1" ht="15" spans="3:33">
      <c r="C334" s="172" t="s">
        <v>836</v>
      </c>
      <c r="D334" s="87" t="e">
        <f>VLOOKUP(C334,Sheet1!B:C,2,0)</f>
        <v>#N/A</v>
      </c>
      <c r="E334" s="31" t="e">
        <f>VLOOKUP(C334,Sheet1!B:G,3,0)</f>
        <v>#N/A</v>
      </c>
      <c r="F334" s="61" t="e">
        <f>VLOOKUP(C334,Sheet1!B:J,4,0)</f>
        <v>#N/A</v>
      </c>
      <c r="G334" s="61" t="e">
        <f>VLOOKUP(C334,Sheet1!B:K,5,0)</f>
        <v>#N/A</v>
      </c>
      <c r="H334" s="61" t="e">
        <f>VLOOKUP($C334,Sheet1!$B:$AE,6,0)</f>
        <v>#N/A</v>
      </c>
      <c r="I334" s="61" t="e">
        <f>VLOOKUP($C334,Sheet1!$B:$AE,7,0)</f>
        <v>#N/A</v>
      </c>
      <c r="J334" s="61" t="e">
        <f>VLOOKUP($C334,Sheet1!$B:$AE,8,0)</f>
        <v>#N/A</v>
      </c>
      <c r="K334" s="61" t="e">
        <f>VLOOKUP($C334,Sheet1!$B:$AE,9,0)</f>
        <v>#N/A</v>
      </c>
      <c r="L334" s="61" t="e">
        <f>VLOOKUP($C334,Sheet1!$B:$AE,10,0)</f>
        <v>#N/A</v>
      </c>
      <c r="M334" s="61" t="e">
        <f>VLOOKUP($C334,Sheet1!$B:$AE,11,0)</f>
        <v>#N/A</v>
      </c>
      <c r="N334" s="61" t="e">
        <f>VLOOKUP($C334,Sheet1!$B:$AE,12,0)</f>
        <v>#N/A</v>
      </c>
      <c r="O334" s="61" t="e">
        <f>VLOOKUP($C334,Sheet1!$B:$AE,13,0)</f>
        <v>#N/A</v>
      </c>
      <c r="P334" s="61" t="e">
        <f>VLOOKUP($C334,Sheet1!$B:$AE,14,0)</f>
        <v>#N/A</v>
      </c>
      <c r="Q334" s="61" t="e">
        <f>VLOOKUP($C334,Sheet1!$B:$AE,15,0)</f>
        <v>#N/A</v>
      </c>
      <c r="R334" s="61" t="e">
        <f>VLOOKUP($C334,Sheet1!$B:$AE,16,0)</f>
        <v>#N/A</v>
      </c>
      <c r="S334" s="61" t="e">
        <f>VLOOKUP($C334,Sheet1!$B:$AE,17,0)</f>
        <v>#N/A</v>
      </c>
      <c r="T334" s="61" t="e">
        <f>VLOOKUP($C334,Sheet1!$B:$AE,18,0)</f>
        <v>#N/A</v>
      </c>
      <c r="U334" s="61" t="e">
        <f>VLOOKUP($C334,Sheet1!$B:$AE,19,0)</f>
        <v>#N/A</v>
      </c>
      <c r="V334" s="61" t="e">
        <f>VLOOKUP($C334,Sheet1!$B:$AE,20,0)</f>
        <v>#N/A</v>
      </c>
      <c r="W334" s="61" t="e">
        <f>VLOOKUP($C334,Sheet1!$B:$AE,21,0)</f>
        <v>#N/A</v>
      </c>
      <c r="X334" s="61" t="e">
        <f>VLOOKUP($C334,Sheet1!$B:$AE,22,0)</f>
        <v>#N/A</v>
      </c>
      <c r="Y334" s="61" t="e">
        <f>VLOOKUP($C334,Sheet1!$B:$AE,23,0)</f>
        <v>#N/A</v>
      </c>
      <c r="Z334" s="61" t="e">
        <f>VLOOKUP($C334,Sheet1!$B:$AE,24,0)</f>
        <v>#N/A</v>
      </c>
      <c r="AA334" s="61" t="e">
        <f>VLOOKUP($C334,Sheet1!$B:$AE,25,0)</f>
        <v>#N/A</v>
      </c>
      <c r="AB334" s="61" t="e">
        <f>VLOOKUP($C334,Sheet1!$B:$AF,26,0)</f>
        <v>#N/A</v>
      </c>
      <c r="AC334" s="61" t="e">
        <f>VLOOKUP($C334,Sheet1!$B:$AG,27,0)</f>
        <v>#N/A</v>
      </c>
      <c r="AD334" s="61" t="e">
        <f>VLOOKUP($C334,Sheet1!$B:$AH,28,0)</f>
        <v>#N/A</v>
      </c>
      <c r="AE334" s="61" t="e">
        <f>VLOOKUP(C334,Sheet1!B:AI,29,0)</f>
        <v>#N/A</v>
      </c>
      <c r="AF334" s="109" t="e">
        <f t="shared" si="40"/>
        <v>#N/A</v>
      </c>
      <c r="AG334" s="175" t="e">
        <f t="shared" si="42"/>
        <v>#N/A</v>
      </c>
    </row>
    <row r="335" s="27" customFormat="1" ht="15" spans="3:33">
      <c r="C335" s="172" t="s">
        <v>274</v>
      </c>
      <c r="D335" s="87" t="str">
        <f>VLOOKUP(C335,Sheet1!B:C,2,0)</f>
        <v>青岛中新华美塑料有限公司</v>
      </c>
      <c r="E335" s="31">
        <f>VLOOKUP(C335,Sheet1!B:G,3,0)</f>
        <v>210</v>
      </c>
      <c r="F335" s="61" t="str">
        <f>VLOOKUP(C335,Sheet1!B:J,4,0)</f>
        <v>大宗物料</v>
      </c>
      <c r="G335" s="61">
        <f>VLOOKUP(C335,Sheet1!B:K,5,0)</f>
        <v>0</v>
      </c>
      <c r="H335" s="61">
        <f>VLOOKUP($C335,Sheet1!$B:$AE,6,0)</f>
        <v>0</v>
      </c>
      <c r="I335" s="61" t="str">
        <f>VLOOKUP($C335,Sheet1!$B:$AE,7,0)</f>
        <v>否</v>
      </c>
      <c r="J335" s="61">
        <f>VLOOKUP($C335,Sheet1!$B:$AE,8,0)</f>
        <v>30</v>
      </c>
      <c r="K335" s="61">
        <f>VLOOKUP($C335,Sheet1!$B:$AE,9,0)</f>
        <v>0</v>
      </c>
      <c r="L335" s="61">
        <f>VLOOKUP($C335,Sheet1!$B:$AE,10,0)</f>
        <v>0</v>
      </c>
      <c r="M335" s="61">
        <f>VLOOKUP($C335,Sheet1!$B:$AE,11,0)</f>
        <v>0</v>
      </c>
      <c r="N335" s="61">
        <f>VLOOKUP($C335,Sheet1!$B:$AE,12,0)</f>
        <v>0</v>
      </c>
      <c r="O335" s="61">
        <f>VLOOKUP($C335,Sheet1!$B:$AE,13,0)</f>
        <v>0</v>
      </c>
      <c r="P335" s="61">
        <f>VLOOKUP($C335,Sheet1!$B:$AE,14,0)</f>
        <v>0</v>
      </c>
      <c r="Q335" s="61">
        <f>VLOOKUP($C335,Sheet1!$B:$AE,15,0)</f>
        <v>0</v>
      </c>
      <c r="R335" s="61">
        <f>VLOOKUP($C335,Sheet1!$B:$AE,16,0)</f>
        <v>0</v>
      </c>
      <c r="S335" s="61">
        <f>VLOOKUP($C335,Sheet1!$B:$AE,17,0)</f>
        <v>0</v>
      </c>
      <c r="T335" s="61">
        <f>VLOOKUP($C335,Sheet1!$B:$AE,18,0)</f>
        <v>0</v>
      </c>
      <c r="U335" s="61">
        <f>VLOOKUP($C335,Sheet1!$B:$AE,19,0)</f>
        <v>0</v>
      </c>
      <c r="V335" s="61">
        <f>VLOOKUP($C335,Sheet1!$B:$AE,20,0)</f>
        <v>0</v>
      </c>
      <c r="W335" s="61">
        <f>VLOOKUP($C335,Sheet1!$B:$AE,21,0)</f>
        <v>0</v>
      </c>
      <c r="X335" s="61">
        <f>VLOOKUP($C335,Sheet1!$B:$AE,22,0)</f>
        <v>0</v>
      </c>
      <c r="Y335" s="61">
        <f>VLOOKUP($C335,Sheet1!$B:$AE,23,0)</f>
        <v>0</v>
      </c>
      <c r="Z335" s="61">
        <f>VLOOKUP($C335,Sheet1!$B:$AE,24,0)</f>
        <v>0</v>
      </c>
      <c r="AA335" s="61">
        <f>VLOOKUP($C335,Sheet1!$B:$AE,25,0)</f>
        <v>0</v>
      </c>
      <c r="AB335" s="61">
        <f>VLOOKUP($C335,Sheet1!$B:$AF,26,0)</f>
        <v>0</v>
      </c>
      <c r="AC335" s="61">
        <f>VLOOKUP($C335,Sheet1!$B:$AG,27,0)</f>
        <v>0</v>
      </c>
      <c r="AD335" s="61">
        <f>VLOOKUP($C335,Sheet1!$B:$AH,28,0)</f>
        <v>0</v>
      </c>
      <c r="AE335" s="61">
        <f>VLOOKUP(C335,Sheet1!B:AI,29,0)</f>
        <v>0</v>
      </c>
      <c r="AF335" s="109">
        <f t="shared" si="40"/>
        <v>30</v>
      </c>
      <c r="AG335" s="175">
        <f t="shared" si="42"/>
        <v>30</v>
      </c>
    </row>
    <row r="336" s="27" customFormat="1" ht="15" spans="3:33">
      <c r="C336" s="172" t="s">
        <v>837</v>
      </c>
      <c r="D336" s="87" t="e">
        <f>VLOOKUP(C336,Sheet1!B:C,2,0)</f>
        <v>#N/A</v>
      </c>
      <c r="E336" s="31" t="e">
        <f>VLOOKUP(C336,Sheet1!B:G,3,0)</f>
        <v>#N/A</v>
      </c>
      <c r="F336" s="61" t="e">
        <f>VLOOKUP(C336,Sheet1!B:J,4,0)</f>
        <v>#N/A</v>
      </c>
      <c r="G336" s="61" t="e">
        <f>VLOOKUP(C336,Sheet1!B:K,5,0)</f>
        <v>#N/A</v>
      </c>
      <c r="H336" s="61" t="e">
        <f>VLOOKUP($C336,Sheet1!$B:$AE,6,0)</f>
        <v>#N/A</v>
      </c>
      <c r="I336" s="61" t="e">
        <f>VLOOKUP($C336,Sheet1!$B:$AE,7,0)</f>
        <v>#N/A</v>
      </c>
      <c r="J336" s="61" t="e">
        <f>VLOOKUP($C336,Sheet1!$B:$AE,8,0)</f>
        <v>#N/A</v>
      </c>
      <c r="K336" s="61" t="e">
        <f>VLOOKUP($C336,Sheet1!$B:$AE,9,0)</f>
        <v>#N/A</v>
      </c>
      <c r="L336" s="61" t="e">
        <f>VLOOKUP($C336,Sheet1!$B:$AE,10,0)</f>
        <v>#N/A</v>
      </c>
      <c r="M336" s="61" t="e">
        <f>VLOOKUP($C336,Sheet1!$B:$AE,11,0)</f>
        <v>#N/A</v>
      </c>
      <c r="N336" s="61" t="e">
        <f>VLOOKUP($C336,Sheet1!$B:$AE,12,0)</f>
        <v>#N/A</v>
      </c>
      <c r="O336" s="61" t="e">
        <f>VLOOKUP($C336,Sheet1!$B:$AE,13,0)</f>
        <v>#N/A</v>
      </c>
      <c r="P336" s="61" t="e">
        <f>VLOOKUP($C336,Sheet1!$B:$AE,14,0)</f>
        <v>#N/A</v>
      </c>
      <c r="Q336" s="61" t="e">
        <f>VLOOKUP($C336,Sheet1!$B:$AE,15,0)</f>
        <v>#N/A</v>
      </c>
      <c r="R336" s="61" t="e">
        <f>VLOOKUP($C336,Sheet1!$B:$AE,16,0)</f>
        <v>#N/A</v>
      </c>
      <c r="S336" s="61" t="e">
        <f>VLOOKUP($C336,Sheet1!$B:$AE,17,0)</f>
        <v>#N/A</v>
      </c>
      <c r="T336" s="61" t="e">
        <f>VLOOKUP($C336,Sheet1!$B:$AE,18,0)</f>
        <v>#N/A</v>
      </c>
      <c r="U336" s="61" t="e">
        <f>VLOOKUP($C336,Sheet1!$B:$AE,19,0)</f>
        <v>#N/A</v>
      </c>
      <c r="V336" s="61" t="e">
        <f>VLOOKUP($C336,Sheet1!$B:$AE,20,0)</f>
        <v>#N/A</v>
      </c>
      <c r="W336" s="61" t="e">
        <f>VLOOKUP($C336,Sheet1!$B:$AE,21,0)</f>
        <v>#N/A</v>
      </c>
      <c r="X336" s="61" t="e">
        <f>VLOOKUP($C336,Sheet1!$B:$AE,22,0)</f>
        <v>#N/A</v>
      </c>
      <c r="Y336" s="61" t="e">
        <f>VLOOKUP($C336,Sheet1!$B:$AE,23,0)</f>
        <v>#N/A</v>
      </c>
      <c r="Z336" s="61" t="e">
        <f>VLOOKUP($C336,Sheet1!$B:$AE,24,0)</f>
        <v>#N/A</v>
      </c>
      <c r="AA336" s="61" t="e">
        <f>VLOOKUP($C336,Sheet1!$B:$AE,25,0)</f>
        <v>#N/A</v>
      </c>
      <c r="AB336" s="61" t="e">
        <f>VLOOKUP($C336,Sheet1!$B:$AF,26,0)</f>
        <v>#N/A</v>
      </c>
      <c r="AC336" s="61" t="e">
        <f>VLOOKUP($C336,Sheet1!$B:$AG,27,0)</f>
        <v>#N/A</v>
      </c>
      <c r="AD336" s="61" t="e">
        <f>VLOOKUP($C336,Sheet1!$B:$AH,28,0)</f>
        <v>#N/A</v>
      </c>
      <c r="AE336" s="61" t="e">
        <f>VLOOKUP(C336,Sheet1!B:AI,29,0)</f>
        <v>#N/A</v>
      </c>
      <c r="AF336" s="109" t="e">
        <f t="shared" si="40"/>
        <v>#N/A</v>
      </c>
      <c r="AG336" s="175" t="e">
        <f t="shared" si="42"/>
        <v>#N/A</v>
      </c>
    </row>
    <row r="337" s="27" customFormat="1" ht="15" spans="3:33">
      <c r="C337" s="172" t="s">
        <v>838</v>
      </c>
      <c r="D337" s="87" t="e">
        <f>VLOOKUP(C337,Sheet1!B:C,2,0)</f>
        <v>#N/A</v>
      </c>
      <c r="E337" s="31" t="e">
        <f>VLOOKUP(C337,Sheet1!B:G,3,0)</f>
        <v>#N/A</v>
      </c>
      <c r="F337" s="61" t="e">
        <f>VLOOKUP(C337,Sheet1!B:J,4,0)</f>
        <v>#N/A</v>
      </c>
      <c r="G337" s="61" t="e">
        <f>VLOOKUP(C337,Sheet1!B:K,5,0)</f>
        <v>#N/A</v>
      </c>
      <c r="H337" s="61" t="e">
        <f>VLOOKUP($C337,Sheet1!$B:$AE,6,0)</f>
        <v>#N/A</v>
      </c>
      <c r="I337" s="61" t="e">
        <f>VLOOKUP($C337,Sheet1!$B:$AE,7,0)</f>
        <v>#N/A</v>
      </c>
      <c r="J337" s="61" t="e">
        <f>VLOOKUP($C337,Sheet1!$B:$AE,8,0)</f>
        <v>#N/A</v>
      </c>
      <c r="K337" s="61" t="e">
        <f>VLOOKUP($C337,Sheet1!$B:$AE,9,0)</f>
        <v>#N/A</v>
      </c>
      <c r="L337" s="61" t="e">
        <f>VLOOKUP($C337,Sheet1!$B:$AE,10,0)</f>
        <v>#N/A</v>
      </c>
      <c r="M337" s="61" t="e">
        <f>VLOOKUP($C337,Sheet1!$B:$AE,11,0)</f>
        <v>#N/A</v>
      </c>
      <c r="N337" s="61" t="e">
        <f>VLOOKUP($C337,Sheet1!$B:$AE,12,0)</f>
        <v>#N/A</v>
      </c>
      <c r="O337" s="61" t="e">
        <f>VLOOKUP($C337,Sheet1!$B:$AE,13,0)</f>
        <v>#N/A</v>
      </c>
      <c r="P337" s="61" t="e">
        <f>VLOOKUP($C337,Sheet1!$B:$AE,14,0)</f>
        <v>#N/A</v>
      </c>
      <c r="Q337" s="61" t="e">
        <f>VLOOKUP($C337,Sheet1!$B:$AE,15,0)</f>
        <v>#N/A</v>
      </c>
      <c r="R337" s="61" t="e">
        <f>VLOOKUP($C337,Sheet1!$B:$AE,16,0)</f>
        <v>#N/A</v>
      </c>
      <c r="S337" s="61" t="e">
        <f>VLOOKUP($C337,Sheet1!$B:$AE,17,0)</f>
        <v>#N/A</v>
      </c>
      <c r="T337" s="61" t="e">
        <f>VLOOKUP($C337,Sheet1!$B:$AE,18,0)</f>
        <v>#N/A</v>
      </c>
      <c r="U337" s="61" t="e">
        <f>VLOOKUP($C337,Sheet1!$B:$AE,19,0)</f>
        <v>#N/A</v>
      </c>
      <c r="V337" s="61" t="e">
        <f>VLOOKUP($C337,Sheet1!$B:$AE,20,0)</f>
        <v>#N/A</v>
      </c>
      <c r="W337" s="61" t="e">
        <f>VLOOKUP($C337,Sheet1!$B:$AE,21,0)</f>
        <v>#N/A</v>
      </c>
      <c r="X337" s="61" t="e">
        <f>VLOOKUP($C337,Sheet1!$B:$AE,22,0)</f>
        <v>#N/A</v>
      </c>
      <c r="Y337" s="61" t="e">
        <f>VLOOKUP($C337,Sheet1!$B:$AE,23,0)</f>
        <v>#N/A</v>
      </c>
      <c r="Z337" s="61" t="e">
        <f>VLOOKUP($C337,Sheet1!$B:$AE,24,0)</f>
        <v>#N/A</v>
      </c>
      <c r="AA337" s="61" t="e">
        <f>VLOOKUP($C337,Sheet1!$B:$AE,25,0)</f>
        <v>#N/A</v>
      </c>
      <c r="AB337" s="61" t="e">
        <f>VLOOKUP($C337,Sheet1!$B:$AF,26,0)</f>
        <v>#N/A</v>
      </c>
      <c r="AC337" s="61" t="e">
        <f>VLOOKUP($C337,Sheet1!$B:$AG,27,0)</f>
        <v>#N/A</v>
      </c>
      <c r="AD337" s="61" t="e">
        <f>VLOOKUP($C337,Sheet1!$B:$AH,28,0)</f>
        <v>#N/A</v>
      </c>
      <c r="AE337" s="61" t="e">
        <f>VLOOKUP(C337,Sheet1!B:AI,29,0)</f>
        <v>#N/A</v>
      </c>
      <c r="AF337" s="109" t="e">
        <f t="shared" si="40"/>
        <v>#N/A</v>
      </c>
      <c r="AG337" s="175" t="e">
        <f t="shared" si="42"/>
        <v>#N/A</v>
      </c>
    </row>
    <row r="338" s="27" customFormat="1" ht="15" spans="3:33">
      <c r="C338" s="172" t="s">
        <v>839</v>
      </c>
      <c r="D338" s="87" t="e">
        <f>VLOOKUP(C338,Sheet1!B:C,2,0)</f>
        <v>#N/A</v>
      </c>
      <c r="E338" s="31" t="e">
        <f>VLOOKUP(C338,Sheet1!B:G,3,0)</f>
        <v>#N/A</v>
      </c>
      <c r="F338" s="61" t="e">
        <f>VLOOKUP(C338,Sheet1!B:J,4,0)</f>
        <v>#N/A</v>
      </c>
      <c r="G338" s="61" t="e">
        <f>VLOOKUP(C338,Sheet1!B:K,5,0)</f>
        <v>#N/A</v>
      </c>
      <c r="H338" s="61" t="e">
        <f>VLOOKUP($C338,Sheet1!$B:$AE,6,0)</f>
        <v>#N/A</v>
      </c>
      <c r="I338" s="61" t="e">
        <f>VLOOKUP($C338,Sheet1!$B:$AE,7,0)</f>
        <v>#N/A</v>
      </c>
      <c r="J338" s="61" t="e">
        <f>VLOOKUP($C338,Sheet1!$B:$AE,8,0)</f>
        <v>#N/A</v>
      </c>
      <c r="K338" s="61" t="e">
        <f>VLOOKUP($C338,Sheet1!$B:$AE,9,0)</f>
        <v>#N/A</v>
      </c>
      <c r="L338" s="61" t="e">
        <f>VLOOKUP($C338,Sheet1!$B:$AE,10,0)</f>
        <v>#N/A</v>
      </c>
      <c r="M338" s="61" t="e">
        <f>VLOOKUP($C338,Sheet1!$B:$AE,11,0)</f>
        <v>#N/A</v>
      </c>
      <c r="N338" s="61" t="e">
        <f>VLOOKUP($C338,Sheet1!$B:$AE,12,0)</f>
        <v>#N/A</v>
      </c>
      <c r="O338" s="61" t="e">
        <f>VLOOKUP($C338,Sheet1!$B:$AE,13,0)</f>
        <v>#N/A</v>
      </c>
      <c r="P338" s="61" t="e">
        <f>VLOOKUP($C338,Sheet1!$B:$AE,14,0)</f>
        <v>#N/A</v>
      </c>
      <c r="Q338" s="61" t="e">
        <f>VLOOKUP($C338,Sheet1!$B:$AE,15,0)</f>
        <v>#N/A</v>
      </c>
      <c r="R338" s="61" t="e">
        <f>VLOOKUP($C338,Sheet1!$B:$AE,16,0)</f>
        <v>#N/A</v>
      </c>
      <c r="S338" s="61" t="e">
        <f>VLOOKUP($C338,Sheet1!$B:$AE,17,0)</f>
        <v>#N/A</v>
      </c>
      <c r="T338" s="61" t="e">
        <f>VLOOKUP($C338,Sheet1!$B:$AE,18,0)</f>
        <v>#N/A</v>
      </c>
      <c r="U338" s="61" t="e">
        <f>VLOOKUP($C338,Sheet1!$B:$AE,19,0)</f>
        <v>#N/A</v>
      </c>
      <c r="V338" s="61" t="e">
        <f>VLOOKUP($C338,Sheet1!$B:$AE,20,0)</f>
        <v>#N/A</v>
      </c>
      <c r="W338" s="61" t="e">
        <f>VLOOKUP($C338,Sheet1!$B:$AE,21,0)</f>
        <v>#N/A</v>
      </c>
      <c r="X338" s="61" t="e">
        <f>VLOOKUP($C338,Sheet1!$B:$AE,22,0)</f>
        <v>#N/A</v>
      </c>
      <c r="Y338" s="61" t="e">
        <f>VLOOKUP($C338,Sheet1!$B:$AE,23,0)</f>
        <v>#N/A</v>
      </c>
      <c r="Z338" s="61" t="e">
        <f>VLOOKUP($C338,Sheet1!$B:$AE,24,0)</f>
        <v>#N/A</v>
      </c>
      <c r="AA338" s="61" t="e">
        <f>VLOOKUP($C338,Sheet1!$B:$AE,25,0)</f>
        <v>#N/A</v>
      </c>
      <c r="AB338" s="61" t="e">
        <f>VLOOKUP($C338,Sheet1!$B:$AF,26,0)</f>
        <v>#N/A</v>
      </c>
      <c r="AC338" s="61" t="e">
        <f>VLOOKUP($C338,Sheet1!$B:$AG,27,0)</f>
        <v>#N/A</v>
      </c>
      <c r="AD338" s="61" t="e">
        <f>VLOOKUP($C338,Sheet1!$B:$AH,28,0)</f>
        <v>#N/A</v>
      </c>
      <c r="AE338" s="61" t="e">
        <f>VLOOKUP(C338,Sheet1!B:AI,29,0)</f>
        <v>#N/A</v>
      </c>
      <c r="AF338" s="109" t="e">
        <f t="shared" si="40"/>
        <v>#N/A</v>
      </c>
      <c r="AG338" s="175" t="e">
        <f t="shared" si="42"/>
        <v>#N/A</v>
      </c>
    </row>
    <row r="339" s="27" customFormat="1" ht="15" spans="3:33">
      <c r="C339" s="172" t="s">
        <v>840</v>
      </c>
      <c r="D339" s="87" t="e">
        <f>VLOOKUP(C339,Sheet1!B:C,2,0)</f>
        <v>#N/A</v>
      </c>
      <c r="E339" s="31" t="e">
        <f>VLOOKUP(C339,Sheet1!B:G,3,0)</f>
        <v>#N/A</v>
      </c>
      <c r="F339" s="61" t="e">
        <f>VLOOKUP(C339,Sheet1!B:J,4,0)</f>
        <v>#N/A</v>
      </c>
      <c r="G339" s="61" t="e">
        <f>VLOOKUP(C339,Sheet1!B:K,5,0)</f>
        <v>#N/A</v>
      </c>
      <c r="H339" s="61" t="e">
        <f>VLOOKUP($C339,Sheet1!$B:$AE,6,0)</f>
        <v>#N/A</v>
      </c>
      <c r="I339" s="61" t="e">
        <f>VLOOKUP($C339,Sheet1!$B:$AE,7,0)</f>
        <v>#N/A</v>
      </c>
      <c r="J339" s="61" t="e">
        <f>VLOOKUP($C339,Sheet1!$B:$AE,8,0)</f>
        <v>#N/A</v>
      </c>
      <c r="K339" s="61" t="e">
        <f>VLOOKUP($C339,Sheet1!$B:$AE,9,0)</f>
        <v>#N/A</v>
      </c>
      <c r="L339" s="61" t="e">
        <f>VLOOKUP($C339,Sheet1!$B:$AE,10,0)</f>
        <v>#N/A</v>
      </c>
      <c r="M339" s="61" t="e">
        <f>VLOOKUP($C339,Sheet1!$B:$AE,11,0)</f>
        <v>#N/A</v>
      </c>
      <c r="N339" s="61" t="e">
        <f>VLOOKUP($C339,Sheet1!$B:$AE,12,0)</f>
        <v>#N/A</v>
      </c>
      <c r="O339" s="61" t="e">
        <f>VLOOKUP($C339,Sheet1!$B:$AE,13,0)</f>
        <v>#N/A</v>
      </c>
      <c r="P339" s="61" t="e">
        <f>VLOOKUP($C339,Sheet1!$B:$AE,14,0)</f>
        <v>#N/A</v>
      </c>
      <c r="Q339" s="61" t="e">
        <f>VLOOKUP($C339,Sheet1!$B:$AE,15,0)</f>
        <v>#N/A</v>
      </c>
      <c r="R339" s="61" t="e">
        <f>VLOOKUP($C339,Sheet1!$B:$AE,16,0)</f>
        <v>#N/A</v>
      </c>
      <c r="S339" s="61" t="e">
        <f>VLOOKUP($C339,Sheet1!$B:$AE,17,0)</f>
        <v>#N/A</v>
      </c>
      <c r="T339" s="61" t="e">
        <f>VLOOKUP($C339,Sheet1!$B:$AE,18,0)</f>
        <v>#N/A</v>
      </c>
      <c r="U339" s="61" t="e">
        <f>VLOOKUP($C339,Sheet1!$B:$AE,19,0)</f>
        <v>#N/A</v>
      </c>
      <c r="V339" s="61" t="e">
        <f>VLOOKUP($C339,Sheet1!$B:$AE,20,0)</f>
        <v>#N/A</v>
      </c>
      <c r="W339" s="61" t="e">
        <f>VLOOKUP($C339,Sheet1!$B:$AE,21,0)</f>
        <v>#N/A</v>
      </c>
      <c r="X339" s="61" t="e">
        <f>VLOOKUP($C339,Sheet1!$B:$AE,22,0)</f>
        <v>#N/A</v>
      </c>
      <c r="Y339" s="61" t="e">
        <f>VLOOKUP($C339,Sheet1!$B:$AE,23,0)</f>
        <v>#N/A</v>
      </c>
      <c r="Z339" s="61" t="e">
        <f>VLOOKUP($C339,Sheet1!$B:$AE,24,0)</f>
        <v>#N/A</v>
      </c>
      <c r="AA339" s="61" t="e">
        <f>VLOOKUP($C339,Sheet1!$B:$AE,25,0)</f>
        <v>#N/A</v>
      </c>
      <c r="AB339" s="61" t="e">
        <f>VLOOKUP($C339,Sheet1!$B:$AF,26,0)</f>
        <v>#N/A</v>
      </c>
      <c r="AC339" s="61" t="e">
        <f>VLOOKUP($C339,Sheet1!$B:$AG,27,0)</f>
        <v>#N/A</v>
      </c>
      <c r="AD339" s="61" t="e">
        <f>VLOOKUP($C339,Sheet1!$B:$AH,28,0)</f>
        <v>#N/A</v>
      </c>
      <c r="AE339" s="61" t="e">
        <f>VLOOKUP(C339,Sheet1!B:AI,29,0)</f>
        <v>#N/A</v>
      </c>
      <c r="AF339" s="109" t="e">
        <f t="shared" si="40"/>
        <v>#N/A</v>
      </c>
      <c r="AG339" s="175" t="e">
        <f t="shared" si="42"/>
        <v>#N/A</v>
      </c>
    </row>
    <row r="340" s="27" customFormat="1" ht="15" spans="3:33">
      <c r="C340" s="172" t="s">
        <v>841</v>
      </c>
      <c r="D340" s="87" t="e">
        <f>VLOOKUP(C340,Sheet1!B:C,2,0)</f>
        <v>#N/A</v>
      </c>
      <c r="E340" s="31">
        <v>0</v>
      </c>
      <c r="F340" s="61" t="e">
        <f>VLOOKUP(C340,Sheet1!B:J,4,0)</f>
        <v>#N/A</v>
      </c>
      <c r="G340" s="61" t="e">
        <f>VLOOKUP(C340,Sheet1!B:K,5,0)</f>
        <v>#N/A</v>
      </c>
      <c r="H340" s="61" t="e">
        <f>VLOOKUP($C340,Sheet1!$B:$AE,6,0)</f>
        <v>#N/A</v>
      </c>
      <c r="I340" s="61" t="e">
        <f>VLOOKUP($C340,Sheet1!$B:$AE,7,0)</f>
        <v>#N/A</v>
      </c>
      <c r="J340" s="61" t="e">
        <f>VLOOKUP($C340,Sheet1!$B:$AE,8,0)</f>
        <v>#N/A</v>
      </c>
      <c r="K340" s="61" t="e">
        <f>VLOOKUP($C340,Sheet1!$B:$AE,9,0)</f>
        <v>#N/A</v>
      </c>
      <c r="L340" s="61" t="e">
        <f>VLOOKUP($C340,Sheet1!$B:$AE,10,0)</f>
        <v>#N/A</v>
      </c>
      <c r="M340" s="61" t="e">
        <f>VLOOKUP($C340,Sheet1!$B:$AE,11,0)</f>
        <v>#N/A</v>
      </c>
      <c r="N340" s="61" t="e">
        <f>VLOOKUP($C340,Sheet1!$B:$AE,12,0)</f>
        <v>#N/A</v>
      </c>
      <c r="O340" s="61" t="e">
        <f>VLOOKUP($C340,Sheet1!$B:$AE,13,0)</f>
        <v>#N/A</v>
      </c>
      <c r="P340" s="61" t="e">
        <f>VLOOKUP($C340,Sheet1!$B:$AE,14,0)</f>
        <v>#N/A</v>
      </c>
      <c r="Q340" s="61" t="e">
        <f>VLOOKUP($C340,Sheet1!$B:$AE,15,0)</f>
        <v>#N/A</v>
      </c>
      <c r="R340" s="61" t="e">
        <f>VLOOKUP($C340,Sheet1!$B:$AE,16,0)</f>
        <v>#N/A</v>
      </c>
      <c r="S340" s="61" t="e">
        <f>VLOOKUP($C340,Sheet1!$B:$AE,17,0)</f>
        <v>#N/A</v>
      </c>
      <c r="T340" s="61" t="e">
        <f>VLOOKUP($C340,Sheet1!$B:$AE,18,0)</f>
        <v>#N/A</v>
      </c>
      <c r="U340" s="61" t="e">
        <f>VLOOKUP($C340,Sheet1!$B:$AE,19,0)</f>
        <v>#N/A</v>
      </c>
      <c r="V340" s="61" t="e">
        <f>VLOOKUP($C340,Sheet1!$B:$AE,20,0)</f>
        <v>#N/A</v>
      </c>
      <c r="W340" s="61" t="e">
        <f>VLOOKUP($C340,Sheet1!$B:$AE,21,0)</f>
        <v>#N/A</v>
      </c>
      <c r="X340" s="61" t="e">
        <f>VLOOKUP($C340,Sheet1!$B:$AE,22,0)</f>
        <v>#N/A</v>
      </c>
      <c r="Y340" s="61" t="e">
        <f>VLOOKUP($C340,Sheet1!$B:$AE,23,0)</f>
        <v>#N/A</v>
      </c>
      <c r="Z340" s="61" t="e">
        <f>VLOOKUP($C340,Sheet1!$B:$AE,24,0)</f>
        <v>#N/A</v>
      </c>
      <c r="AA340" s="61" t="e">
        <f>VLOOKUP($C340,Sheet1!$B:$AE,25,0)</f>
        <v>#N/A</v>
      </c>
      <c r="AB340" s="61" t="e">
        <f>VLOOKUP($C340,Sheet1!$B:$AF,26,0)</f>
        <v>#N/A</v>
      </c>
      <c r="AC340" s="61" t="e">
        <f>VLOOKUP($C340,Sheet1!$B:$AG,27,0)</f>
        <v>#N/A</v>
      </c>
      <c r="AD340" s="61" t="e">
        <f>VLOOKUP($C340,Sheet1!$B:$AH,28,0)</f>
        <v>#N/A</v>
      </c>
      <c r="AE340" s="61" t="e">
        <f>VLOOKUP(C340,Sheet1!B:AI,29,0)</f>
        <v>#N/A</v>
      </c>
      <c r="AF340" s="109" t="e">
        <f t="shared" si="40"/>
        <v>#N/A</v>
      </c>
      <c r="AG340" s="175" t="e">
        <f t="shared" ref="AG340:AG348" si="43">AF340</f>
        <v>#N/A</v>
      </c>
    </row>
    <row r="341" s="27" customFormat="1" ht="15" spans="3:33">
      <c r="C341" s="172" t="s">
        <v>842</v>
      </c>
      <c r="D341" s="87" t="e">
        <f>VLOOKUP(C341,Sheet1!B:C,2,0)</f>
        <v>#N/A</v>
      </c>
      <c r="E341" s="31">
        <v>0</v>
      </c>
      <c r="F341" s="61" t="e">
        <f>VLOOKUP(C341,Sheet1!B:J,4,0)</f>
        <v>#N/A</v>
      </c>
      <c r="G341" s="61" t="e">
        <f>VLOOKUP(C341,Sheet1!B:K,5,0)</f>
        <v>#N/A</v>
      </c>
      <c r="H341" s="61" t="e">
        <f>VLOOKUP($C341,Sheet1!$B:$AE,6,0)</f>
        <v>#N/A</v>
      </c>
      <c r="I341" s="61" t="e">
        <f>VLOOKUP($C341,Sheet1!$B:$AE,7,0)</f>
        <v>#N/A</v>
      </c>
      <c r="J341" s="61" t="e">
        <f>VLOOKUP($C341,Sheet1!$B:$AE,8,0)</f>
        <v>#N/A</v>
      </c>
      <c r="K341" s="61" t="e">
        <f>VLOOKUP($C341,Sheet1!$B:$AE,9,0)</f>
        <v>#N/A</v>
      </c>
      <c r="L341" s="61" t="e">
        <f>VLOOKUP($C341,Sheet1!$B:$AE,10,0)</f>
        <v>#N/A</v>
      </c>
      <c r="M341" s="61" t="e">
        <f>VLOOKUP($C341,Sheet1!$B:$AE,11,0)</f>
        <v>#N/A</v>
      </c>
      <c r="N341" s="61" t="e">
        <f>VLOOKUP($C341,Sheet1!$B:$AE,12,0)</f>
        <v>#N/A</v>
      </c>
      <c r="O341" s="61" t="e">
        <f>VLOOKUP($C341,Sheet1!$B:$AE,13,0)</f>
        <v>#N/A</v>
      </c>
      <c r="P341" s="61" t="e">
        <f>VLOOKUP($C341,Sheet1!$B:$AE,14,0)</f>
        <v>#N/A</v>
      </c>
      <c r="Q341" s="61" t="e">
        <f>VLOOKUP($C341,Sheet1!$B:$AE,15,0)</f>
        <v>#N/A</v>
      </c>
      <c r="R341" s="61" t="e">
        <f>VLOOKUP($C341,Sheet1!$B:$AE,16,0)</f>
        <v>#N/A</v>
      </c>
      <c r="S341" s="61" t="e">
        <f>VLOOKUP($C341,Sheet1!$B:$AE,17,0)</f>
        <v>#N/A</v>
      </c>
      <c r="T341" s="61" t="e">
        <f>VLOOKUP($C341,Sheet1!$B:$AE,18,0)</f>
        <v>#N/A</v>
      </c>
      <c r="U341" s="61" t="e">
        <f>VLOOKUP($C341,Sheet1!$B:$AE,19,0)</f>
        <v>#N/A</v>
      </c>
      <c r="V341" s="61" t="e">
        <f>VLOOKUP($C341,Sheet1!$B:$AE,20,0)</f>
        <v>#N/A</v>
      </c>
      <c r="W341" s="61" t="e">
        <f>VLOOKUP($C341,Sheet1!$B:$AE,21,0)</f>
        <v>#N/A</v>
      </c>
      <c r="X341" s="61" t="e">
        <f>VLOOKUP($C341,Sheet1!$B:$AE,22,0)</f>
        <v>#N/A</v>
      </c>
      <c r="Y341" s="61" t="e">
        <f>VLOOKUP($C341,Sheet1!$B:$AE,23,0)</f>
        <v>#N/A</v>
      </c>
      <c r="Z341" s="61" t="e">
        <f>VLOOKUP($C341,Sheet1!$B:$AE,24,0)</f>
        <v>#N/A</v>
      </c>
      <c r="AA341" s="61" t="e">
        <f>VLOOKUP($C341,Sheet1!$B:$AE,25,0)</f>
        <v>#N/A</v>
      </c>
      <c r="AB341" s="61" t="e">
        <f>VLOOKUP($C341,Sheet1!$B:$AF,26,0)</f>
        <v>#N/A</v>
      </c>
      <c r="AC341" s="61" t="e">
        <f>VLOOKUP($C341,Sheet1!$B:$AG,27,0)</f>
        <v>#N/A</v>
      </c>
      <c r="AD341" s="61" t="e">
        <f>VLOOKUP($C341,Sheet1!$B:$AH,28,0)</f>
        <v>#N/A</v>
      </c>
      <c r="AE341" s="61" t="e">
        <f>VLOOKUP(C341,Sheet1!B:AI,29,0)</f>
        <v>#N/A</v>
      </c>
      <c r="AF341" s="109" t="e">
        <f t="shared" si="40"/>
        <v>#N/A</v>
      </c>
      <c r="AG341" s="175" t="e">
        <f t="shared" si="43"/>
        <v>#N/A</v>
      </c>
    </row>
    <row r="342" s="27" customFormat="1" ht="15" spans="3:33">
      <c r="C342" s="172" t="s">
        <v>843</v>
      </c>
      <c r="D342" s="87" t="e">
        <f>VLOOKUP(C342,Sheet1!B:C,2,0)</f>
        <v>#N/A</v>
      </c>
      <c r="E342" s="31" t="e">
        <f>VLOOKUP(C342,Sheet1!B:G,3,0)</f>
        <v>#N/A</v>
      </c>
      <c r="F342" s="61" t="e">
        <f>VLOOKUP(C342,Sheet1!B:J,4,0)</f>
        <v>#N/A</v>
      </c>
      <c r="G342" s="61" t="e">
        <f>VLOOKUP(C342,Sheet1!B:K,5,0)</f>
        <v>#N/A</v>
      </c>
      <c r="H342" s="61" t="e">
        <f>VLOOKUP($C342,Sheet1!$B:$AE,6,0)</f>
        <v>#N/A</v>
      </c>
      <c r="I342" s="61" t="e">
        <f>VLOOKUP($C342,Sheet1!$B:$AE,7,0)</f>
        <v>#N/A</v>
      </c>
      <c r="J342" s="61" t="e">
        <f>VLOOKUP($C342,Sheet1!$B:$AE,8,0)</f>
        <v>#N/A</v>
      </c>
      <c r="K342" s="61" t="e">
        <f>VLOOKUP($C342,Sheet1!$B:$AE,9,0)</f>
        <v>#N/A</v>
      </c>
      <c r="L342" s="61" t="e">
        <f>VLOOKUP($C342,Sheet1!$B:$AE,10,0)</f>
        <v>#N/A</v>
      </c>
      <c r="M342" s="61" t="e">
        <f>VLOOKUP($C342,Sheet1!$B:$AE,11,0)</f>
        <v>#N/A</v>
      </c>
      <c r="N342" s="61" t="e">
        <f>VLOOKUP($C342,Sheet1!$B:$AE,12,0)</f>
        <v>#N/A</v>
      </c>
      <c r="O342" s="61" t="e">
        <f>VLOOKUP($C342,Sheet1!$B:$AE,13,0)</f>
        <v>#N/A</v>
      </c>
      <c r="P342" s="61" t="e">
        <f>VLOOKUP($C342,Sheet1!$B:$AE,14,0)</f>
        <v>#N/A</v>
      </c>
      <c r="Q342" s="61" t="e">
        <f>VLOOKUP($C342,Sheet1!$B:$AE,15,0)</f>
        <v>#N/A</v>
      </c>
      <c r="R342" s="61" t="e">
        <f>VLOOKUP($C342,Sheet1!$B:$AE,16,0)</f>
        <v>#N/A</v>
      </c>
      <c r="S342" s="61" t="e">
        <f>VLOOKUP($C342,Sheet1!$B:$AE,17,0)</f>
        <v>#N/A</v>
      </c>
      <c r="T342" s="61" t="e">
        <f>VLOOKUP($C342,Sheet1!$B:$AE,18,0)</f>
        <v>#N/A</v>
      </c>
      <c r="U342" s="61" t="e">
        <f>VLOOKUP($C342,Sheet1!$B:$AE,19,0)</f>
        <v>#N/A</v>
      </c>
      <c r="V342" s="61" t="e">
        <f>VLOOKUP($C342,Sheet1!$B:$AE,20,0)</f>
        <v>#N/A</v>
      </c>
      <c r="W342" s="61" t="e">
        <f>VLOOKUP($C342,Sheet1!$B:$AE,21,0)</f>
        <v>#N/A</v>
      </c>
      <c r="X342" s="61" t="e">
        <f>VLOOKUP($C342,Sheet1!$B:$AE,22,0)</f>
        <v>#N/A</v>
      </c>
      <c r="Y342" s="61" t="e">
        <f>VLOOKUP($C342,Sheet1!$B:$AE,23,0)</f>
        <v>#N/A</v>
      </c>
      <c r="Z342" s="61" t="e">
        <f>VLOOKUP($C342,Sheet1!$B:$AE,24,0)</f>
        <v>#N/A</v>
      </c>
      <c r="AA342" s="61" t="e">
        <f>VLOOKUP($C342,Sheet1!$B:$AE,25,0)</f>
        <v>#N/A</v>
      </c>
      <c r="AB342" s="61" t="e">
        <f>VLOOKUP($C342,Sheet1!$B:$AF,26,0)</f>
        <v>#N/A</v>
      </c>
      <c r="AC342" s="61" t="e">
        <f>VLOOKUP($C342,Sheet1!$B:$AG,27,0)</f>
        <v>#N/A</v>
      </c>
      <c r="AD342" s="61" t="e">
        <f>VLOOKUP($C342,Sheet1!$B:$AH,28,0)</f>
        <v>#N/A</v>
      </c>
      <c r="AE342" s="61" t="e">
        <f>VLOOKUP(C342,Sheet1!B:AI,29,0)</f>
        <v>#N/A</v>
      </c>
      <c r="AF342" s="109" t="e">
        <f t="shared" si="40"/>
        <v>#N/A</v>
      </c>
      <c r="AG342" s="175" t="e">
        <f t="shared" si="43"/>
        <v>#N/A</v>
      </c>
    </row>
    <row r="343" ht="15" spans="3:33">
      <c r="C343" s="172" t="s">
        <v>252</v>
      </c>
      <c r="D343" s="87" t="s">
        <v>253</v>
      </c>
      <c r="E343" s="31">
        <v>0</v>
      </c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>
        <f>VLOOKUP($C343,Sheet1!$B:$AF,26,0)</f>
        <v>0</v>
      </c>
      <c r="AC343" s="61">
        <f>VLOOKUP($C343,Sheet1!$B:$AG,27,0)</f>
        <v>0</v>
      </c>
      <c r="AD343" s="61">
        <f>VLOOKUP($C343,Sheet1!$B:$AH,28,0)</f>
        <v>0</v>
      </c>
      <c r="AE343" s="61">
        <f>VLOOKUP(C343,Sheet1!B:AI,29,0)</f>
        <v>0</v>
      </c>
      <c r="AF343" s="109">
        <f t="shared" si="40"/>
        <v>0</v>
      </c>
      <c r="AG343" s="175">
        <f t="shared" si="43"/>
        <v>0</v>
      </c>
    </row>
    <row r="344" ht="15" spans="3:33">
      <c r="C344" s="172" t="s">
        <v>158</v>
      </c>
      <c r="D344" s="87" t="s">
        <v>159</v>
      </c>
      <c r="E344" s="31">
        <f>VLOOKUP(C344,Sheet1!B:G,3,0)</f>
        <v>210</v>
      </c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>
        <f>VLOOKUP($C344,Sheet1!$B:$AF,26,0)</f>
        <v>0</v>
      </c>
      <c r="AC344" s="61">
        <f>VLOOKUP($C344,Sheet1!$B:$AG,27,0)</f>
        <v>0</v>
      </c>
      <c r="AD344" s="61">
        <f>VLOOKUP($C344,Sheet1!$B:$AH,28,0)</f>
        <v>0</v>
      </c>
      <c r="AE344" s="61">
        <f>VLOOKUP(C344,Sheet1!B:AI,29,0)</f>
        <v>0</v>
      </c>
      <c r="AF344" s="109">
        <f t="shared" si="40"/>
        <v>0</v>
      </c>
      <c r="AG344" s="175">
        <f t="shared" si="43"/>
        <v>0</v>
      </c>
    </row>
    <row r="345" ht="15" spans="3:33">
      <c r="C345" s="172" t="s">
        <v>844</v>
      </c>
      <c r="D345" s="87" t="s">
        <v>845</v>
      </c>
      <c r="E345" s="31" t="e">
        <f>VLOOKUP(C345,Sheet1!B:G,3,0)</f>
        <v>#N/A</v>
      </c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 t="e">
        <f>VLOOKUP($C345,Sheet1!$B:$AF,26,0)</f>
        <v>#N/A</v>
      </c>
      <c r="AC345" s="61" t="e">
        <f>VLOOKUP($C345,Sheet1!$B:$AG,27,0)</f>
        <v>#N/A</v>
      </c>
      <c r="AD345" s="61" t="e">
        <f>VLOOKUP($C345,Sheet1!$B:$AH,28,0)</f>
        <v>#N/A</v>
      </c>
      <c r="AE345" s="61" t="e">
        <f>VLOOKUP(C345,Sheet1!B:AI,29,0)</f>
        <v>#N/A</v>
      </c>
      <c r="AF345" s="109" t="e">
        <f t="shared" si="40"/>
        <v>#N/A</v>
      </c>
      <c r="AG345" s="175" t="e">
        <f t="shared" si="43"/>
        <v>#N/A</v>
      </c>
    </row>
    <row r="346" ht="15" spans="3:33">
      <c r="C346" s="172" t="s">
        <v>846</v>
      </c>
      <c r="D346" s="87" t="s">
        <v>847</v>
      </c>
      <c r="E346" s="31" t="e">
        <f>VLOOKUP(C346,Sheet1!B:G,3,0)</f>
        <v>#N/A</v>
      </c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 t="e">
        <f>VLOOKUP($C346,Sheet1!$B:$AF,26,0)</f>
        <v>#N/A</v>
      </c>
      <c r="AC346" s="61" t="e">
        <f>VLOOKUP($C346,Sheet1!$B:$AG,27,0)</f>
        <v>#N/A</v>
      </c>
      <c r="AD346" s="61" t="e">
        <f>VLOOKUP($C346,Sheet1!$B:$AH,28,0)</f>
        <v>#N/A</v>
      </c>
      <c r="AE346" s="61" t="e">
        <f>VLOOKUP(C346,Sheet1!B:AI,29,0)</f>
        <v>#N/A</v>
      </c>
      <c r="AF346" s="109" t="e">
        <f t="shared" si="40"/>
        <v>#N/A</v>
      </c>
      <c r="AG346" s="175" t="e">
        <f t="shared" si="43"/>
        <v>#N/A</v>
      </c>
    </row>
    <row r="347" ht="15" spans="3:33">
      <c r="C347" s="172" t="s">
        <v>848</v>
      </c>
      <c r="D347" s="87" t="s">
        <v>849</v>
      </c>
      <c r="E347" s="31" t="e">
        <f>VLOOKUP(C347,Sheet1!B:G,3,0)</f>
        <v>#N/A</v>
      </c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 t="e">
        <f>VLOOKUP($C347,Sheet1!$B:$AF,26,0)</f>
        <v>#N/A</v>
      </c>
      <c r="AC347" s="61" t="e">
        <f>VLOOKUP($C347,Sheet1!$B:$AG,27,0)</f>
        <v>#N/A</v>
      </c>
      <c r="AD347" s="61" t="e">
        <f>VLOOKUP($C347,Sheet1!$B:$AH,28,0)</f>
        <v>#N/A</v>
      </c>
      <c r="AE347" s="61" t="e">
        <f>VLOOKUP(C347,Sheet1!B:AI,29,0)</f>
        <v>#N/A</v>
      </c>
      <c r="AF347" s="109" t="e">
        <f t="shared" si="40"/>
        <v>#N/A</v>
      </c>
      <c r="AG347" s="175" t="e">
        <f t="shared" si="43"/>
        <v>#N/A</v>
      </c>
    </row>
    <row r="348" ht="15" spans="3:33">
      <c r="C348" s="172" t="s">
        <v>850</v>
      </c>
      <c r="D348" s="87" t="s">
        <v>851</v>
      </c>
      <c r="E348" s="31" t="e">
        <f>VLOOKUP(C348,Sheet1!B:G,3,0)</f>
        <v>#N/A</v>
      </c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 t="e">
        <f>VLOOKUP($C348,Sheet1!$B:$AF,26,0)</f>
        <v>#N/A</v>
      </c>
      <c r="AC348" s="61" t="e">
        <f>VLOOKUP($C348,Sheet1!$B:$AG,27,0)</f>
        <v>#N/A</v>
      </c>
      <c r="AD348" s="61" t="e">
        <f>VLOOKUP($C348,Sheet1!$B:$AH,28,0)</f>
        <v>#N/A</v>
      </c>
      <c r="AE348" s="61" t="e">
        <f>VLOOKUP(C348,Sheet1!B:AI,29,0)</f>
        <v>#N/A</v>
      </c>
      <c r="AF348" s="109" t="e">
        <f t="shared" si="40"/>
        <v>#N/A</v>
      </c>
      <c r="AG348" s="175" t="e">
        <f t="shared" si="43"/>
        <v>#N/A</v>
      </c>
    </row>
    <row r="349" ht="15" spans="3:33">
      <c r="C349" s="172" t="s">
        <v>852</v>
      </c>
      <c r="D349" s="87" t="s">
        <v>853</v>
      </c>
      <c r="E349" s="31" t="e">
        <f>VLOOKUP(C349,Sheet1!B:G,3,0)</f>
        <v>#N/A</v>
      </c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 t="e">
        <f>VLOOKUP($C349,Sheet1!$B:$AF,26,0)</f>
        <v>#N/A</v>
      </c>
      <c r="AC349" s="61" t="e">
        <f>VLOOKUP($C349,Sheet1!$B:$AG,27,0)</f>
        <v>#N/A</v>
      </c>
      <c r="AD349" s="61" t="e">
        <f>VLOOKUP($C349,Sheet1!$B:$AH,28,0)</f>
        <v>#N/A</v>
      </c>
      <c r="AE349" s="61" t="e">
        <f>VLOOKUP(C349,Sheet1!B:AI,29,0)</f>
        <v>#N/A</v>
      </c>
      <c r="AF349" s="109" t="e">
        <f t="shared" si="40"/>
        <v>#N/A</v>
      </c>
      <c r="AG349" s="175" t="e">
        <f>AF349-AE349-AD349</f>
        <v>#N/A</v>
      </c>
    </row>
    <row r="350" ht="15" spans="3:33">
      <c r="C350" s="172" t="s">
        <v>854</v>
      </c>
      <c r="D350" s="87" t="s">
        <v>855</v>
      </c>
      <c r="E350" s="31" t="e">
        <f>VLOOKUP(C350,Sheet1!B:G,3,0)</f>
        <v>#N/A</v>
      </c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 t="e">
        <f>VLOOKUP($C350,Sheet1!$B:$AF,26,0)</f>
        <v>#N/A</v>
      </c>
      <c r="AC350" s="61" t="e">
        <f>VLOOKUP($C350,Sheet1!$B:$AG,27,0)</f>
        <v>#N/A</v>
      </c>
      <c r="AD350" s="61" t="e">
        <f>VLOOKUP($C350,Sheet1!$B:$AH,28,0)</f>
        <v>#N/A</v>
      </c>
      <c r="AE350" s="61" t="e">
        <f>VLOOKUP(C350,Sheet1!B:AI,29,0)</f>
        <v>#N/A</v>
      </c>
      <c r="AF350" s="109" t="e">
        <f t="shared" si="40"/>
        <v>#N/A</v>
      </c>
      <c r="AG350" s="175" t="e">
        <f>AF350-AE350-AD350</f>
        <v>#N/A</v>
      </c>
    </row>
    <row r="351" ht="15" spans="3:33">
      <c r="C351" s="172" t="s">
        <v>249</v>
      </c>
      <c r="D351" s="87" t="s">
        <v>250</v>
      </c>
      <c r="E351" s="31">
        <f>VLOOKUP(C351,Sheet1!B:G,3,0)</f>
        <v>210</v>
      </c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>
        <f>VLOOKUP($C351,Sheet1!$B:$AF,26,0)</f>
        <v>0</v>
      </c>
      <c r="AC351" s="61">
        <f>VLOOKUP($C351,Sheet1!$B:$AG,27,0)</f>
        <v>0</v>
      </c>
      <c r="AD351" s="61">
        <f>VLOOKUP($C351,Sheet1!$B:$AH,28,0)</f>
        <v>0</v>
      </c>
      <c r="AE351" s="61">
        <f>VLOOKUP(C351,Sheet1!B:AI,29,0)</f>
        <v>0</v>
      </c>
      <c r="AF351" s="109">
        <f t="shared" si="40"/>
        <v>0</v>
      </c>
      <c r="AG351" s="175">
        <f t="shared" ref="AG351:AG354" si="44">AF351-AE351</f>
        <v>0</v>
      </c>
    </row>
    <row r="352" ht="15" spans="3:33">
      <c r="C352" s="172" t="s">
        <v>260</v>
      </c>
      <c r="D352" s="87" t="s">
        <v>261</v>
      </c>
      <c r="E352" s="31">
        <f>VLOOKUP(C352,Sheet1!B:G,3,0)</f>
        <v>210</v>
      </c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>
        <f>VLOOKUP($C352,Sheet1!$B:$AF,26,0)</f>
        <v>0</v>
      </c>
      <c r="AC352" s="61">
        <f>VLOOKUP($C352,Sheet1!$B:$AG,27,0)</f>
        <v>0</v>
      </c>
      <c r="AD352" s="61">
        <f>VLOOKUP($C352,Sheet1!$B:$AH,28,0)</f>
        <v>0</v>
      </c>
      <c r="AE352" s="61">
        <f>VLOOKUP(C352,Sheet1!B:AI,29,0)</f>
        <v>0</v>
      </c>
      <c r="AF352" s="109">
        <f t="shared" si="40"/>
        <v>0</v>
      </c>
      <c r="AG352" s="175">
        <f t="shared" si="44"/>
        <v>0</v>
      </c>
    </row>
    <row r="353" ht="15" spans="3:33">
      <c r="C353" s="172" t="s">
        <v>856</v>
      </c>
      <c r="D353" s="87" t="s">
        <v>857</v>
      </c>
      <c r="E353" s="31" t="e">
        <f>VLOOKUP(C353,Sheet1!B:G,3,0)</f>
        <v>#N/A</v>
      </c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 t="e">
        <f>VLOOKUP($C353,Sheet1!$B:$AF,26,0)</f>
        <v>#N/A</v>
      </c>
      <c r="AC353" s="61" t="e">
        <f>VLOOKUP($C353,Sheet1!$B:$AG,27,0)</f>
        <v>#N/A</v>
      </c>
      <c r="AD353" s="61" t="e">
        <f>VLOOKUP($C353,Sheet1!$B:$AH,28,0)</f>
        <v>#N/A</v>
      </c>
      <c r="AE353" s="61" t="e">
        <f>VLOOKUP(C353,Sheet1!B:AI,29,0)</f>
        <v>#N/A</v>
      </c>
      <c r="AF353" s="109" t="e">
        <f t="shared" si="40"/>
        <v>#N/A</v>
      </c>
      <c r="AG353" s="175" t="e">
        <f t="shared" si="44"/>
        <v>#N/A</v>
      </c>
    </row>
    <row r="354" ht="15" spans="3:33">
      <c r="C354" s="172" t="s">
        <v>858</v>
      </c>
      <c r="D354" s="87" t="s">
        <v>859</v>
      </c>
      <c r="E354" s="31" t="e">
        <f>VLOOKUP(C354,Sheet1!B:G,3,0)</f>
        <v>#N/A</v>
      </c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 t="e">
        <f>VLOOKUP($C354,Sheet1!$B:$AF,26,0)</f>
        <v>#N/A</v>
      </c>
      <c r="AC354" s="61" t="e">
        <f>VLOOKUP($C354,Sheet1!$B:$AG,27,0)</f>
        <v>#N/A</v>
      </c>
      <c r="AD354" s="61" t="e">
        <f>VLOOKUP($C354,Sheet1!$B:$AH,28,0)</f>
        <v>#N/A</v>
      </c>
      <c r="AE354" s="61" t="e">
        <f>VLOOKUP(C354,Sheet1!B:AI,29,0)</f>
        <v>#N/A</v>
      </c>
      <c r="AF354" s="109" t="e">
        <f t="shared" si="40"/>
        <v>#N/A</v>
      </c>
      <c r="AG354" s="175" t="e">
        <f t="shared" si="44"/>
        <v>#N/A</v>
      </c>
    </row>
    <row r="355" ht="15" spans="3:33">
      <c r="C355" s="172" t="s">
        <v>860</v>
      </c>
      <c r="D355" s="87" t="s">
        <v>861</v>
      </c>
      <c r="E355" s="31">
        <v>0</v>
      </c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 t="e">
        <f>VLOOKUP($C355,Sheet1!$B:$AF,26,0)</f>
        <v>#N/A</v>
      </c>
      <c r="AC355" s="61" t="e">
        <f>VLOOKUP($C355,Sheet1!$B:$AG,27,0)</f>
        <v>#N/A</v>
      </c>
      <c r="AD355" s="61" t="e">
        <f>VLOOKUP($C355,Sheet1!$B:$AH,28,0)</f>
        <v>#N/A</v>
      </c>
      <c r="AE355" s="61" t="e">
        <f>VLOOKUP(C355,Sheet1!B:AI,29,0)</f>
        <v>#N/A</v>
      </c>
      <c r="AF355" s="109" t="e">
        <f t="shared" si="40"/>
        <v>#N/A</v>
      </c>
      <c r="AG355" s="175" t="e">
        <f t="shared" ref="AG355:AG363" si="45">AF355</f>
        <v>#N/A</v>
      </c>
    </row>
    <row r="356" ht="15" spans="3:33">
      <c r="C356" s="172" t="s">
        <v>862</v>
      </c>
      <c r="D356" s="87" t="s">
        <v>863</v>
      </c>
      <c r="E356" s="31">
        <v>0</v>
      </c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 t="e">
        <f>VLOOKUP($C356,Sheet1!$B:$AF,26,0)</f>
        <v>#N/A</v>
      </c>
      <c r="AC356" s="61" t="e">
        <f>VLOOKUP($C356,Sheet1!$B:$AG,27,0)</f>
        <v>#N/A</v>
      </c>
      <c r="AD356" s="61" t="e">
        <f>VLOOKUP($C356,Sheet1!$B:$AH,28,0)</f>
        <v>#N/A</v>
      </c>
      <c r="AE356" s="61" t="e">
        <f>VLOOKUP(C356,Sheet1!B:AI,29,0)</f>
        <v>#N/A</v>
      </c>
      <c r="AF356" s="109" t="e">
        <f t="shared" si="40"/>
        <v>#N/A</v>
      </c>
      <c r="AG356" s="175" t="e">
        <f t="shared" si="45"/>
        <v>#N/A</v>
      </c>
    </row>
    <row r="357" ht="15" spans="3:33">
      <c r="C357" s="172" t="s">
        <v>864</v>
      </c>
      <c r="D357" s="87" t="s">
        <v>865</v>
      </c>
      <c r="E357" s="31" t="e">
        <f>VLOOKUP(C357,Sheet1!B:G,3,0)</f>
        <v>#N/A</v>
      </c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 t="e">
        <f>VLOOKUP($C357,Sheet1!$B:$AG,27,0)</f>
        <v>#N/A</v>
      </c>
      <c r="AD357" s="61" t="e">
        <f>VLOOKUP($C357,Sheet1!$B:$AH,28,0)</f>
        <v>#N/A</v>
      </c>
      <c r="AE357" s="61" t="e">
        <f>VLOOKUP(C357,Sheet1!B:AI,29,0)</f>
        <v>#N/A</v>
      </c>
      <c r="AF357" s="109" t="e">
        <f t="shared" si="40"/>
        <v>#N/A</v>
      </c>
      <c r="AG357" s="175" t="e">
        <f>AF357-AE357</f>
        <v>#N/A</v>
      </c>
    </row>
    <row r="358" ht="15" spans="3:33">
      <c r="C358" s="172" t="s">
        <v>866</v>
      </c>
      <c r="D358" s="87" t="s">
        <v>867</v>
      </c>
      <c r="E358" s="31" t="e">
        <f>VLOOKUP(C358,Sheet1!B:G,3,0)</f>
        <v>#N/A</v>
      </c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 t="e">
        <f>VLOOKUP($C358,Sheet1!$B:$AG,27,0)</f>
        <v>#N/A</v>
      </c>
      <c r="AD358" s="61" t="e">
        <f>VLOOKUP($C358,Sheet1!$B:$AH,28,0)</f>
        <v>#N/A</v>
      </c>
      <c r="AE358" s="61" t="e">
        <f>VLOOKUP(C358,Sheet1!B:AI,29,0)</f>
        <v>#N/A</v>
      </c>
      <c r="AF358" s="109" t="e">
        <f t="shared" si="40"/>
        <v>#N/A</v>
      </c>
      <c r="AG358" s="175" t="e">
        <f t="shared" si="45"/>
        <v>#N/A</v>
      </c>
    </row>
    <row r="359" ht="15" spans="3:33">
      <c r="C359" s="172" t="s">
        <v>868</v>
      </c>
      <c r="D359" s="87" t="s">
        <v>869</v>
      </c>
      <c r="E359" s="31" t="e">
        <f>VLOOKUP(C359,Sheet1!B:G,3,0)</f>
        <v>#N/A</v>
      </c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 t="e">
        <f>VLOOKUP($C359,Sheet1!$B:$AG,27,0)</f>
        <v>#N/A</v>
      </c>
      <c r="AD359" s="61" t="e">
        <f>VLOOKUP($C359,Sheet1!$B:$AH,28,0)</f>
        <v>#N/A</v>
      </c>
      <c r="AE359" s="61" t="e">
        <f>VLOOKUP(C359,Sheet1!B:AI,29,0)</f>
        <v>#N/A</v>
      </c>
      <c r="AF359" s="109" t="e">
        <f t="shared" si="40"/>
        <v>#N/A</v>
      </c>
      <c r="AG359" s="175" t="e">
        <f t="shared" si="45"/>
        <v>#N/A</v>
      </c>
    </row>
    <row r="360" ht="15" spans="3:33">
      <c r="C360" s="172" t="s">
        <v>870</v>
      </c>
      <c r="D360" s="87" t="s">
        <v>871</v>
      </c>
      <c r="E360" s="31" t="e">
        <f>VLOOKUP(C360,Sheet1!B:G,3,0)</f>
        <v>#N/A</v>
      </c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 t="e">
        <f>VLOOKUP($C360,Sheet1!$B:$AG,27,0)</f>
        <v>#N/A</v>
      </c>
      <c r="AD360" s="61" t="e">
        <f>VLOOKUP($C360,Sheet1!$B:$AH,28,0)</f>
        <v>#N/A</v>
      </c>
      <c r="AE360" s="61" t="e">
        <f>VLOOKUP(C360,Sheet1!B:AI,29,0)</f>
        <v>#N/A</v>
      </c>
      <c r="AF360" s="109" t="e">
        <f t="shared" si="40"/>
        <v>#N/A</v>
      </c>
      <c r="AG360" s="175" t="e">
        <f t="shared" si="45"/>
        <v>#N/A</v>
      </c>
    </row>
    <row r="361" ht="15" spans="3:33">
      <c r="C361" s="172" t="s">
        <v>872</v>
      </c>
      <c r="D361" s="87" t="s">
        <v>873</v>
      </c>
      <c r="E361" s="31" t="e">
        <f>VLOOKUP(C361,Sheet1!B:G,3,0)</f>
        <v>#N/A</v>
      </c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 t="e">
        <f>VLOOKUP($C361,Sheet1!$B:$AG,27,0)</f>
        <v>#N/A</v>
      </c>
      <c r="AD361" s="61" t="e">
        <f>VLOOKUP($C361,Sheet1!$B:$AH,28,0)</f>
        <v>#N/A</v>
      </c>
      <c r="AE361" s="61" t="e">
        <f>VLOOKUP(C361,Sheet1!B:AI,29,0)</f>
        <v>#N/A</v>
      </c>
      <c r="AF361" s="109" t="e">
        <f t="shared" si="40"/>
        <v>#N/A</v>
      </c>
      <c r="AG361" s="175" t="e">
        <f t="shared" si="45"/>
        <v>#N/A</v>
      </c>
    </row>
    <row r="362" ht="15" spans="3:33">
      <c r="C362" s="172" t="s">
        <v>874</v>
      </c>
      <c r="D362" s="87" t="s">
        <v>875</v>
      </c>
      <c r="E362" s="31" t="e">
        <f>VLOOKUP(C362,Sheet1!B:G,3,0)</f>
        <v>#N/A</v>
      </c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 t="e">
        <f>VLOOKUP($C362,Sheet1!$B:$AG,27,0)</f>
        <v>#N/A</v>
      </c>
      <c r="AD362" s="61" t="e">
        <f>VLOOKUP($C362,Sheet1!$B:$AH,28,0)</f>
        <v>#N/A</v>
      </c>
      <c r="AE362" s="61" t="e">
        <f>VLOOKUP(C362,Sheet1!B:AI,29,0)</f>
        <v>#N/A</v>
      </c>
      <c r="AF362" s="109" t="e">
        <f t="shared" si="40"/>
        <v>#N/A</v>
      </c>
      <c r="AG362" s="175" t="e">
        <f t="shared" si="45"/>
        <v>#N/A</v>
      </c>
    </row>
    <row r="363" ht="15" spans="3:33">
      <c r="C363" s="172" t="s">
        <v>876</v>
      </c>
      <c r="D363" s="87" t="s">
        <v>877</v>
      </c>
      <c r="E363" s="31" t="e">
        <f>VLOOKUP(C363,Sheet1!B:G,3,0)</f>
        <v>#N/A</v>
      </c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 t="e">
        <f>VLOOKUP($C363,Sheet1!$B:$AG,27,0)</f>
        <v>#N/A</v>
      </c>
      <c r="AD363" s="61" t="e">
        <f>VLOOKUP($C363,Sheet1!$B:$AH,28,0)</f>
        <v>#N/A</v>
      </c>
      <c r="AE363" s="61" t="e">
        <f>VLOOKUP(C363,Sheet1!B:AI,29,0)</f>
        <v>#N/A</v>
      </c>
      <c r="AF363" s="109" t="e">
        <f t="shared" si="40"/>
        <v>#N/A</v>
      </c>
      <c r="AG363" s="175" t="e">
        <f t="shared" si="45"/>
        <v>#N/A</v>
      </c>
    </row>
    <row r="364" ht="15" spans="3:33">
      <c r="C364" s="172" t="s">
        <v>878</v>
      </c>
      <c r="D364" s="87" t="s">
        <v>879</v>
      </c>
      <c r="E364" s="31" t="e">
        <f>VLOOKUP(C364,Sheet1!B:G,3,0)</f>
        <v>#N/A</v>
      </c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 t="e">
        <f>VLOOKUP($C364,Sheet1!$B:$AG,27,0)</f>
        <v>#N/A</v>
      </c>
      <c r="AD364" s="61" t="e">
        <f>VLOOKUP($C364,Sheet1!$B:$AH,28,0)</f>
        <v>#N/A</v>
      </c>
      <c r="AE364" s="61" t="e">
        <f>VLOOKUP(C364,Sheet1!B:AI,29,0)</f>
        <v>#N/A</v>
      </c>
      <c r="AF364" s="109" t="e">
        <f t="shared" si="40"/>
        <v>#N/A</v>
      </c>
      <c r="AG364" s="175" t="e">
        <f t="shared" ref="AG364:AG368" si="46">AF364-AE364</f>
        <v>#N/A</v>
      </c>
    </row>
    <row r="365" ht="15" spans="3:33">
      <c r="C365" s="172" t="s">
        <v>880</v>
      </c>
      <c r="D365" s="87" t="s">
        <v>881</v>
      </c>
      <c r="E365" s="31" t="e">
        <f>VLOOKUP(C365,Sheet1!B:G,3,0)</f>
        <v>#N/A</v>
      </c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 t="e">
        <f>VLOOKUP($C365,Sheet1!$B:$AG,27,0)</f>
        <v>#N/A</v>
      </c>
      <c r="AD365" s="61" t="e">
        <f>VLOOKUP($C365,Sheet1!$B:$AH,28,0)</f>
        <v>#N/A</v>
      </c>
      <c r="AE365" s="61" t="e">
        <f>VLOOKUP(C365,Sheet1!B:AI,29,0)</f>
        <v>#N/A</v>
      </c>
      <c r="AF365" s="109" t="e">
        <f t="shared" si="40"/>
        <v>#N/A</v>
      </c>
      <c r="AG365" s="175" t="e">
        <f t="shared" si="46"/>
        <v>#N/A</v>
      </c>
    </row>
    <row r="366" ht="15" spans="3:33">
      <c r="C366" s="172" t="s">
        <v>882</v>
      </c>
      <c r="D366" s="87" t="s">
        <v>883</v>
      </c>
      <c r="E366" s="31" t="e">
        <f>VLOOKUP(C366,Sheet1!B:G,3,0)</f>
        <v>#N/A</v>
      </c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 t="e">
        <f>VLOOKUP($C366,Sheet1!$B:$AG,27,0)</f>
        <v>#N/A</v>
      </c>
      <c r="AD366" s="61" t="e">
        <f>VLOOKUP($C366,Sheet1!$B:$AH,28,0)</f>
        <v>#N/A</v>
      </c>
      <c r="AE366" s="61" t="e">
        <f>VLOOKUP(C366,Sheet1!B:AI,29,0)</f>
        <v>#N/A</v>
      </c>
      <c r="AF366" s="109" t="e">
        <f t="shared" si="40"/>
        <v>#N/A</v>
      </c>
      <c r="AG366" s="175" t="e">
        <f t="shared" si="46"/>
        <v>#N/A</v>
      </c>
    </row>
    <row r="367" ht="15" spans="3:33">
      <c r="C367" s="172" t="s">
        <v>884</v>
      </c>
      <c r="D367" s="87" t="s">
        <v>885</v>
      </c>
      <c r="E367" s="31" t="e">
        <f>VLOOKUP(C367,Sheet1!B:G,3,0)</f>
        <v>#N/A</v>
      </c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 t="e">
        <f>VLOOKUP($C367,Sheet1!$B:$AG,27,0)</f>
        <v>#N/A</v>
      </c>
      <c r="AD367" s="61" t="e">
        <f>VLOOKUP($C367,Sheet1!$B:$AH,28,0)</f>
        <v>#N/A</v>
      </c>
      <c r="AE367" s="61" t="e">
        <f>VLOOKUP(C367,Sheet1!B:AI,29,0)</f>
        <v>#N/A</v>
      </c>
      <c r="AF367" s="109" t="e">
        <f t="shared" si="40"/>
        <v>#N/A</v>
      </c>
      <c r="AG367" s="175" t="e">
        <f t="shared" si="46"/>
        <v>#N/A</v>
      </c>
    </row>
    <row r="368" ht="15" spans="3:33">
      <c r="C368" s="172" t="s">
        <v>886</v>
      </c>
      <c r="D368" s="178" t="s">
        <v>887</v>
      </c>
      <c r="E368" s="31" t="e">
        <f>VLOOKUP(C368,Sheet1!B:G,3,0)</f>
        <v>#N/A</v>
      </c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  <c r="X368" s="179"/>
      <c r="Y368" s="179"/>
      <c r="Z368" s="179"/>
      <c r="AA368" s="179"/>
      <c r="AB368" s="179"/>
      <c r="AC368" s="179" t="e">
        <f>VLOOKUP($C368,Sheet1!$B:$AG,27,0)</f>
        <v>#N/A</v>
      </c>
      <c r="AD368" s="61" t="e">
        <f>VLOOKUP($C368,Sheet1!$B:$AH,28,0)</f>
        <v>#N/A</v>
      </c>
      <c r="AE368" s="61" t="e">
        <f>VLOOKUP(C368,Sheet1!B:AI,29,0)</f>
        <v>#N/A</v>
      </c>
      <c r="AF368" s="109" t="e">
        <f t="shared" si="40"/>
        <v>#N/A</v>
      </c>
      <c r="AG368" s="175" t="e">
        <f t="shared" si="46"/>
        <v>#N/A</v>
      </c>
    </row>
    <row r="369" s="23" customFormat="1" ht="15" spans="3:33">
      <c r="C369" s="180" t="s">
        <v>888</v>
      </c>
      <c r="D369" s="181" t="s">
        <v>889</v>
      </c>
      <c r="E369" s="182"/>
      <c r="F369" s="183"/>
      <c r="G369" s="183"/>
      <c r="H369" s="183"/>
      <c r="I369" s="186"/>
      <c r="J369" s="187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190"/>
      <c r="W369" s="190"/>
      <c r="X369" s="190"/>
      <c r="Y369" s="190"/>
      <c r="Z369" s="190"/>
      <c r="AA369" s="190"/>
      <c r="AB369" s="190"/>
      <c r="AC369" s="190"/>
      <c r="AD369" s="193" t="e">
        <f>VLOOKUP($C369,Sheet1!$B:$AH,28,0)</f>
        <v>#N/A</v>
      </c>
      <c r="AE369" s="61" t="e">
        <f>VLOOKUP(C369,Sheet1!B:AI,29,0)</f>
        <v>#N/A</v>
      </c>
      <c r="AF369" s="109" t="e">
        <f t="shared" si="40"/>
        <v>#N/A</v>
      </c>
      <c r="AG369" s="175"/>
    </row>
    <row r="370" ht="15" spans="3:33">
      <c r="C370" s="172" t="s">
        <v>890</v>
      </c>
      <c r="D370" s="173" t="s">
        <v>891</v>
      </c>
      <c r="E370" s="31" t="e">
        <f>VLOOKUP(C370,Sheet1!B:G,3,0)</f>
        <v>#N/A</v>
      </c>
      <c r="F370" s="184"/>
      <c r="G370" s="184"/>
      <c r="H370" s="184"/>
      <c r="I370" s="188"/>
      <c r="J370" s="189"/>
      <c r="K370" s="184"/>
      <c r="L370" s="184"/>
      <c r="M370" s="184"/>
      <c r="N370" s="184"/>
      <c r="O370" s="184"/>
      <c r="P370" s="184"/>
      <c r="Q370" s="184"/>
      <c r="R370" s="184"/>
      <c r="S370" s="184"/>
      <c r="T370" s="184"/>
      <c r="U370" s="184"/>
      <c r="V370" s="191"/>
      <c r="W370" s="192"/>
      <c r="X370" s="192"/>
      <c r="Y370" s="192"/>
      <c r="Z370" s="192"/>
      <c r="AA370" s="192"/>
      <c r="AB370" s="192"/>
      <c r="AC370" s="192"/>
      <c r="AD370" s="61" t="e">
        <f>VLOOKUP($C370,Sheet1!$B:$AH,28,0)</f>
        <v>#N/A</v>
      </c>
      <c r="AE370" s="61" t="e">
        <f>VLOOKUP(C370,Sheet1!B:AI,29,0)</f>
        <v>#N/A</v>
      </c>
      <c r="AF370" s="109" t="e">
        <f t="shared" si="40"/>
        <v>#N/A</v>
      </c>
      <c r="AG370" s="175" t="e">
        <f t="shared" ref="AG369:AG371" si="47">AF370</f>
        <v>#N/A</v>
      </c>
    </row>
    <row r="371" s="27" customFormat="1" ht="15" spans="3:33">
      <c r="C371" s="172" t="s">
        <v>892</v>
      </c>
      <c r="D371" s="185" t="s">
        <v>893</v>
      </c>
      <c r="E371" s="31">
        <v>90</v>
      </c>
      <c r="F371" s="184"/>
      <c r="G371" s="184"/>
      <c r="H371" s="184"/>
      <c r="I371" s="188"/>
      <c r="J371" s="189"/>
      <c r="K371" s="184"/>
      <c r="L371" s="184"/>
      <c r="M371" s="184"/>
      <c r="N371" s="184"/>
      <c r="O371" s="184"/>
      <c r="P371" s="184"/>
      <c r="Q371" s="184"/>
      <c r="R371" s="184"/>
      <c r="S371" s="184"/>
      <c r="T371" s="184"/>
      <c r="U371" s="184"/>
      <c r="V371" s="191"/>
      <c r="W371" s="191"/>
      <c r="X371" s="191"/>
      <c r="Y371" s="191"/>
      <c r="Z371" s="191"/>
      <c r="AA371" s="191"/>
      <c r="AB371" s="191"/>
      <c r="AC371" s="191"/>
      <c r="AD371" s="194" t="e">
        <f>VLOOKUP($C371,Sheet1!$B:$AH,28,0)</f>
        <v>#N/A</v>
      </c>
      <c r="AE371" s="194" t="e">
        <f>VLOOKUP(C371,Sheet1!B:AI,29,0)</f>
        <v>#N/A</v>
      </c>
      <c r="AF371" s="115" t="e">
        <f t="shared" si="40"/>
        <v>#N/A</v>
      </c>
      <c r="AG371" s="175" t="e">
        <f>AF371-AE371-AD371-AC371</f>
        <v>#N/A</v>
      </c>
    </row>
    <row r="372" ht="15" spans="3:33">
      <c r="C372" s="172" t="s">
        <v>149</v>
      </c>
      <c r="D372" s="173" t="s">
        <v>150</v>
      </c>
      <c r="E372" s="31">
        <f>VLOOKUP(C372,Sheet1!B:G,3,0)</f>
        <v>210</v>
      </c>
      <c r="F372" s="184"/>
      <c r="G372" s="184"/>
      <c r="H372" s="184"/>
      <c r="I372" s="188"/>
      <c r="J372" s="189"/>
      <c r="K372" s="184"/>
      <c r="L372" s="184"/>
      <c r="M372" s="184"/>
      <c r="N372" s="184"/>
      <c r="O372" s="184"/>
      <c r="P372" s="184"/>
      <c r="Q372" s="184"/>
      <c r="R372" s="184"/>
      <c r="S372" s="184"/>
      <c r="T372" s="184"/>
      <c r="U372" s="184"/>
      <c r="V372" s="191"/>
      <c r="W372" s="192"/>
      <c r="X372" s="192"/>
      <c r="Y372" s="192"/>
      <c r="Z372" s="192"/>
      <c r="AA372" s="192"/>
      <c r="AB372" s="192"/>
      <c r="AC372" s="192"/>
      <c r="AD372" s="61">
        <f>VLOOKUP($C372,Sheet1!$B:$AH,28,0)</f>
        <v>0</v>
      </c>
      <c r="AE372" s="61">
        <f>VLOOKUP(C372,Sheet1!B:AI,29,0)</f>
        <v>0</v>
      </c>
      <c r="AF372" s="109">
        <f t="shared" si="40"/>
        <v>0</v>
      </c>
      <c r="AG372" s="175">
        <f>AF372-AE372-AD372</f>
        <v>0</v>
      </c>
    </row>
    <row r="373" ht="15" spans="3:33">
      <c r="C373" s="172" t="s">
        <v>116</v>
      </c>
      <c r="D373" s="173" t="s">
        <v>117</v>
      </c>
      <c r="E373" s="31">
        <f>VLOOKUP(C373,Sheet1!B:G,3,0)</f>
        <v>210</v>
      </c>
      <c r="F373" s="184"/>
      <c r="G373" s="184"/>
      <c r="H373" s="184"/>
      <c r="I373" s="188"/>
      <c r="J373" s="189"/>
      <c r="K373" s="184"/>
      <c r="L373" s="184"/>
      <c r="M373" s="184"/>
      <c r="N373" s="184"/>
      <c r="O373" s="184"/>
      <c r="P373" s="184"/>
      <c r="Q373" s="184"/>
      <c r="R373" s="184"/>
      <c r="S373" s="184"/>
      <c r="T373" s="184"/>
      <c r="U373" s="184"/>
      <c r="V373" s="191"/>
      <c r="W373" s="192"/>
      <c r="X373" s="192"/>
      <c r="Y373" s="192"/>
      <c r="Z373" s="192"/>
      <c r="AA373" s="192"/>
      <c r="AB373" s="192"/>
      <c r="AC373" s="192"/>
      <c r="AD373" s="61">
        <f>VLOOKUP($C373,Sheet1!$B:$AH,28,0)</f>
        <v>0</v>
      </c>
      <c r="AE373" s="61">
        <f>VLOOKUP(C373,Sheet1!B:AI,29,0)</f>
        <v>0</v>
      </c>
      <c r="AF373" s="109">
        <f t="shared" si="40"/>
        <v>0</v>
      </c>
      <c r="AG373" s="175">
        <f>AF373-AE373-AD373-AC373</f>
        <v>0</v>
      </c>
    </row>
    <row r="374" s="23" customFormat="1" ht="15" spans="3:33">
      <c r="C374" s="180" t="s">
        <v>894</v>
      </c>
      <c r="D374" s="181" t="s">
        <v>895</v>
      </c>
      <c r="E374" s="31" t="e">
        <f>VLOOKUP(C374,Sheet1!B:G,3,0)</f>
        <v>#N/A</v>
      </c>
      <c r="F374" s="183"/>
      <c r="G374" s="183"/>
      <c r="H374" s="183"/>
      <c r="I374" s="186"/>
      <c r="J374" s="187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90"/>
      <c r="W374" s="190"/>
      <c r="X374" s="190"/>
      <c r="Y374" s="190"/>
      <c r="Z374" s="190"/>
      <c r="AA374" s="190"/>
      <c r="AB374" s="190"/>
      <c r="AC374" s="190"/>
      <c r="AD374" s="193" t="e">
        <f>VLOOKUP($C374,Sheet1!$B:$AH,28,0)</f>
        <v>#N/A</v>
      </c>
      <c r="AE374" s="61" t="e">
        <f>VLOOKUP(C374,Sheet1!B:AI,29,0)</f>
        <v>#N/A</v>
      </c>
      <c r="AF374" s="109" t="e">
        <f t="shared" si="40"/>
        <v>#N/A</v>
      </c>
      <c r="AG374" s="175" t="e">
        <f>AF374-AE374-AD374-AC374</f>
        <v>#N/A</v>
      </c>
    </row>
    <row r="375" ht="15" spans="3:33">
      <c r="C375" s="172" t="s">
        <v>256</v>
      </c>
      <c r="D375" s="173" t="s">
        <v>257</v>
      </c>
      <c r="E375" s="31">
        <f>VLOOKUP(C375,Sheet1!B:G,3,0)</f>
        <v>210</v>
      </c>
      <c r="F375" s="184"/>
      <c r="G375" s="184"/>
      <c r="H375" s="184"/>
      <c r="I375" s="188"/>
      <c r="J375" s="189"/>
      <c r="K375" s="184"/>
      <c r="L375" s="184"/>
      <c r="M375" s="184"/>
      <c r="N375" s="184"/>
      <c r="O375" s="184"/>
      <c r="P375" s="184"/>
      <c r="Q375" s="184"/>
      <c r="R375" s="184"/>
      <c r="S375" s="184"/>
      <c r="T375" s="184"/>
      <c r="U375" s="184"/>
      <c r="V375" s="191"/>
      <c r="W375" s="192"/>
      <c r="X375" s="192"/>
      <c r="Y375" s="192"/>
      <c r="Z375" s="192"/>
      <c r="AA375" s="192"/>
      <c r="AB375" s="192"/>
      <c r="AC375" s="192"/>
      <c r="AD375" s="61">
        <f>VLOOKUP($C375,Sheet1!$B:$AH,28,0)</f>
        <v>0</v>
      </c>
      <c r="AE375" s="61">
        <f>VLOOKUP(C375,Sheet1!B:AI,29,0)</f>
        <v>0</v>
      </c>
      <c r="AF375" s="109">
        <f t="shared" si="40"/>
        <v>0</v>
      </c>
      <c r="AG375" s="175">
        <f t="shared" ref="AG374:AG379" si="48">AF375</f>
        <v>0</v>
      </c>
    </row>
    <row r="376" ht="15" spans="3:33">
      <c r="C376" s="172" t="s">
        <v>896</v>
      </c>
      <c r="D376" s="173" t="s">
        <v>897</v>
      </c>
      <c r="E376" s="31" t="e">
        <f>VLOOKUP(C376,Sheet1!B:G,3,0)</f>
        <v>#N/A</v>
      </c>
      <c r="F376" s="184"/>
      <c r="G376" s="184"/>
      <c r="H376" s="184"/>
      <c r="I376" s="188"/>
      <c r="J376" s="189"/>
      <c r="K376" s="184"/>
      <c r="L376" s="184"/>
      <c r="M376" s="184"/>
      <c r="N376" s="184"/>
      <c r="O376" s="184"/>
      <c r="P376" s="184"/>
      <c r="Q376" s="184"/>
      <c r="R376" s="184"/>
      <c r="S376" s="184"/>
      <c r="T376" s="184"/>
      <c r="U376" s="184"/>
      <c r="V376" s="191"/>
      <c r="W376" s="192"/>
      <c r="X376" s="192"/>
      <c r="Y376" s="192"/>
      <c r="Z376" s="192"/>
      <c r="AA376" s="192"/>
      <c r="AB376" s="192"/>
      <c r="AC376" s="192"/>
      <c r="AD376" s="61" t="e">
        <f>VLOOKUP($C376,Sheet1!$B:$AH,28,0)</f>
        <v>#N/A</v>
      </c>
      <c r="AE376" s="61" t="e">
        <f>VLOOKUP(C376,Sheet1!B:AI,29,0)</f>
        <v>#N/A</v>
      </c>
      <c r="AF376" s="109" t="e">
        <f t="shared" si="40"/>
        <v>#N/A</v>
      </c>
      <c r="AG376" s="175" t="e">
        <f t="shared" si="48"/>
        <v>#N/A</v>
      </c>
    </row>
    <row r="377" ht="15" spans="3:33">
      <c r="C377" s="172" t="s">
        <v>898</v>
      </c>
      <c r="D377" s="173" t="s">
        <v>899</v>
      </c>
      <c r="E377" s="31" t="e">
        <f>VLOOKUP(C377,Sheet1!B:G,3,0)</f>
        <v>#N/A</v>
      </c>
      <c r="F377" s="184"/>
      <c r="G377" s="184"/>
      <c r="H377" s="184"/>
      <c r="I377" s="188"/>
      <c r="J377" s="189"/>
      <c r="K377" s="184"/>
      <c r="L377" s="184"/>
      <c r="M377" s="184"/>
      <c r="N377" s="184"/>
      <c r="O377" s="184"/>
      <c r="P377" s="184"/>
      <c r="Q377" s="184"/>
      <c r="R377" s="184"/>
      <c r="S377" s="184"/>
      <c r="T377" s="184"/>
      <c r="U377" s="184"/>
      <c r="V377" s="191"/>
      <c r="W377" s="192"/>
      <c r="X377" s="192"/>
      <c r="Y377" s="192"/>
      <c r="Z377" s="192"/>
      <c r="AA377" s="192"/>
      <c r="AB377" s="192"/>
      <c r="AC377" s="192"/>
      <c r="AD377" s="61" t="e">
        <f>VLOOKUP($C377,Sheet1!$B:$AH,28,0)</f>
        <v>#N/A</v>
      </c>
      <c r="AE377" s="61" t="e">
        <f>VLOOKUP(C377,Sheet1!B:AI,29,0)</f>
        <v>#N/A</v>
      </c>
      <c r="AF377" s="109" t="e">
        <f t="shared" si="40"/>
        <v>#N/A</v>
      </c>
      <c r="AG377" s="175" t="e">
        <f t="shared" si="48"/>
        <v>#N/A</v>
      </c>
    </row>
    <row r="378" ht="15" spans="3:33">
      <c r="C378" s="172" t="s">
        <v>900</v>
      </c>
      <c r="D378" s="173" t="s">
        <v>901</v>
      </c>
      <c r="E378" s="31" t="e">
        <f>VLOOKUP(C378,Sheet1!B:G,3,0)</f>
        <v>#N/A</v>
      </c>
      <c r="F378" s="184"/>
      <c r="G378" s="184"/>
      <c r="H378" s="184"/>
      <c r="I378" s="188"/>
      <c r="J378" s="189"/>
      <c r="K378" s="184"/>
      <c r="L378" s="184"/>
      <c r="M378" s="184"/>
      <c r="N378" s="184"/>
      <c r="O378" s="184"/>
      <c r="P378" s="184"/>
      <c r="Q378" s="184"/>
      <c r="R378" s="184"/>
      <c r="S378" s="184"/>
      <c r="T378" s="184"/>
      <c r="U378" s="184"/>
      <c r="V378" s="191"/>
      <c r="W378" s="192"/>
      <c r="X378" s="192"/>
      <c r="Y378" s="192"/>
      <c r="Z378" s="192"/>
      <c r="AA378" s="192"/>
      <c r="AB378" s="192"/>
      <c r="AC378" s="192"/>
      <c r="AD378" s="61" t="e">
        <f>VLOOKUP($C378,Sheet1!$B:$AH,28,0)</f>
        <v>#N/A</v>
      </c>
      <c r="AE378" s="61" t="e">
        <f>VLOOKUP(C378,Sheet1!B:AI,29,0)</f>
        <v>#N/A</v>
      </c>
      <c r="AF378" s="109" t="e">
        <f t="shared" si="40"/>
        <v>#N/A</v>
      </c>
      <c r="AG378" s="175" t="e">
        <f t="shared" si="48"/>
        <v>#N/A</v>
      </c>
    </row>
    <row r="379" ht="15" spans="3:33">
      <c r="C379" s="172" t="s">
        <v>902</v>
      </c>
      <c r="D379" s="173" t="s">
        <v>903</v>
      </c>
      <c r="E379" s="31" t="e">
        <f>VLOOKUP(C379,Sheet1!B:G,3,0)</f>
        <v>#N/A</v>
      </c>
      <c r="F379" s="184"/>
      <c r="G379" s="184"/>
      <c r="H379" s="184"/>
      <c r="I379" s="188"/>
      <c r="J379" s="189"/>
      <c r="K379" s="184"/>
      <c r="L379" s="184"/>
      <c r="M379" s="184"/>
      <c r="N379" s="184"/>
      <c r="O379" s="184"/>
      <c r="P379" s="184"/>
      <c r="Q379" s="184"/>
      <c r="R379" s="184"/>
      <c r="S379" s="184"/>
      <c r="T379" s="184"/>
      <c r="U379" s="184"/>
      <c r="V379" s="191"/>
      <c r="W379" s="192"/>
      <c r="X379" s="192"/>
      <c r="Y379" s="192"/>
      <c r="Z379" s="192"/>
      <c r="AA379" s="192"/>
      <c r="AB379" s="192"/>
      <c r="AC379" s="192"/>
      <c r="AD379" s="195" t="e">
        <f>VLOOKUP($C379,Sheet1!$B:$AH,28,0)</f>
        <v>#N/A</v>
      </c>
      <c r="AE379" s="61" t="e">
        <f>VLOOKUP(C379,Sheet1!B:AI,29,0)</f>
        <v>#N/A</v>
      </c>
      <c r="AF379" s="109" t="e">
        <f t="shared" si="40"/>
        <v>#N/A</v>
      </c>
      <c r="AG379" s="175" t="e">
        <f t="shared" si="48"/>
        <v>#N/A</v>
      </c>
    </row>
    <row r="380" ht="15" spans="3:33">
      <c r="C380" s="172" t="s">
        <v>904</v>
      </c>
      <c r="D380" s="173" t="s">
        <v>905</v>
      </c>
      <c r="E380" s="31" t="e">
        <f>VLOOKUP(C380,Sheet1!B:G,3,0)</f>
        <v>#N/A</v>
      </c>
      <c r="F380" s="184"/>
      <c r="G380" s="184"/>
      <c r="H380" s="184"/>
      <c r="I380" s="188"/>
      <c r="J380" s="189"/>
      <c r="K380" s="184"/>
      <c r="L380" s="184"/>
      <c r="M380" s="184"/>
      <c r="N380" s="184"/>
      <c r="O380" s="184"/>
      <c r="P380" s="184"/>
      <c r="Q380" s="184"/>
      <c r="R380" s="184"/>
      <c r="S380" s="184"/>
      <c r="T380" s="184"/>
      <c r="U380" s="184"/>
      <c r="V380" s="191"/>
      <c r="W380" s="192"/>
      <c r="X380" s="192"/>
      <c r="Y380" s="192"/>
      <c r="Z380" s="192"/>
      <c r="AA380" s="192"/>
      <c r="AB380" s="192"/>
      <c r="AC380" s="192"/>
      <c r="AD380" s="195" t="e">
        <f>VLOOKUP($C380,Sheet1!$B:$AH,28,0)</f>
        <v>#N/A</v>
      </c>
      <c r="AE380" s="61" t="e">
        <f>VLOOKUP(C380,Sheet1!B:AI,29,0)</f>
        <v>#N/A</v>
      </c>
      <c r="AF380" s="109" t="e">
        <f t="shared" si="40"/>
        <v>#N/A</v>
      </c>
      <c r="AG380" s="175" t="e">
        <f t="shared" ref="AG380:AG387" si="49">AF380-AE380</f>
        <v>#N/A</v>
      </c>
    </row>
    <row r="381" ht="15" spans="3:33">
      <c r="C381" s="172" t="s">
        <v>906</v>
      </c>
      <c r="D381" s="173" t="s">
        <v>907</v>
      </c>
      <c r="E381" s="31" t="e">
        <f>VLOOKUP(C381,Sheet1!B:G,3,0)</f>
        <v>#N/A</v>
      </c>
      <c r="F381" s="184"/>
      <c r="G381" s="184"/>
      <c r="H381" s="184"/>
      <c r="I381" s="188"/>
      <c r="J381" s="189"/>
      <c r="K381" s="184"/>
      <c r="L381" s="184"/>
      <c r="M381" s="184"/>
      <c r="N381" s="184"/>
      <c r="O381" s="184"/>
      <c r="P381" s="184"/>
      <c r="Q381" s="184"/>
      <c r="R381" s="184"/>
      <c r="S381" s="184"/>
      <c r="T381" s="184"/>
      <c r="U381" s="184"/>
      <c r="V381" s="191"/>
      <c r="W381" s="192"/>
      <c r="X381" s="192"/>
      <c r="Y381" s="192"/>
      <c r="Z381" s="192"/>
      <c r="AA381" s="192"/>
      <c r="AB381" s="192"/>
      <c r="AC381" s="192"/>
      <c r="AD381" s="195" t="e">
        <f>VLOOKUP($C381,Sheet1!$B:$AH,28,0)</f>
        <v>#N/A</v>
      </c>
      <c r="AE381" s="61" t="e">
        <f>VLOOKUP(C381,Sheet1!B:AI,29,0)</f>
        <v>#N/A</v>
      </c>
      <c r="AF381" s="109" t="e">
        <f t="shared" si="40"/>
        <v>#N/A</v>
      </c>
      <c r="AG381" s="175" t="e">
        <f>AF381-AE381-AD381</f>
        <v>#N/A</v>
      </c>
    </row>
    <row r="382" ht="15" spans="3:33">
      <c r="C382" s="172" t="s">
        <v>908</v>
      </c>
      <c r="D382" s="173" t="s">
        <v>909</v>
      </c>
      <c r="E382" s="31" t="e">
        <f>VLOOKUP(C382,Sheet1!B:G,3,0)</f>
        <v>#N/A</v>
      </c>
      <c r="F382" s="184"/>
      <c r="G382" s="184"/>
      <c r="H382" s="184"/>
      <c r="I382" s="188"/>
      <c r="J382" s="189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91"/>
      <c r="W382" s="192"/>
      <c r="X382" s="192"/>
      <c r="Y382" s="192"/>
      <c r="Z382" s="192"/>
      <c r="AA382" s="192"/>
      <c r="AB382" s="192"/>
      <c r="AC382" s="192"/>
      <c r="AD382" s="192"/>
      <c r="AE382" s="61" t="e">
        <f>VLOOKUP(C382,Sheet1!B:AI,29,0)</f>
        <v>#N/A</v>
      </c>
      <c r="AF382" s="109" t="e">
        <f t="shared" si="40"/>
        <v>#N/A</v>
      </c>
      <c r="AG382" s="191"/>
    </row>
    <row r="383" ht="15" spans="3:33">
      <c r="C383" s="172" t="s">
        <v>202</v>
      </c>
      <c r="D383" s="173" t="s">
        <v>203</v>
      </c>
      <c r="E383" s="31">
        <f>VLOOKUP(C383,Sheet1!B:G,3,0)</f>
        <v>210</v>
      </c>
      <c r="F383" s="184"/>
      <c r="G383" s="184"/>
      <c r="H383" s="184"/>
      <c r="I383" s="188"/>
      <c r="J383" s="189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91"/>
      <c r="W383" s="192"/>
      <c r="X383" s="192"/>
      <c r="Y383" s="192"/>
      <c r="Z383" s="192"/>
      <c r="AA383" s="192"/>
      <c r="AB383" s="192"/>
      <c r="AC383" s="192"/>
      <c r="AD383" s="192"/>
      <c r="AE383" s="61">
        <f>VLOOKUP(C383,Sheet1!B:AI,29,0)</f>
        <v>56016.21</v>
      </c>
      <c r="AF383" s="109">
        <f t="shared" ref="AF383:AF387" si="50">SUM(F383:AE383)</f>
        <v>56016.21</v>
      </c>
      <c r="AG383" s="191">
        <f>AF383-AE383-AD383-AC383-AB383</f>
        <v>0</v>
      </c>
    </row>
    <row r="384" ht="15" spans="3:33">
      <c r="C384" s="172" t="s">
        <v>910</v>
      </c>
      <c r="D384" s="173" t="s">
        <v>911</v>
      </c>
      <c r="E384" s="31" t="e">
        <f>VLOOKUP(C384,Sheet1!B:G,3,0)</f>
        <v>#N/A</v>
      </c>
      <c r="F384" s="184"/>
      <c r="G384" s="184"/>
      <c r="H384" s="184"/>
      <c r="I384" s="188"/>
      <c r="J384" s="189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91"/>
      <c r="W384" s="192"/>
      <c r="X384" s="192"/>
      <c r="Y384" s="192"/>
      <c r="Z384" s="192"/>
      <c r="AA384" s="192"/>
      <c r="AB384" s="192"/>
      <c r="AC384" s="192"/>
      <c r="AD384" s="192"/>
      <c r="AE384" s="61" t="e">
        <f>VLOOKUP(C384,Sheet1!B:AI,29,0)</f>
        <v>#N/A</v>
      </c>
      <c r="AF384" s="109" t="e">
        <f t="shared" si="50"/>
        <v>#N/A</v>
      </c>
      <c r="AG384" s="175" t="e">
        <f t="shared" si="49"/>
        <v>#N/A</v>
      </c>
    </row>
    <row r="385" ht="15" spans="3:33">
      <c r="C385" s="172" t="s">
        <v>240</v>
      </c>
      <c r="D385" s="173" t="s">
        <v>241</v>
      </c>
      <c r="E385" s="31">
        <f>VLOOKUP(C385,Sheet1!B:G,3,0)</f>
        <v>210</v>
      </c>
      <c r="F385" s="184"/>
      <c r="G385" s="184"/>
      <c r="H385" s="184"/>
      <c r="I385" s="188"/>
      <c r="J385" s="189"/>
      <c r="K385" s="184"/>
      <c r="L385" s="184"/>
      <c r="M385" s="184"/>
      <c r="N385" s="184"/>
      <c r="O385" s="184"/>
      <c r="P385" s="184"/>
      <c r="Q385" s="184"/>
      <c r="R385" s="184"/>
      <c r="S385" s="184"/>
      <c r="T385" s="184"/>
      <c r="U385" s="184"/>
      <c r="V385" s="191"/>
      <c r="W385" s="192"/>
      <c r="X385" s="192"/>
      <c r="Y385" s="192"/>
      <c r="Z385" s="192"/>
      <c r="AA385" s="192"/>
      <c r="AB385" s="192"/>
      <c r="AC385" s="192"/>
      <c r="AD385" s="192"/>
      <c r="AE385" s="61">
        <f>VLOOKUP(C385,Sheet1!B:AI,29,0)</f>
        <v>0</v>
      </c>
      <c r="AF385" s="109">
        <f t="shared" si="50"/>
        <v>0</v>
      </c>
      <c r="AG385" s="175">
        <f t="shared" si="49"/>
        <v>0</v>
      </c>
    </row>
    <row r="386" ht="15" spans="3:33">
      <c r="C386" s="172" t="s">
        <v>912</v>
      </c>
      <c r="D386" s="173" t="s">
        <v>913</v>
      </c>
      <c r="E386" s="31" t="e">
        <f>VLOOKUP(C386,Sheet1!B:G,3,0)</f>
        <v>#N/A</v>
      </c>
      <c r="F386" s="184"/>
      <c r="G386" s="184"/>
      <c r="H386" s="184"/>
      <c r="I386" s="188"/>
      <c r="J386" s="189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91"/>
      <c r="W386" s="192"/>
      <c r="X386" s="192"/>
      <c r="Y386" s="192"/>
      <c r="Z386" s="192"/>
      <c r="AA386" s="192"/>
      <c r="AB386" s="192"/>
      <c r="AC386" s="192"/>
      <c r="AD386" s="192"/>
      <c r="AE386" s="195" t="e">
        <f>VLOOKUP(C386,Sheet1!B:AI,29,0)</f>
        <v>#N/A</v>
      </c>
      <c r="AF386" s="109" t="e">
        <f t="shared" si="50"/>
        <v>#N/A</v>
      </c>
      <c r="AG386" s="175" t="e">
        <f t="shared" si="49"/>
        <v>#N/A</v>
      </c>
    </row>
    <row r="387" ht="14.25" spans="3:33">
      <c r="C387" s="172" t="s">
        <v>914</v>
      </c>
      <c r="D387" s="173" t="s">
        <v>915</v>
      </c>
      <c r="E387" s="31" t="e">
        <f>VLOOKUP(C387,Sheet1!B:G,3,0)</f>
        <v>#N/A</v>
      </c>
      <c r="F387" s="184"/>
      <c r="G387" s="184"/>
      <c r="H387" s="184"/>
      <c r="I387" s="188"/>
      <c r="J387" s="189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91"/>
      <c r="W387" s="192"/>
      <c r="X387" s="192"/>
      <c r="Y387" s="192"/>
      <c r="Z387" s="192"/>
      <c r="AA387" s="192"/>
      <c r="AB387" s="192"/>
      <c r="AC387" s="192"/>
      <c r="AD387" s="192"/>
      <c r="AE387" s="195" t="e">
        <f>VLOOKUP(C387,Sheet1!B:AI,29,0)</f>
        <v>#N/A</v>
      </c>
      <c r="AF387" s="109" t="e">
        <f t="shared" si="50"/>
        <v>#N/A</v>
      </c>
      <c r="AG387" s="175" t="e">
        <f t="shared" si="49"/>
        <v>#N/A</v>
      </c>
    </row>
  </sheetData>
  <mergeCells count="21">
    <mergeCell ref="A1:AG1"/>
    <mergeCell ref="F3:V3"/>
    <mergeCell ref="C237:D237"/>
    <mergeCell ref="C249:D249"/>
    <mergeCell ref="B250:D250"/>
    <mergeCell ref="B3:B4"/>
    <mergeCell ref="B5:B29"/>
    <mergeCell ref="B31:B53"/>
    <mergeCell ref="B55:B73"/>
    <mergeCell ref="B75:B108"/>
    <mergeCell ref="B110:B141"/>
    <mergeCell ref="B143:B175"/>
    <mergeCell ref="B177:B214"/>
    <mergeCell ref="B216:B237"/>
    <mergeCell ref="B239:B249"/>
    <mergeCell ref="B255:B317"/>
    <mergeCell ref="C3:C4"/>
    <mergeCell ref="D3:D4"/>
    <mergeCell ref="E3:E4"/>
    <mergeCell ref="AF3:AF4"/>
    <mergeCell ref="AG3:AG4"/>
  </mergeCells>
  <conditionalFormatting sqref="AG74">
    <cfRule type="duplicateValues" dxfId="1" priority="128"/>
    <cfRule type="duplicateValues" dxfId="1" priority="129"/>
  </conditionalFormatting>
  <conditionalFormatting sqref="E241">
    <cfRule type="duplicateValues" dxfId="2" priority="143"/>
    <cfRule type="duplicateValues" dxfId="2" priority="144"/>
    <cfRule type="duplicateValues" dxfId="2" priority="145"/>
  </conditionalFormatting>
  <conditionalFormatting sqref="C356">
    <cfRule type="duplicateValues" dxfId="0" priority="64"/>
  </conditionalFormatting>
  <conditionalFormatting sqref="D356">
    <cfRule type="duplicateValues" dxfId="0" priority="65"/>
  </conditionalFormatting>
  <conditionalFormatting sqref="C357">
    <cfRule type="duplicateValues" dxfId="0" priority="54"/>
  </conditionalFormatting>
  <conditionalFormatting sqref="D357">
    <cfRule type="duplicateValues" dxfId="0" priority="63"/>
  </conditionalFormatting>
  <conditionalFormatting sqref="C358">
    <cfRule type="duplicateValues" dxfId="0" priority="53"/>
  </conditionalFormatting>
  <conditionalFormatting sqref="D358">
    <cfRule type="duplicateValues" dxfId="0" priority="62"/>
  </conditionalFormatting>
  <conditionalFormatting sqref="C359">
    <cfRule type="duplicateValues" dxfId="0" priority="52"/>
  </conditionalFormatting>
  <conditionalFormatting sqref="D359">
    <cfRule type="duplicateValues" dxfId="0" priority="61"/>
  </conditionalFormatting>
  <conditionalFormatting sqref="C360">
    <cfRule type="duplicateValues" dxfId="0" priority="51"/>
  </conditionalFormatting>
  <conditionalFormatting sqref="D360">
    <cfRule type="duplicateValues" dxfId="0" priority="60"/>
  </conditionalFormatting>
  <conditionalFormatting sqref="C361">
    <cfRule type="duplicateValues" dxfId="0" priority="50"/>
  </conditionalFormatting>
  <conditionalFormatting sqref="D361">
    <cfRule type="duplicateValues" dxfId="0" priority="59"/>
  </conditionalFormatting>
  <conditionalFormatting sqref="C362">
    <cfRule type="duplicateValues" dxfId="0" priority="49"/>
  </conditionalFormatting>
  <conditionalFormatting sqref="D362">
    <cfRule type="duplicateValues" dxfId="0" priority="58"/>
  </conditionalFormatting>
  <conditionalFormatting sqref="C363">
    <cfRule type="duplicateValues" dxfId="0" priority="48"/>
  </conditionalFormatting>
  <conditionalFormatting sqref="D363">
    <cfRule type="duplicateValues" dxfId="0" priority="57"/>
  </conditionalFormatting>
  <conditionalFormatting sqref="C364">
    <cfRule type="duplicateValues" dxfId="0" priority="47"/>
  </conditionalFormatting>
  <conditionalFormatting sqref="D364">
    <cfRule type="duplicateValues" dxfId="0" priority="56"/>
  </conditionalFormatting>
  <conditionalFormatting sqref="C365">
    <cfRule type="duplicateValues" dxfId="0" priority="46"/>
  </conditionalFormatting>
  <conditionalFormatting sqref="D365">
    <cfRule type="duplicateValues" dxfId="0" priority="55"/>
  </conditionalFormatting>
  <conditionalFormatting sqref="C366">
    <cfRule type="duplicateValues" dxfId="0" priority="36"/>
  </conditionalFormatting>
  <conditionalFormatting sqref="D366">
    <cfRule type="duplicateValues" dxfId="0" priority="39"/>
  </conditionalFormatting>
  <conditionalFormatting sqref="C367">
    <cfRule type="duplicateValues" dxfId="0" priority="35"/>
  </conditionalFormatting>
  <conditionalFormatting sqref="D367">
    <cfRule type="duplicateValues" dxfId="0" priority="38"/>
  </conditionalFormatting>
  <conditionalFormatting sqref="C368">
    <cfRule type="duplicateValues" dxfId="0" priority="34"/>
  </conditionalFormatting>
  <conditionalFormatting sqref="D368">
    <cfRule type="duplicateValues" dxfId="0" priority="37"/>
  </conditionalFormatting>
  <conditionalFormatting sqref="C369">
    <cfRule type="duplicateValues" dxfId="0" priority="22"/>
  </conditionalFormatting>
  <conditionalFormatting sqref="D369">
    <cfRule type="duplicateValues" dxfId="0" priority="33"/>
  </conditionalFormatting>
  <conditionalFormatting sqref="C370">
    <cfRule type="duplicateValues" dxfId="0" priority="21"/>
  </conditionalFormatting>
  <conditionalFormatting sqref="D370">
    <cfRule type="duplicateValues" dxfId="0" priority="32"/>
  </conditionalFormatting>
  <conditionalFormatting sqref="C371">
    <cfRule type="duplicateValues" dxfId="0" priority="20"/>
  </conditionalFormatting>
  <conditionalFormatting sqref="D371">
    <cfRule type="duplicateValues" dxfId="0" priority="31"/>
  </conditionalFormatting>
  <conditionalFormatting sqref="C372">
    <cfRule type="duplicateValues" dxfId="0" priority="19"/>
  </conditionalFormatting>
  <conditionalFormatting sqref="D372">
    <cfRule type="duplicateValues" dxfId="0" priority="30"/>
  </conditionalFormatting>
  <conditionalFormatting sqref="C373">
    <cfRule type="duplicateValues" dxfId="0" priority="18"/>
  </conditionalFormatting>
  <conditionalFormatting sqref="D373">
    <cfRule type="duplicateValues" dxfId="0" priority="29"/>
  </conditionalFormatting>
  <conditionalFormatting sqref="C374">
    <cfRule type="duplicateValues" dxfId="0" priority="17"/>
  </conditionalFormatting>
  <conditionalFormatting sqref="D374">
    <cfRule type="duplicateValues" dxfId="0" priority="28"/>
  </conditionalFormatting>
  <conditionalFormatting sqref="C375">
    <cfRule type="duplicateValues" dxfId="0" priority="16"/>
  </conditionalFormatting>
  <conditionalFormatting sqref="D375">
    <cfRule type="duplicateValues" dxfId="0" priority="27"/>
  </conditionalFormatting>
  <conditionalFormatting sqref="C376">
    <cfRule type="duplicateValues" dxfId="0" priority="15"/>
  </conditionalFormatting>
  <conditionalFormatting sqref="D376">
    <cfRule type="duplicateValues" dxfId="0" priority="26"/>
  </conditionalFormatting>
  <conditionalFormatting sqref="C377">
    <cfRule type="duplicateValues" dxfId="0" priority="14"/>
  </conditionalFormatting>
  <conditionalFormatting sqref="D377">
    <cfRule type="duplicateValues" dxfId="0" priority="25"/>
  </conditionalFormatting>
  <conditionalFormatting sqref="C378">
    <cfRule type="duplicateValues" dxfId="0" priority="13"/>
  </conditionalFormatting>
  <conditionalFormatting sqref="D378">
    <cfRule type="duplicateValues" dxfId="0" priority="24"/>
  </conditionalFormatting>
  <conditionalFormatting sqref="C379">
    <cfRule type="duplicateValues" dxfId="0" priority="12"/>
  </conditionalFormatting>
  <conditionalFormatting sqref="D379">
    <cfRule type="duplicateValues" dxfId="0" priority="23"/>
  </conditionalFormatting>
  <conditionalFormatting sqref="D380">
    <cfRule type="duplicateValues" dxfId="0" priority="8"/>
  </conditionalFormatting>
  <conditionalFormatting sqref="D381">
    <cfRule type="duplicateValues" dxfId="0" priority="5"/>
  </conditionalFormatting>
  <conditionalFormatting sqref="C387">
    <cfRule type="duplicateValues" dxfId="0" priority="1"/>
  </conditionalFormatting>
  <conditionalFormatting sqref="D387">
    <cfRule type="duplicateValues" dxfId="0" priority="2"/>
  </conditionalFormatting>
  <conditionalFormatting sqref="C1:C4">
    <cfRule type="duplicateValues" dxfId="1" priority="193"/>
    <cfRule type="duplicateValues" dxfId="1" priority="196"/>
  </conditionalFormatting>
  <conditionalFormatting sqref="C349:C355">
    <cfRule type="duplicateValues" dxfId="0" priority="66"/>
  </conditionalFormatting>
  <conditionalFormatting sqref="C380:C381">
    <cfRule type="duplicateValues" dxfId="0" priority="6"/>
  </conditionalFormatting>
  <conditionalFormatting sqref="C382:C386">
    <cfRule type="duplicateValues" dxfId="0" priority="3"/>
  </conditionalFormatting>
  <conditionalFormatting sqref="D1:D4">
    <cfRule type="duplicateValues" dxfId="1" priority="195"/>
  </conditionalFormatting>
  <conditionalFormatting sqref="D349:D355">
    <cfRule type="duplicateValues" dxfId="0" priority="67"/>
  </conditionalFormatting>
  <conditionalFormatting sqref="D382:D386">
    <cfRule type="duplicateValues" dxfId="0" priority="4"/>
  </conditionalFormatting>
  <conditionalFormatting sqref="C1:D4">
    <cfRule type="duplicateValues" dxfId="1" priority="194"/>
  </conditionalFormatting>
  <conditionalFormatting sqref="B5:D348">
    <cfRule type="duplicateValues" dxfId="0" priority="19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4"/>
  <sheetViews>
    <sheetView topLeftCell="A17" workbookViewId="0">
      <selection activeCell="AI42" sqref="AI42"/>
    </sheetView>
  </sheetViews>
  <sheetFormatPr defaultColWidth="7" defaultRowHeight="12.75" customHeight="1"/>
  <cols>
    <col min="1" max="1" width="1.25" style="1" customWidth="1"/>
    <col min="2" max="2" width="1" style="1" customWidth="1"/>
    <col min="3" max="3" width="1.5" style="1" customWidth="1"/>
    <col min="4" max="4" width="7" style="1" customWidth="1"/>
    <col min="5" max="5" width="8.5" style="1" customWidth="1"/>
    <col min="6" max="6" width="1" style="1" customWidth="1"/>
    <col min="7" max="7" width="1.10833333333333" style="1" customWidth="1"/>
    <col min="8" max="8" width="6.7" style="1" customWidth="1"/>
    <col min="9" max="9" width="0.983333333333333" style="1" customWidth="1"/>
    <col min="10" max="10" width="1.58333333333333" style="1" customWidth="1"/>
    <col min="11" max="11" width="1.625" style="1" customWidth="1"/>
    <col min="12" max="12" width="11.375" style="1" customWidth="1"/>
    <col min="13" max="13" width="1.625" style="1" customWidth="1"/>
    <col min="14" max="14" width="1.25" style="1" customWidth="1"/>
    <col min="15" max="15" width="6.75" style="1" customWidth="1"/>
    <col min="16" max="16" width="1.33333333333333" style="1" customWidth="1"/>
    <col min="17" max="17" width="3.75" style="1" customWidth="1"/>
    <col min="18" max="18" width="1.16666666666667" style="1" customWidth="1"/>
    <col min="19" max="19" width="7.5" style="1" customWidth="1"/>
    <col min="20" max="20" width="5.625" style="1" customWidth="1"/>
    <col min="21" max="21" width="6.75" style="1" customWidth="1"/>
    <col min="22" max="22" width="4.375" style="1" customWidth="1"/>
    <col min="23" max="23" width="1.25" style="1" customWidth="1"/>
    <col min="24" max="24" width="2.55" style="1" customWidth="1"/>
    <col min="25" max="25" width="7.825" style="1" customWidth="1"/>
    <col min="26" max="26" width="2.375" style="1" customWidth="1"/>
    <col min="27" max="27" width="1" style="1" customWidth="1"/>
    <col min="28" max="28" width="1.25" style="1" customWidth="1"/>
    <col min="29" max="29" width="7.04166666666667" style="1" customWidth="1"/>
    <col min="30" max="30" width="3.70833333333333" style="1" customWidth="1"/>
    <col min="31" max="31" width="1.25" style="1" customWidth="1"/>
    <col min="32" max="32" width="2.80833333333333" style="1" customWidth="1"/>
    <col min="33" max="33" width="10.9416666666667" style="1" customWidth="1"/>
    <col min="34" max="34" width="2.875" style="1" customWidth="1"/>
    <col min="35" max="35" width="9.25" style="1"/>
    <col min="36" max="16384" width="7" style="1"/>
  </cols>
  <sheetData>
    <row r="1" s="1" customFormat="1" ht="409.5" hidden="1" customHeight="1" spans="1:1">
      <c r="A1" s="2" t="s">
        <v>916</v>
      </c>
    </row>
    <row r="2" s="1" customFormat="1" ht="11.75" customHeight="1" spans="1:33">
      <c r="A2" s="2" t="s">
        <v>917</v>
      </c>
      <c r="AG2" s="17" t="s">
        <v>918</v>
      </c>
    </row>
    <row r="3" s="1" customFormat="1" ht="39.7" customHeight="1" spans="1:1">
      <c r="A3" s="3"/>
    </row>
    <row r="4" s="1" customFormat="1" ht="409.5" hidden="1" customHeight="1" spans="1:1">
      <c r="A4" s="3" t="s">
        <v>919</v>
      </c>
    </row>
    <row r="5" s="1" customFormat="1" ht="27.7" customHeight="1" spans="2:5">
      <c r="B5" s="3" t="s">
        <v>920</v>
      </c>
      <c r="E5" s="4" t="s">
        <v>921</v>
      </c>
    </row>
    <row r="6" s="1" customFormat="1" ht="11.75" customHeight="1" spans="2:33">
      <c r="B6" s="2" t="s">
        <v>922</v>
      </c>
      <c r="AG6" s="17" t="s">
        <v>923</v>
      </c>
    </row>
    <row r="7" s="1" customFormat="1" ht="409.5" hidden="1" customHeight="1" spans="3:3">
      <c r="C7" s="2" t="s">
        <v>924</v>
      </c>
    </row>
    <row r="8" s="1" customFormat="1" ht="409.5" hidden="1" customHeight="1" spans="3:3">
      <c r="C8" s="2" t="s">
        <v>925</v>
      </c>
    </row>
    <row r="9" s="1" customFormat="1" ht="409.5" hidden="1" customHeight="1" spans="4:4">
      <c r="D9" s="2" t="s">
        <v>926</v>
      </c>
    </row>
    <row r="10" s="1" customFormat="1" ht="409.5" hidden="1" customHeight="1" spans="1:1">
      <c r="A10" s="3" t="s">
        <v>919</v>
      </c>
    </row>
    <row r="11" s="1" customFormat="1" ht="409.5" hidden="1" customHeight="1" spans="1:1">
      <c r="A11" s="3" t="s">
        <v>920</v>
      </c>
    </row>
    <row r="12" s="1" customFormat="1" ht="25.55" customHeight="1" spans="3:28">
      <c r="C12" s="3" t="s">
        <v>927</v>
      </c>
      <c r="F12" s="3" t="s">
        <v>928</v>
      </c>
      <c r="I12" s="3" t="s">
        <v>929</v>
      </c>
      <c r="N12" s="3" t="s">
        <v>930</v>
      </c>
      <c r="Q12" s="3" t="s">
        <v>931</v>
      </c>
      <c r="U12" s="10" t="s">
        <v>917</v>
      </c>
      <c r="AB12" s="10" t="s">
        <v>932</v>
      </c>
    </row>
    <row r="13" s="1" customFormat="1" ht="12" customHeight="1" spans="20:33">
      <c r="T13" s="3" t="s">
        <v>933</v>
      </c>
      <c r="U13" s="11">
        <v>6279278.7</v>
      </c>
      <c r="V13" s="12" t="s">
        <v>934</v>
      </c>
      <c r="X13" s="3" t="s">
        <v>925</v>
      </c>
      <c r="Z13" s="12" t="s">
        <v>935</v>
      </c>
      <c r="AD13" s="12" t="s">
        <v>934</v>
      </c>
      <c r="AG13" s="12" t="s">
        <v>935</v>
      </c>
    </row>
    <row r="14" s="1" customFormat="1" ht="11" customHeight="1" spans="20:24">
      <c r="T14" s="3" t="s">
        <v>936</v>
      </c>
      <c r="U14" s="11">
        <v>604466.580000001</v>
      </c>
      <c r="X14" s="3" t="s">
        <v>926</v>
      </c>
    </row>
    <row r="15" s="1" customFormat="1" ht="11" customHeight="1" spans="20:24">
      <c r="T15" s="3" t="s">
        <v>937</v>
      </c>
      <c r="U15" s="11">
        <v>5674812.12</v>
      </c>
      <c r="X15" s="3" t="s">
        <v>925</v>
      </c>
    </row>
    <row r="16" s="1" customFormat="1" ht="11.25" customHeight="1" spans="3:12">
      <c r="C16" s="3" t="s">
        <v>463</v>
      </c>
      <c r="E16" s="3" t="s">
        <v>464</v>
      </c>
      <c r="L16" s="3" t="s">
        <v>938</v>
      </c>
    </row>
    <row r="17" s="1" customFormat="1" ht="11" customHeight="1" spans="3:12">
      <c r="C17" s="3" t="s">
        <v>939</v>
      </c>
      <c r="L17" s="3" t="s">
        <v>940</v>
      </c>
    </row>
    <row r="18" s="1" customFormat="1" ht="11" customHeight="1" spans="3:25">
      <c r="C18" s="3" t="s">
        <v>941</v>
      </c>
      <c r="L18" s="3" t="s">
        <v>942</v>
      </c>
      <c r="Y18" s="13">
        <v>-6279278.7</v>
      </c>
    </row>
    <row r="19" s="1" customFormat="1" ht="11.6" customHeight="1" spans="3:33">
      <c r="C19" s="5" t="s">
        <v>943</v>
      </c>
      <c r="T19" s="5" t="s">
        <v>933</v>
      </c>
      <c r="U19" s="13">
        <v>6279278.7</v>
      </c>
      <c r="X19" s="5" t="s">
        <v>925</v>
      </c>
      <c r="AC19" s="13">
        <v>6279278.7</v>
      </c>
      <c r="AF19" s="5" t="s">
        <v>925</v>
      </c>
      <c r="AG19" s="13">
        <v>-6279278.7</v>
      </c>
    </row>
    <row r="20" s="1" customFormat="1" ht="409.5" hidden="1" customHeight="1" spans="16:16">
      <c r="P20" s="3" t="s">
        <v>944</v>
      </c>
    </row>
    <row r="21" s="1" customFormat="1" ht="11.6" customHeight="1" spans="3:33">
      <c r="C21" s="5" t="s">
        <v>945</v>
      </c>
      <c r="G21" s="5" t="s">
        <v>946</v>
      </c>
      <c r="I21" s="5" t="s">
        <v>947</v>
      </c>
      <c r="O21" s="5" t="s">
        <v>948</v>
      </c>
      <c r="Q21" s="5" t="s">
        <v>949</v>
      </c>
      <c r="U21" s="13">
        <v>97000</v>
      </c>
      <c r="X21" s="5" t="s">
        <v>926</v>
      </c>
      <c r="Y21" s="13">
        <v>-6182278.7</v>
      </c>
      <c r="AC21" s="13">
        <v>97000</v>
      </c>
      <c r="AF21" s="5" t="s">
        <v>926</v>
      </c>
      <c r="AG21" s="13">
        <v>-6182278.7</v>
      </c>
    </row>
    <row r="22" s="1" customFormat="1" ht="11.6" customHeight="1" spans="3:33">
      <c r="C22" s="5" t="s">
        <v>950</v>
      </c>
      <c r="G22" s="5" t="s">
        <v>951</v>
      </c>
      <c r="I22" s="5" t="s">
        <v>952</v>
      </c>
      <c r="O22" s="5" t="s">
        <v>951</v>
      </c>
      <c r="Q22" s="5" t="s">
        <v>953</v>
      </c>
      <c r="U22" s="13">
        <v>3000</v>
      </c>
      <c r="X22" s="5" t="s">
        <v>926</v>
      </c>
      <c r="Y22" s="13">
        <v>-6179278.7</v>
      </c>
      <c r="AC22" s="13">
        <v>3000</v>
      </c>
      <c r="AF22" s="5" t="s">
        <v>926</v>
      </c>
      <c r="AG22" s="13">
        <v>-6179278.7</v>
      </c>
    </row>
    <row r="23" s="1" customFormat="1" ht="11.6" customHeight="1" spans="3:33">
      <c r="C23" s="5" t="s">
        <v>950</v>
      </c>
      <c r="G23" s="5" t="s">
        <v>951</v>
      </c>
      <c r="I23" s="5" t="s">
        <v>954</v>
      </c>
      <c r="O23" s="5" t="s">
        <v>951</v>
      </c>
      <c r="Q23" s="5" t="s">
        <v>953</v>
      </c>
      <c r="U23" s="13">
        <v>3000</v>
      </c>
      <c r="X23" s="5" t="s">
        <v>925</v>
      </c>
      <c r="Y23" s="13">
        <v>-6182278.7</v>
      </c>
      <c r="AC23" s="13">
        <v>3000</v>
      </c>
      <c r="AF23" s="5" t="s">
        <v>925</v>
      </c>
      <c r="AG23" s="13">
        <v>-6182278.7</v>
      </c>
    </row>
    <row r="24" s="1" customFormat="1" ht="11.6" customHeight="1" spans="2:33">
      <c r="B24" s="5" t="s">
        <v>955</v>
      </c>
      <c r="C24" s="5" t="s">
        <v>956</v>
      </c>
      <c r="G24" s="5" t="s">
        <v>951</v>
      </c>
      <c r="I24" s="5" t="s">
        <v>957</v>
      </c>
      <c r="O24" s="5" t="s">
        <v>951</v>
      </c>
      <c r="Q24" s="5" t="s">
        <v>953</v>
      </c>
      <c r="U24" s="13">
        <v>3000</v>
      </c>
      <c r="X24" s="5" t="s">
        <v>926</v>
      </c>
      <c r="Y24" s="13">
        <v>-6179278.7</v>
      </c>
      <c r="AC24" s="13">
        <v>3000</v>
      </c>
      <c r="AF24" s="5" t="s">
        <v>926</v>
      </c>
      <c r="AG24" s="13">
        <v>-6179278.7</v>
      </c>
    </row>
    <row r="25" s="1" customFormat="1" ht="11.6" customHeight="1" spans="2:33">
      <c r="B25" s="5" t="s">
        <v>955</v>
      </c>
      <c r="C25" s="5" t="s">
        <v>958</v>
      </c>
      <c r="G25" s="5" t="s">
        <v>951</v>
      </c>
      <c r="I25" s="5" t="s">
        <v>954</v>
      </c>
      <c r="O25" s="5" t="s">
        <v>951</v>
      </c>
      <c r="Q25" s="5" t="s">
        <v>953</v>
      </c>
      <c r="U25" s="13">
        <v>3000</v>
      </c>
      <c r="X25" s="5" t="s">
        <v>926</v>
      </c>
      <c r="Y25" s="13">
        <v>-6176278.7</v>
      </c>
      <c r="AC25" s="13">
        <v>3000</v>
      </c>
      <c r="AF25" s="5" t="s">
        <v>926</v>
      </c>
      <c r="AG25" s="13">
        <v>-6176278.7</v>
      </c>
    </row>
    <row r="26" s="1" customFormat="1" ht="18.7" customHeight="1" spans="2:33">
      <c r="B26" s="5" t="s">
        <v>955</v>
      </c>
      <c r="C26" s="5" t="s">
        <v>959</v>
      </c>
      <c r="G26" s="5" t="s">
        <v>951</v>
      </c>
      <c r="I26" s="5" t="s">
        <v>960</v>
      </c>
      <c r="O26" s="5" t="s">
        <v>951</v>
      </c>
      <c r="Q26" s="5" t="s">
        <v>961</v>
      </c>
      <c r="U26" s="13">
        <v>56477.36</v>
      </c>
      <c r="X26" s="5" t="s">
        <v>925</v>
      </c>
      <c r="Y26" s="13">
        <v>-6232756.06</v>
      </c>
      <c r="AC26" s="13">
        <v>56477.36</v>
      </c>
      <c r="AF26" s="5" t="s">
        <v>925</v>
      </c>
      <c r="AG26" s="13">
        <v>-6232756.06</v>
      </c>
    </row>
    <row r="27" s="1" customFormat="1" ht="11.6" customHeight="1" spans="2:33">
      <c r="B27" s="5" t="s">
        <v>955</v>
      </c>
      <c r="C27" s="5" t="s">
        <v>962</v>
      </c>
      <c r="G27" s="5" t="s">
        <v>951</v>
      </c>
      <c r="I27" s="5" t="s">
        <v>952</v>
      </c>
      <c r="O27" s="5" t="s">
        <v>951</v>
      </c>
      <c r="Q27" s="5" t="s">
        <v>953</v>
      </c>
      <c r="U27" s="13">
        <v>3000</v>
      </c>
      <c r="X27" s="5" t="s">
        <v>925</v>
      </c>
      <c r="Y27" s="13">
        <v>-6235756.06</v>
      </c>
      <c r="AC27" s="13">
        <v>3000</v>
      </c>
      <c r="AF27" s="5" t="s">
        <v>925</v>
      </c>
      <c r="AG27" s="13">
        <v>-6235756.06</v>
      </c>
    </row>
    <row r="28" s="1" customFormat="1" ht="11.6" customHeight="1" spans="2:33">
      <c r="B28" s="5" t="s">
        <v>955</v>
      </c>
      <c r="C28" s="5" t="s">
        <v>963</v>
      </c>
      <c r="G28" s="5" t="s">
        <v>964</v>
      </c>
      <c r="I28" s="5" t="s">
        <v>965</v>
      </c>
      <c r="O28" s="5" t="s">
        <v>964</v>
      </c>
      <c r="Q28" s="5" t="s">
        <v>966</v>
      </c>
      <c r="U28" s="13">
        <v>22500000</v>
      </c>
      <c r="X28" s="5" t="s">
        <v>926</v>
      </c>
      <c r="Y28" s="13">
        <v>16264243.94</v>
      </c>
      <c r="AC28" s="15">
        <v>22500000</v>
      </c>
      <c r="AD28" s="16"/>
      <c r="AE28" s="16"/>
      <c r="AF28" s="5" t="s">
        <v>926</v>
      </c>
      <c r="AG28" s="13">
        <v>16264243.94</v>
      </c>
    </row>
    <row r="29" s="1" customFormat="1" ht="11.6" customHeight="1" spans="2:33">
      <c r="B29" s="5" t="s">
        <v>955</v>
      </c>
      <c r="C29" s="5" t="s">
        <v>967</v>
      </c>
      <c r="G29" s="5" t="s">
        <v>968</v>
      </c>
      <c r="I29" s="5" t="s">
        <v>969</v>
      </c>
      <c r="O29" s="5" t="s">
        <v>968</v>
      </c>
      <c r="Q29" s="5" t="s">
        <v>970</v>
      </c>
      <c r="U29" s="13">
        <v>6200000</v>
      </c>
      <c r="X29" s="5" t="s">
        <v>926</v>
      </c>
      <c r="Y29" s="13">
        <v>22464243.94</v>
      </c>
      <c r="AC29" s="15">
        <v>6200000</v>
      </c>
      <c r="AD29" s="16"/>
      <c r="AE29" s="16"/>
      <c r="AF29" s="5" t="s">
        <v>926</v>
      </c>
      <c r="AG29" s="13">
        <v>22464243.94</v>
      </c>
    </row>
    <row r="30" s="1" customFormat="1" ht="11.6" customHeight="1" spans="2:33">
      <c r="B30" s="5" t="s">
        <v>955</v>
      </c>
      <c r="C30" s="5" t="s">
        <v>971</v>
      </c>
      <c r="G30" s="5" t="s">
        <v>968</v>
      </c>
      <c r="I30" s="5" t="s">
        <v>972</v>
      </c>
      <c r="O30" s="5" t="s">
        <v>968</v>
      </c>
      <c r="Q30" s="5" t="s">
        <v>970</v>
      </c>
      <c r="U30" s="13">
        <v>6200000</v>
      </c>
      <c r="X30" s="5" t="s">
        <v>926</v>
      </c>
      <c r="Y30" s="13">
        <v>28664243.94</v>
      </c>
      <c r="AC30" s="15">
        <v>6200000</v>
      </c>
      <c r="AD30" s="16"/>
      <c r="AE30" s="16"/>
      <c r="AF30" s="5" t="s">
        <v>926</v>
      </c>
      <c r="AG30" s="13">
        <v>28664243.94</v>
      </c>
    </row>
    <row r="31" s="1" customFormat="1" ht="11.6" customHeight="1" spans="2:33">
      <c r="B31" s="5" t="s">
        <v>955</v>
      </c>
      <c r="C31" s="5" t="s">
        <v>973</v>
      </c>
      <c r="G31" s="5" t="s">
        <v>974</v>
      </c>
      <c r="I31" s="5" t="s">
        <v>975</v>
      </c>
      <c r="O31" s="5" t="s">
        <v>976</v>
      </c>
      <c r="Q31" s="5" t="s">
        <v>977</v>
      </c>
      <c r="U31" s="13">
        <v>27400000</v>
      </c>
      <c r="X31" s="5" t="s">
        <v>925</v>
      </c>
      <c r="Y31" s="13">
        <v>1264243.94</v>
      </c>
      <c r="AC31" s="15">
        <v>27400000</v>
      </c>
      <c r="AD31" s="16"/>
      <c r="AE31" s="16"/>
      <c r="AF31" s="5" t="s">
        <v>925</v>
      </c>
      <c r="AG31" s="13">
        <v>1264243.94</v>
      </c>
    </row>
    <row r="32" s="1" customFormat="1" ht="11.6" customHeight="1" spans="2:33">
      <c r="B32" s="5" t="s">
        <v>955</v>
      </c>
      <c r="C32" s="5" t="s">
        <v>978</v>
      </c>
      <c r="G32" s="5" t="s">
        <v>979</v>
      </c>
      <c r="I32" s="5" t="s">
        <v>980</v>
      </c>
      <c r="O32" s="5" t="s">
        <v>979</v>
      </c>
      <c r="Q32" s="5" t="s">
        <v>953</v>
      </c>
      <c r="U32" s="13">
        <v>6000</v>
      </c>
      <c r="X32" s="5" t="s">
        <v>926</v>
      </c>
      <c r="Y32" s="13">
        <v>1270243.94</v>
      </c>
      <c r="AC32" s="13">
        <v>6000</v>
      </c>
      <c r="AF32" s="5" t="s">
        <v>926</v>
      </c>
      <c r="AG32" s="13">
        <v>1270243.94</v>
      </c>
    </row>
    <row r="33" s="1" customFormat="1" ht="11.6" customHeight="1" spans="3:33">
      <c r="C33" s="5" t="s">
        <v>981</v>
      </c>
      <c r="G33" s="5" t="s">
        <v>982</v>
      </c>
      <c r="I33" s="5" t="s">
        <v>983</v>
      </c>
      <c r="O33" s="5" t="s">
        <v>984</v>
      </c>
      <c r="Q33" s="5" t="s">
        <v>949</v>
      </c>
      <c r="U33" s="13">
        <v>194000</v>
      </c>
      <c r="X33" s="5" t="s">
        <v>926</v>
      </c>
      <c r="Y33" s="13">
        <v>1464243.94</v>
      </c>
      <c r="AC33" s="13">
        <v>194000</v>
      </c>
      <c r="AF33" s="5" t="s">
        <v>926</v>
      </c>
      <c r="AG33" s="13">
        <v>1464243.94</v>
      </c>
    </row>
    <row r="34" s="1" customFormat="1" ht="11.6" customHeight="1" spans="2:33">
      <c r="B34" s="5" t="s">
        <v>955</v>
      </c>
      <c r="C34" s="5" t="s">
        <v>985</v>
      </c>
      <c r="G34" s="5" t="s">
        <v>986</v>
      </c>
      <c r="I34" s="5" t="s">
        <v>987</v>
      </c>
      <c r="O34" s="5" t="s">
        <v>986</v>
      </c>
      <c r="Q34" s="5" t="s">
        <v>988</v>
      </c>
      <c r="U34" s="13">
        <v>7500000</v>
      </c>
      <c r="X34" s="5" t="s">
        <v>925</v>
      </c>
      <c r="Y34" s="13">
        <v>-6035756.06</v>
      </c>
      <c r="AC34" s="15">
        <v>7500000</v>
      </c>
      <c r="AD34" s="16"/>
      <c r="AE34" s="16"/>
      <c r="AF34" s="5" t="s">
        <v>925</v>
      </c>
      <c r="AG34" s="13">
        <v>-6035756.06</v>
      </c>
    </row>
    <row r="35" s="1" customFormat="1" ht="11.6" customHeight="1" spans="3:33">
      <c r="C35" s="5" t="s">
        <v>989</v>
      </c>
      <c r="G35" s="5" t="s">
        <v>986</v>
      </c>
      <c r="I35" s="5" t="s">
        <v>965</v>
      </c>
      <c r="O35" s="5" t="s">
        <v>964</v>
      </c>
      <c r="Q35" s="5" t="s">
        <v>966</v>
      </c>
      <c r="U35" s="13">
        <v>22500000</v>
      </c>
      <c r="X35" s="5" t="s">
        <v>925</v>
      </c>
      <c r="Y35" s="13">
        <v>-28535756.06</v>
      </c>
      <c r="AC35" s="15">
        <v>22500000</v>
      </c>
      <c r="AD35" s="16"/>
      <c r="AE35" s="16"/>
      <c r="AF35" s="5" t="s">
        <v>925</v>
      </c>
      <c r="AG35" s="13">
        <v>-28535756.06</v>
      </c>
    </row>
    <row r="36" s="1" customFormat="1" ht="11.6" customHeight="1" spans="3:33">
      <c r="C36" s="5" t="s">
        <v>989</v>
      </c>
      <c r="G36" s="5" t="s">
        <v>986</v>
      </c>
      <c r="I36" s="5" t="s">
        <v>969</v>
      </c>
      <c r="O36" s="5" t="s">
        <v>968</v>
      </c>
      <c r="Q36" s="5" t="s">
        <v>970</v>
      </c>
      <c r="U36" s="13">
        <v>6200000</v>
      </c>
      <c r="X36" s="5" t="s">
        <v>925</v>
      </c>
      <c r="Y36" s="13">
        <v>-34735756.06</v>
      </c>
      <c r="AC36" s="15">
        <v>6200000</v>
      </c>
      <c r="AD36" s="16"/>
      <c r="AE36" s="16"/>
      <c r="AF36" s="5" t="s">
        <v>925</v>
      </c>
      <c r="AG36" s="13">
        <v>-34735756.06</v>
      </c>
    </row>
    <row r="37" s="1" customFormat="1" ht="11.6" customHeight="1" spans="3:33">
      <c r="C37" s="5" t="s">
        <v>989</v>
      </c>
      <c r="G37" s="5" t="s">
        <v>986</v>
      </c>
      <c r="I37" s="5" t="s">
        <v>972</v>
      </c>
      <c r="O37" s="5" t="s">
        <v>968</v>
      </c>
      <c r="Q37" s="5" t="s">
        <v>970</v>
      </c>
      <c r="U37" s="13">
        <v>6200000</v>
      </c>
      <c r="X37" s="5" t="s">
        <v>925</v>
      </c>
      <c r="Y37" s="13">
        <v>-40935756.06</v>
      </c>
      <c r="AC37" s="15">
        <v>6200000</v>
      </c>
      <c r="AD37" s="16"/>
      <c r="AE37" s="16"/>
      <c r="AF37" s="5" t="s">
        <v>925</v>
      </c>
      <c r="AG37" s="13">
        <v>-40935756.06</v>
      </c>
    </row>
    <row r="38" s="1" customFormat="1" ht="11.6" customHeight="1" spans="3:33">
      <c r="C38" s="5" t="s">
        <v>989</v>
      </c>
      <c r="G38" s="5" t="s">
        <v>986</v>
      </c>
      <c r="I38" s="5" t="s">
        <v>975</v>
      </c>
      <c r="O38" s="5" t="s">
        <v>976</v>
      </c>
      <c r="Q38" s="5" t="s">
        <v>977</v>
      </c>
      <c r="U38" s="13">
        <v>27400000</v>
      </c>
      <c r="X38" s="5" t="s">
        <v>926</v>
      </c>
      <c r="Y38" s="13">
        <v>-13535756.06</v>
      </c>
      <c r="AC38" s="15">
        <v>27400000</v>
      </c>
      <c r="AD38" s="16"/>
      <c r="AE38" s="16"/>
      <c r="AF38" s="5" t="s">
        <v>926</v>
      </c>
      <c r="AG38" s="13">
        <v>-13535756.06</v>
      </c>
    </row>
    <row r="39" s="1" customFormat="1" ht="11.6" customHeight="1" spans="3:33">
      <c r="C39" s="5" t="s">
        <v>989</v>
      </c>
      <c r="G39" s="5" t="s">
        <v>986</v>
      </c>
      <c r="I39" s="5" t="s">
        <v>987</v>
      </c>
      <c r="O39" s="5" t="s">
        <v>986</v>
      </c>
      <c r="Q39" s="5" t="s">
        <v>988</v>
      </c>
      <c r="U39" s="13">
        <v>7500000</v>
      </c>
      <c r="X39" s="5" t="s">
        <v>926</v>
      </c>
      <c r="Y39" s="13">
        <v>-6035756.06</v>
      </c>
      <c r="AC39" s="15">
        <v>7500000</v>
      </c>
      <c r="AD39" s="16"/>
      <c r="AE39" s="16"/>
      <c r="AF39" s="5" t="s">
        <v>926</v>
      </c>
      <c r="AG39" s="13">
        <v>-6035756.06</v>
      </c>
    </row>
    <row r="40" s="1" customFormat="1" ht="18.7" customHeight="1" spans="2:33">
      <c r="B40" s="5" t="s">
        <v>955</v>
      </c>
      <c r="C40" s="5" t="s">
        <v>990</v>
      </c>
      <c r="G40" s="5" t="s">
        <v>991</v>
      </c>
      <c r="I40" s="5" t="s">
        <v>992</v>
      </c>
      <c r="O40" s="5" t="s">
        <v>991</v>
      </c>
      <c r="Q40" s="5" t="s">
        <v>993</v>
      </c>
      <c r="U40" s="13">
        <v>440844.22</v>
      </c>
      <c r="X40" s="5" t="s">
        <v>925</v>
      </c>
      <c r="Y40" s="13">
        <v>-6476600.28</v>
      </c>
      <c r="AC40" s="13">
        <v>440844.22</v>
      </c>
      <c r="AF40" s="5" t="s">
        <v>925</v>
      </c>
      <c r="AG40" s="13">
        <v>-6476600.28</v>
      </c>
    </row>
    <row r="41" s="1" customFormat="1" ht="11.6" customHeight="1" spans="2:33">
      <c r="B41" s="5" t="s">
        <v>955</v>
      </c>
      <c r="C41" s="5" t="s">
        <v>994</v>
      </c>
      <c r="G41" s="5" t="s">
        <v>995</v>
      </c>
      <c r="I41" s="5" t="s">
        <v>996</v>
      </c>
      <c r="O41" s="5" t="s">
        <v>995</v>
      </c>
      <c r="Q41" s="5" t="s">
        <v>997</v>
      </c>
      <c r="U41" s="13">
        <v>2320000</v>
      </c>
      <c r="X41" s="5" t="s">
        <v>925</v>
      </c>
      <c r="Y41" s="13">
        <v>-8796600.28</v>
      </c>
      <c r="AC41" s="15">
        <v>2320000</v>
      </c>
      <c r="AD41" s="16"/>
      <c r="AE41" s="16"/>
      <c r="AF41" s="5" t="s">
        <v>925</v>
      </c>
      <c r="AG41" s="13">
        <v>-8796600.28</v>
      </c>
    </row>
    <row r="42" s="1" customFormat="1" ht="18.7" customHeight="1" spans="2:35">
      <c r="B42" s="5" t="s">
        <v>955</v>
      </c>
      <c r="C42" s="5" t="s">
        <v>998</v>
      </c>
      <c r="G42" s="5" t="s">
        <v>995</v>
      </c>
      <c r="I42" s="5" t="s">
        <v>999</v>
      </c>
      <c r="O42" s="5" t="s">
        <v>995</v>
      </c>
      <c r="Q42" s="5" t="s">
        <v>1000</v>
      </c>
      <c r="U42" s="13">
        <v>168211.84</v>
      </c>
      <c r="X42" s="5" t="s">
        <v>925</v>
      </c>
      <c r="Y42" s="13">
        <v>-8964812.12</v>
      </c>
      <c r="AC42" s="13">
        <v>168211.84</v>
      </c>
      <c r="AF42" s="5" t="s">
        <v>925</v>
      </c>
      <c r="AG42" s="13">
        <v>-8964812.12</v>
      </c>
      <c r="AI42" s="1">
        <f>AC42+AC40</f>
        <v>609056.06</v>
      </c>
    </row>
    <row r="43" s="1" customFormat="1" ht="11.6" customHeight="1" spans="2:33">
      <c r="B43" s="5" t="s">
        <v>955</v>
      </c>
      <c r="C43" s="5" t="s">
        <v>1001</v>
      </c>
      <c r="G43" s="5" t="s">
        <v>995</v>
      </c>
      <c r="I43" s="5" t="s">
        <v>1002</v>
      </c>
      <c r="O43" s="5" t="s">
        <v>995</v>
      </c>
      <c r="Q43" s="5" t="s">
        <v>1003</v>
      </c>
      <c r="U43" s="13">
        <v>2320000</v>
      </c>
      <c r="X43" s="5" t="s">
        <v>926</v>
      </c>
      <c r="Y43" s="13">
        <v>-6644812.12</v>
      </c>
      <c r="AC43" s="15">
        <v>2320000</v>
      </c>
      <c r="AD43" s="16"/>
      <c r="AE43" s="16"/>
      <c r="AF43" s="5" t="s">
        <v>926</v>
      </c>
      <c r="AG43" s="13">
        <v>-6644812.12</v>
      </c>
    </row>
    <row r="44" s="1" customFormat="1" ht="11.6" customHeight="1" spans="3:33">
      <c r="C44" s="5" t="s">
        <v>1004</v>
      </c>
      <c r="G44" s="5" t="s">
        <v>995</v>
      </c>
      <c r="I44" s="5" t="s">
        <v>1002</v>
      </c>
      <c r="O44" s="5" t="s">
        <v>995</v>
      </c>
      <c r="Q44" s="5" t="s">
        <v>1003</v>
      </c>
      <c r="U44" s="13">
        <v>2320000</v>
      </c>
      <c r="X44" s="5" t="s">
        <v>925</v>
      </c>
      <c r="Y44" s="13">
        <v>-8964812.12</v>
      </c>
      <c r="AC44" s="15">
        <v>2320000</v>
      </c>
      <c r="AD44" s="16"/>
      <c r="AE44" s="16"/>
      <c r="AF44" s="5" t="s">
        <v>925</v>
      </c>
      <c r="AG44" s="13">
        <v>-8964812.12</v>
      </c>
    </row>
    <row r="45" s="1" customFormat="1" ht="11.6" customHeight="1" spans="3:33">
      <c r="C45" s="5" t="s">
        <v>1004</v>
      </c>
      <c r="G45" s="5" t="s">
        <v>995</v>
      </c>
      <c r="I45" s="5" t="s">
        <v>996</v>
      </c>
      <c r="O45" s="5" t="s">
        <v>995</v>
      </c>
      <c r="Q45" s="5" t="s">
        <v>997</v>
      </c>
      <c r="U45" s="13">
        <v>2320000</v>
      </c>
      <c r="X45" s="5" t="s">
        <v>926</v>
      </c>
      <c r="Y45" s="13">
        <v>-6644812.12</v>
      </c>
      <c r="AC45" s="15">
        <v>2320000</v>
      </c>
      <c r="AD45" s="16"/>
      <c r="AE45" s="16"/>
      <c r="AF45" s="5" t="s">
        <v>926</v>
      </c>
      <c r="AG45" s="13">
        <v>-6644812.12</v>
      </c>
    </row>
    <row r="46" s="1" customFormat="1" ht="11.6" customHeight="1" spans="3:33">
      <c r="C46" s="5" t="s">
        <v>1005</v>
      </c>
      <c r="G46" s="5" t="s">
        <v>995</v>
      </c>
      <c r="I46" s="5" t="s">
        <v>1006</v>
      </c>
      <c r="O46" s="5" t="s">
        <v>1007</v>
      </c>
      <c r="Q46" s="5" t="s">
        <v>949</v>
      </c>
      <c r="U46" s="13">
        <v>460079.07</v>
      </c>
      <c r="X46" s="5" t="s">
        <v>926</v>
      </c>
      <c r="Y46" s="13">
        <v>-6184733.05</v>
      </c>
      <c r="AC46" s="13">
        <v>460079.07</v>
      </c>
      <c r="AF46" s="5" t="s">
        <v>926</v>
      </c>
      <c r="AG46" s="13">
        <v>-6184733.05</v>
      </c>
    </row>
    <row r="47" s="1" customFormat="1" ht="11.6" customHeight="1" spans="3:33">
      <c r="C47" s="5" t="s">
        <v>1005</v>
      </c>
      <c r="G47" s="5" t="s">
        <v>995</v>
      </c>
      <c r="I47" s="5" t="s">
        <v>1008</v>
      </c>
      <c r="O47" s="5" t="s">
        <v>1009</v>
      </c>
      <c r="Q47" s="5" t="s">
        <v>949</v>
      </c>
      <c r="U47" s="13">
        <v>39920.93</v>
      </c>
      <c r="X47" s="5" t="s">
        <v>926</v>
      </c>
      <c r="Y47" s="13">
        <v>-6144812.12</v>
      </c>
      <c r="AC47" s="13">
        <v>39920.93</v>
      </c>
      <c r="AF47" s="5" t="s">
        <v>926</v>
      </c>
      <c r="AG47" s="13">
        <v>-6144812.12</v>
      </c>
    </row>
    <row r="48" s="1" customFormat="1" ht="11.6" customHeight="1" spans="3:33">
      <c r="C48" s="5" t="s">
        <v>1010</v>
      </c>
      <c r="G48" s="5" t="s">
        <v>995</v>
      </c>
      <c r="I48" s="5" t="s">
        <v>1011</v>
      </c>
      <c r="O48" s="5" t="s">
        <v>1012</v>
      </c>
      <c r="Q48" s="5" t="s">
        <v>949</v>
      </c>
      <c r="U48" s="13">
        <v>381682.4</v>
      </c>
      <c r="X48" s="5" t="s">
        <v>926</v>
      </c>
      <c r="Y48" s="13">
        <v>-5763129.72</v>
      </c>
      <c r="AC48" s="13">
        <v>381682.4</v>
      </c>
      <c r="AF48" s="5" t="s">
        <v>926</v>
      </c>
      <c r="AG48" s="13">
        <v>-5763129.72</v>
      </c>
    </row>
    <row r="49" s="1" customFormat="1" ht="11.6" customHeight="1" spans="3:33">
      <c r="C49" s="5" t="s">
        <v>1010</v>
      </c>
      <c r="G49" s="5" t="s">
        <v>995</v>
      </c>
      <c r="I49" s="5" t="s">
        <v>983</v>
      </c>
      <c r="O49" s="5" t="s">
        <v>984</v>
      </c>
      <c r="Q49" s="5" t="s">
        <v>949</v>
      </c>
      <c r="U49" s="13">
        <v>74723.32</v>
      </c>
      <c r="X49" s="5" t="s">
        <v>926</v>
      </c>
      <c r="Y49" s="13">
        <v>-5688406.4</v>
      </c>
      <c r="AC49" s="13">
        <v>74723.32</v>
      </c>
      <c r="AF49" s="5" t="s">
        <v>926</v>
      </c>
      <c r="AG49" s="13">
        <v>-5688406.4</v>
      </c>
    </row>
    <row r="50" s="1" customFormat="1" ht="11.6" customHeight="1" spans="3:33">
      <c r="C50" s="5" t="s">
        <v>1010</v>
      </c>
      <c r="G50" s="5" t="s">
        <v>995</v>
      </c>
      <c r="I50" s="5" t="s">
        <v>1006</v>
      </c>
      <c r="O50" s="5" t="s">
        <v>1007</v>
      </c>
      <c r="Q50" s="5" t="s">
        <v>949</v>
      </c>
      <c r="U50" s="13">
        <v>13594.28</v>
      </c>
      <c r="X50" s="5" t="s">
        <v>926</v>
      </c>
      <c r="Y50" s="13">
        <v>-5674812.12</v>
      </c>
      <c r="AC50" s="13">
        <v>13594.28</v>
      </c>
      <c r="AF50" s="5" t="s">
        <v>926</v>
      </c>
      <c r="AG50" s="13">
        <v>-5674812.12</v>
      </c>
    </row>
    <row r="51" s="1" customFormat="1" ht="11" customHeight="1" spans="20:32">
      <c r="T51" s="5" t="s">
        <v>937</v>
      </c>
      <c r="U51" s="14">
        <v>5674812.12</v>
      </c>
      <c r="X51" s="5" t="s">
        <v>925</v>
      </c>
      <c r="AC51" s="13">
        <v>5674812.12</v>
      </c>
      <c r="AF51" s="5" t="s">
        <v>925</v>
      </c>
    </row>
    <row r="52" s="1" customFormat="1"/>
    <row r="53" s="1" customFormat="1"/>
    <row r="54" s="1" customFormat="1" ht="12" customHeight="1" spans="1:1">
      <c r="A54" s="6" t="s">
        <v>1013</v>
      </c>
    </row>
    <row r="55" s="1" customFormat="1"/>
    <row r="56" s="1" customFormat="1"/>
    <row r="57" s="1" customFormat="1" ht="15.7" customHeight="1" spans="11:11">
      <c r="K57" s="8" t="s">
        <v>1014</v>
      </c>
    </row>
    <row r="58" s="1" customFormat="1" ht="15" customHeight="1" spans="11:18">
      <c r="K58" s="9" t="s">
        <v>4</v>
      </c>
      <c r="O58" s="2" t="s">
        <v>1015</v>
      </c>
      <c r="R58" s="2" t="s">
        <v>463</v>
      </c>
    </row>
    <row r="59" s="1" customFormat="1" ht="15" customHeight="1" spans="11:22">
      <c r="K59" s="9" t="s">
        <v>1016</v>
      </c>
      <c r="O59" s="2" t="s">
        <v>1017</v>
      </c>
      <c r="R59" s="2" t="s">
        <v>944</v>
      </c>
      <c r="V59" s="2" t="s">
        <v>1018</v>
      </c>
    </row>
    <row r="60" s="1" customFormat="1" ht="15" customHeight="1" spans="11:22">
      <c r="K60" s="9" t="s">
        <v>1019</v>
      </c>
      <c r="O60" s="2" t="s">
        <v>1017</v>
      </c>
      <c r="R60" s="2" t="s">
        <v>1020</v>
      </c>
      <c r="V60" s="2" t="s">
        <v>1020</v>
      </c>
    </row>
    <row r="61" s="1" customFormat="1" ht="15" customHeight="1" spans="11:18">
      <c r="K61" s="9" t="s">
        <v>1021</v>
      </c>
      <c r="O61" s="2" t="s">
        <v>1015</v>
      </c>
      <c r="R61" s="2" t="s">
        <v>917</v>
      </c>
    </row>
    <row r="62" s="1" customFormat="1"/>
    <row r="63" s="1" customFormat="1"/>
    <row r="64" s="1" customFormat="1" ht="12" customHeight="1" spans="1:1">
      <c r="A64" s="7" t="s">
        <v>1022</v>
      </c>
    </row>
  </sheetData>
  <mergeCells count="281">
    <mergeCell ref="A3:D3"/>
    <mergeCell ref="E5:AD5"/>
    <mergeCell ref="C12:E12"/>
    <mergeCell ref="F12:H12"/>
    <mergeCell ref="I12:M12"/>
    <mergeCell ref="N12:P12"/>
    <mergeCell ref="Q12:T12"/>
    <mergeCell ref="U12:AA12"/>
    <mergeCell ref="AB12:AG12"/>
    <mergeCell ref="U14:V14"/>
    <mergeCell ref="U15:V15"/>
    <mergeCell ref="C16:D16"/>
    <mergeCell ref="E16:K16"/>
    <mergeCell ref="L16:R16"/>
    <mergeCell ref="C17:K17"/>
    <mergeCell ref="L17:R17"/>
    <mergeCell ref="C18:K18"/>
    <mergeCell ref="L18:R18"/>
    <mergeCell ref="Y18:AA18"/>
    <mergeCell ref="C19:F19"/>
    <mergeCell ref="U19:V19"/>
    <mergeCell ref="AC19:AE19"/>
    <mergeCell ref="C21:F21"/>
    <mergeCell ref="G21:H21"/>
    <mergeCell ref="I21:N21"/>
    <mergeCell ref="O21:P21"/>
    <mergeCell ref="Q21:T21"/>
    <mergeCell ref="U21:V21"/>
    <mergeCell ref="Y21:AA21"/>
    <mergeCell ref="AC21:AE21"/>
    <mergeCell ref="C22:F22"/>
    <mergeCell ref="G22:H22"/>
    <mergeCell ref="I22:N22"/>
    <mergeCell ref="O22:P22"/>
    <mergeCell ref="Q22:T22"/>
    <mergeCell ref="U22:V22"/>
    <mergeCell ref="Y22:AA22"/>
    <mergeCell ref="AC22:AE22"/>
    <mergeCell ref="C23:F23"/>
    <mergeCell ref="G23:H23"/>
    <mergeCell ref="I23:N23"/>
    <mergeCell ref="O23:P23"/>
    <mergeCell ref="Q23:T23"/>
    <mergeCell ref="U23:V23"/>
    <mergeCell ref="Y23:AA23"/>
    <mergeCell ref="AC23:AE23"/>
    <mergeCell ref="C24:F24"/>
    <mergeCell ref="G24:H24"/>
    <mergeCell ref="I24:N24"/>
    <mergeCell ref="O24:P24"/>
    <mergeCell ref="Q24:T24"/>
    <mergeCell ref="U24:V24"/>
    <mergeCell ref="Y24:AA24"/>
    <mergeCell ref="AC24:AE24"/>
    <mergeCell ref="C25:F25"/>
    <mergeCell ref="G25:H25"/>
    <mergeCell ref="I25:N25"/>
    <mergeCell ref="O25:P25"/>
    <mergeCell ref="Q25:T25"/>
    <mergeCell ref="U25:V25"/>
    <mergeCell ref="Y25:AA25"/>
    <mergeCell ref="AC25:AE25"/>
    <mergeCell ref="C26:F26"/>
    <mergeCell ref="G26:H26"/>
    <mergeCell ref="I26:N26"/>
    <mergeCell ref="O26:P26"/>
    <mergeCell ref="Q26:T26"/>
    <mergeCell ref="U26:V26"/>
    <mergeCell ref="Y26:AA26"/>
    <mergeCell ref="AC26:AE26"/>
    <mergeCell ref="C27:F27"/>
    <mergeCell ref="G27:H27"/>
    <mergeCell ref="I27:N27"/>
    <mergeCell ref="O27:P27"/>
    <mergeCell ref="Q27:T27"/>
    <mergeCell ref="U27:V27"/>
    <mergeCell ref="Y27:AA27"/>
    <mergeCell ref="AC27:AE27"/>
    <mergeCell ref="C28:F28"/>
    <mergeCell ref="G28:H28"/>
    <mergeCell ref="I28:N28"/>
    <mergeCell ref="O28:P28"/>
    <mergeCell ref="Q28:T28"/>
    <mergeCell ref="U28:V28"/>
    <mergeCell ref="Y28:AA28"/>
    <mergeCell ref="AC28:AE28"/>
    <mergeCell ref="C29:F29"/>
    <mergeCell ref="G29:H29"/>
    <mergeCell ref="I29:N29"/>
    <mergeCell ref="O29:P29"/>
    <mergeCell ref="Q29:T29"/>
    <mergeCell ref="U29:V29"/>
    <mergeCell ref="Y29:AA29"/>
    <mergeCell ref="AC29:AE29"/>
    <mergeCell ref="C30:F30"/>
    <mergeCell ref="G30:H30"/>
    <mergeCell ref="I30:N30"/>
    <mergeCell ref="O30:P30"/>
    <mergeCell ref="Q30:T30"/>
    <mergeCell ref="U30:V30"/>
    <mergeCell ref="Y30:AA30"/>
    <mergeCell ref="AC30:AE30"/>
    <mergeCell ref="C31:F31"/>
    <mergeCell ref="G31:H31"/>
    <mergeCell ref="I31:N31"/>
    <mergeCell ref="O31:P31"/>
    <mergeCell ref="Q31:T31"/>
    <mergeCell ref="U31:V31"/>
    <mergeCell ref="Y31:AA31"/>
    <mergeCell ref="AC31:AE31"/>
    <mergeCell ref="C32:F32"/>
    <mergeCell ref="G32:H32"/>
    <mergeCell ref="I32:N32"/>
    <mergeCell ref="O32:P32"/>
    <mergeCell ref="Q32:T32"/>
    <mergeCell ref="U32:V32"/>
    <mergeCell ref="Y32:AA32"/>
    <mergeCell ref="AC32:AE32"/>
    <mergeCell ref="C33:F33"/>
    <mergeCell ref="G33:H33"/>
    <mergeCell ref="I33:N33"/>
    <mergeCell ref="O33:P33"/>
    <mergeCell ref="Q33:T33"/>
    <mergeCell ref="U33:V33"/>
    <mergeCell ref="Y33:AA33"/>
    <mergeCell ref="AC33:AE33"/>
    <mergeCell ref="C34:F34"/>
    <mergeCell ref="G34:H34"/>
    <mergeCell ref="I34:N34"/>
    <mergeCell ref="O34:P34"/>
    <mergeCell ref="Q34:T34"/>
    <mergeCell ref="U34:V34"/>
    <mergeCell ref="Y34:AA34"/>
    <mergeCell ref="AC34:AE34"/>
    <mergeCell ref="C35:F35"/>
    <mergeCell ref="G35:H35"/>
    <mergeCell ref="I35:N35"/>
    <mergeCell ref="O35:P35"/>
    <mergeCell ref="Q35:T35"/>
    <mergeCell ref="U35:V35"/>
    <mergeCell ref="Y35:AA35"/>
    <mergeCell ref="AC35:AE35"/>
    <mergeCell ref="C36:F36"/>
    <mergeCell ref="G36:H36"/>
    <mergeCell ref="I36:N36"/>
    <mergeCell ref="O36:P36"/>
    <mergeCell ref="Q36:T36"/>
    <mergeCell ref="U36:V36"/>
    <mergeCell ref="Y36:AA36"/>
    <mergeCell ref="AC36:AE36"/>
    <mergeCell ref="C37:F37"/>
    <mergeCell ref="G37:H37"/>
    <mergeCell ref="I37:N37"/>
    <mergeCell ref="O37:P37"/>
    <mergeCell ref="Q37:T37"/>
    <mergeCell ref="U37:V37"/>
    <mergeCell ref="Y37:AA37"/>
    <mergeCell ref="AC37:AE37"/>
    <mergeCell ref="C38:F38"/>
    <mergeCell ref="G38:H38"/>
    <mergeCell ref="I38:N38"/>
    <mergeCell ref="O38:P38"/>
    <mergeCell ref="Q38:T38"/>
    <mergeCell ref="U38:V38"/>
    <mergeCell ref="Y38:AA38"/>
    <mergeCell ref="AC38:AE38"/>
    <mergeCell ref="C39:F39"/>
    <mergeCell ref="G39:H39"/>
    <mergeCell ref="I39:N39"/>
    <mergeCell ref="O39:P39"/>
    <mergeCell ref="Q39:T39"/>
    <mergeCell ref="U39:V39"/>
    <mergeCell ref="Y39:AA39"/>
    <mergeCell ref="AC39:AE39"/>
    <mergeCell ref="C40:F40"/>
    <mergeCell ref="G40:H40"/>
    <mergeCell ref="I40:N40"/>
    <mergeCell ref="O40:P40"/>
    <mergeCell ref="Q40:T40"/>
    <mergeCell ref="U40:V40"/>
    <mergeCell ref="Y40:AA40"/>
    <mergeCell ref="AC40:AE40"/>
    <mergeCell ref="C41:F41"/>
    <mergeCell ref="G41:H41"/>
    <mergeCell ref="I41:N41"/>
    <mergeCell ref="O41:P41"/>
    <mergeCell ref="Q41:T41"/>
    <mergeCell ref="U41:V41"/>
    <mergeCell ref="Y41:AA41"/>
    <mergeCell ref="AC41:AE41"/>
    <mergeCell ref="C42:F42"/>
    <mergeCell ref="G42:H42"/>
    <mergeCell ref="I42:N42"/>
    <mergeCell ref="O42:P42"/>
    <mergeCell ref="Q42:T42"/>
    <mergeCell ref="U42:V42"/>
    <mergeCell ref="Y42:AA42"/>
    <mergeCell ref="AC42:AE42"/>
    <mergeCell ref="C43:F43"/>
    <mergeCell ref="G43:H43"/>
    <mergeCell ref="I43:N43"/>
    <mergeCell ref="O43:P43"/>
    <mergeCell ref="Q43:T43"/>
    <mergeCell ref="U43:V43"/>
    <mergeCell ref="Y43:AA43"/>
    <mergeCell ref="AC43:AE43"/>
    <mergeCell ref="C44:F44"/>
    <mergeCell ref="G44:H44"/>
    <mergeCell ref="I44:N44"/>
    <mergeCell ref="O44:P44"/>
    <mergeCell ref="Q44:T44"/>
    <mergeCell ref="U44:V44"/>
    <mergeCell ref="Y44:AA44"/>
    <mergeCell ref="AC44:AE44"/>
    <mergeCell ref="C45:F45"/>
    <mergeCell ref="G45:H45"/>
    <mergeCell ref="I45:N45"/>
    <mergeCell ref="O45:P45"/>
    <mergeCell ref="Q45:T45"/>
    <mergeCell ref="U45:V45"/>
    <mergeCell ref="Y45:AA45"/>
    <mergeCell ref="AC45:AE45"/>
    <mergeCell ref="C46:F46"/>
    <mergeCell ref="G46:H46"/>
    <mergeCell ref="I46:N46"/>
    <mergeCell ref="O46:P46"/>
    <mergeCell ref="Q46:T46"/>
    <mergeCell ref="U46:V46"/>
    <mergeCell ref="Y46:AA46"/>
    <mergeCell ref="AC46:AE46"/>
    <mergeCell ref="C47:F47"/>
    <mergeCell ref="G47:H47"/>
    <mergeCell ref="I47:N47"/>
    <mergeCell ref="O47:P47"/>
    <mergeCell ref="Q47:T47"/>
    <mergeCell ref="U47:V47"/>
    <mergeCell ref="Y47:AA47"/>
    <mergeCell ref="AC47:AE47"/>
    <mergeCell ref="C48:F48"/>
    <mergeCell ref="G48:H48"/>
    <mergeCell ref="I48:N48"/>
    <mergeCell ref="O48:P48"/>
    <mergeCell ref="Q48:T48"/>
    <mergeCell ref="U48:V48"/>
    <mergeCell ref="Y48:AA48"/>
    <mergeCell ref="AC48:AE48"/>
    <mergeCell ref="C49:F49"/>
    <mergeCell ref="G49:H49"/>
    <mergeCell ref="I49:N49"/>
    <mergeCell ref="O49:P49"/>
    <mergeCell ref="Q49:T49"/>
    <mergeCell ref="U49:V49"/>
    <mergeCell ref="Y49:AA49"/>
    <mergeCell ref="AC49:AE49"/>
    <mergeCell ref="C50:F50"/>
    <mergeCell ref="G50:H50"/>
    <mergeCell ref="I50:N50"/>
    <mergeCell ref="O50:P50"/>
    <mergeCell ref="Q50:T50"/>
    <mergeCell ref="U50:V50"/>
    <mergeCell ref="Y50:AA50"/>
    <mergeCell ref="AC50:AE50"/>
    <mergeCell ref="U51:V51"/>
    <mergeCell ref="AC51:AE51"/>
    <mergeCell ref="A54:AH54"/>
    <mergeCell ref="K57:L57"/>
    <mergeCell ref="K58:N58"/>
    <mergeCell ref="O58:Q58"/>
    <mergeCell ref="R58:U58"/>
    <mergeCell ref="K59:N59"/>
    <mergeCell ref="O59:Q59"/>
    <mergeCell ref="R59:U59"/>
    <mergeCell ref="V59:AC59"/>
    <mergeCell ref="K60:N60"/>
    <mergeCell ref="O60:Q60"/>
    <mergeCell ref="R60:U60"/>
    <mergeCell ref="V60:AC60"/>
    <mergeCell ref="K61:N61"/>
    <mergeCell ref="O61:Q61"/>
    <mergeCell ref="R61:U61"/>
    <mergeCell ref="A64:AH6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付款计划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弓长</cp:lastModifiedBy>
  <dcterms:created xsi:type="dcterms:W3CDTF">2021-09-17T07:43:00Z</dcterms:created>
  <dcterms:modified xsi:type="dcterms:W3CDTF">2024-07-03T10:44:41Z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C047B472102B4B5EB98758D0F5D70E9E_13</vt:lpwstr>
  </property>
</Properties>
</file>