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/>
  </bookViews>
  <sheets>
    <sheet name="金琥 （REV1)" sheetId="3" r:id="rId1"/>
    <sheet name="M4二级解锁拉带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<sst xmlns="http://schemas.openxmlformats.org/spreadsheetml/2006/main" count="74" uniqueCount="55">
  <si>
    <t>价格执行协议</t>
  </si>
  <si>
    <t>甲方：湖南光华荣昌汽车部件有限公司</t>
  </si>
  <si>
    <t>乙方：湘乡简美工贸有限公司</t>
  </si>
  <si>
    <r>
      <rPr>
        <sz val="11"/>
        <color theme="1"/>
        <rFont val="宋体"/>
        <charset val="134"/>
        <scheme val="minor"/>
      </rPr>
      <t xml:space="preserve">甲乙双方在保持互惠互利的基础上，保持长久的，双方携手共同占领大市场，特签定价 </t>
    </r>
    <r>
      <rPr>
        <b/>
        <u/>
        <sz val="11"/>
        <color theme="1"/>
        <rFont val="宋体"/>
        <charset val="134"/>
        <scheme val="minor"/>
      </rPr>
      <t>金琥面套</t>
    </r>
    <r>
      <rPr>
        <b/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产品价格协议如下：</t>
    </r>
  </si>
  <si>
    <r>
      <rPr>
        <sz val="11"/>
        <color theme="1"/>
        <rFont val="宋体"/>
        <charset val="134"/>
        <scheme val="minor"/>
      </rPr>
      <t xml:space="preserve">一、乙方供货 </t>
    </r>
    <r>
      <rPr>
        <b/>
        <u/>
        <sz val="11"/>
        <color theme="1"/>
        <rFont val="宋体"/>
        <charset val="134"/>
        <scheme val="minor"/>
      </rPr>
      <t>金琥面套加工费</t>
    </r>
    <r>
      <rPr>
        <b/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价格：（含13%增值税，送到甲方指定地点）</t>
    </r>
  </si>
  <si>
    <t>序号</t>
  </si>
  <si>
    <t>零件代码</t>
  </si>
  <si>
    <t>零部件名称</t>
  </si>
  <si>
    <r>
      <rPr>
        <sz val="11"/>
        <color theme="1"/>
        <rFont val="宋体"/>
        <charset val="134"/>
      </rPr>
      <t>织物主料</t>
    </r>
    <r>
      <rPr>
        <sz val="11"/>
        <color theme="1"/>
        <rFont val="Arial"/>
        <charset val="134"/>
      </rPr>
      <t>1</t>
    </r>
  </si>
  <si>
    <r>
      <rPr>
        <sz val="11"/>
        <color theme="1"/>
        <rFont val="宋体"/>
        <charset val="134"/>
      </rPr>
      <t>织物主料</t>
    </r>
    <r>
      <rPr>
        <sz val="11"/>
        <color theme="1"/>
        <rFont val="Arial"/>
        <charset val="134"/>
      </rPr>
      <t>2</t>
    </r>
  </si>
  <si>
    <t>织物</t>
  </si>
  <si>
    <t>织物辅料</t>
  </si>
  <si>
    <t>辅材价格</t>
  </si>
  <si>
    <t>加工价格合计</t>
  </si>
  <si>
    <t>未税单价</t>
  </si>
  <si>
    <t>件数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</si>
  <si>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台份价格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（含</t>
    </r>
    <r>
      <rPr>
        <sz val="11"/>
        <rFont val="Arial"/>
        <charset val="134"/>
      </rPr>
      <t>13%</t>
    </r>
    <r>
      <rPr>
        <sz val="11"/>
        <rFont val="宋体"/>
        <charset val="134"/>
      </rPr>
      <t>税）</t>
    </r>
  </si>
  <si>
    <t>主料用量</t>
  </si>
  <si>
    <t>主料费用</t>
  </si>
  <si>
    <t>副料用量</t>
  </si>
  <si>
    <t>副料费用</t>
  </si>
  <si>
    <t>织物用量</t>
  </si>
  <si>
    <t>织物费用</t>
  </si>
  <si>
    <t>SCS0012202</t>
  </si>
  <si>
    <t>驾驶员座椅坐垫护面总成</t>
  </si>
  <si>
    <t>SCS0012201</t>
  </si>
  <si>
    <t>驾驶员座椅靠背护面总成</t>
  </si>
  <si>
    <t>主料1</t>
  </si>
  <si>
    <t>SCS0012205</t>
  </si>
  <si>
    <t>副驾驶员座椅坐垫护面总成</t>
  </si>
  <si>
    <t>SCS0012204</t>
  </si>
  <si>
    <t>副驾驶员座椅靠背护面总成</t>
  </si>
  <si>
    <t>SCS0012203</t>
  </si>
  <si>
    <t>左头枕护面总成</t>
  </si>
  <si>
    <r>
      <rPr>
        <sz val="10"/>
        <color theme="1"/>
        <rFont val="宋体"/>
        <charset val="134"/>
      </rPr>
      <t>布料利润</t>
    </r>
  </si>
  <si>
    <t>右头枕护面总成</t>
  </si>
  <si>
    <t>面套合计</t>
  </si>
  <si>
    <t>注：织物主料1价格为23元/米；织物主料2价格为22元/米；织物辅料价格为17.5元/米；运输费只包含到株洲。</t>
  </si>
  <si>
    <t>一、结算方式：到货结算,现金或承兑。</t>
  </si>
  <si>
    <t>二、每月低于2000套不安排现场服务，双方合作中出现质量、技术问题以一换一。</t>
  </si>
  <si>
    <t>三、此价格从2023年1月11日起至2024年12月31日止。</t>
  </si>
  <si>
    <t>四、此协议一式四份，经双方代表签字后即生效，同时具有法律效力。</t>
  </si>
  <si>
    <r>
      <rPr>
        <sz val="11"/>
        <color theme="1"/>
        <rFont val="宋体"/>
        <charset val="134"/>
        <scheme val="minor"/>
      </rPr>
      <t xml:space="preserve">甲方代表签字： </t>
    </r>
    <r>
      <rPr>
        <sz val="11"/>
        <color theme="1"/>
        <rFont val="宋体"/>
        <charset val="134"/>
        <scheme val="minor"/>
      </rPr>
      <t xml:space="preserve">                                          乙方代表签字：</t>
    </r>
  </si>
  <si>
    <t>乙方代表签字：</t>
  </si>
  <si>
    <r>
      <rPr>
        <sz val="11"/>
        <color theme="1"/>
        <rFont val="宋体"/>
        <charset val="134"/>
        <scheme val="minor"/>
      </rPr>
      <t>时        间：</t>
    </r>
    <r>
      <rPr>
        <sz val="11"/>
        <color theme="1"/>
        <rFont val="宋体"/>
        <charset val="134"/>
        <scheme val="minor"/>
      </rPr>
      <t xml:space="preserve">                                           时       间</t>
    </r>
  </si>
  <si>
    <t>时        间：</t>
  </si>
  <si>
    <r>
      <t xml:space="preserve">甲乙双方在保持互惠互利的基础上，保持长久的，双方携手共同占领大市场，特签定价 </t>
    </r>
    <r>
      <rPr>
        <b/>
        <u/>
        <sz val="11"/>
        <color theme="1"/>
        <rFont val="Arial"/>
        <charset val="134"/>
      </rPr>
      <t>M4</t>
    </r>
    <r>
      <rPr>
        <b/>
        <u/>
        <sz val="11"/>
        <color theme="1"/>
        <rFont val="宋体"/>
        <charset val="134"/>
      </rPr>
      <t>二级解锁拉带</t>
    </r>
    <r>
      <rPr>
        <b/>
        <u/>
        <sz val="11"/>
        <color theme="1"/>
        <rFont val="宋体"/>
        <charset val="134"/>
        <scheme val="minor"/>
      </rPr>
      <t>/金琥拉带&amp;毛毡</t>
    </r>
    <r>
      <rPr>
        <b/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产品价格协议如下：</t>
    </r>
  </si>
  <si>
    <r>
      <t xml:space="preserve">一、乙方供货 </t>
    </r>
    <r>
      <rPr>
        <b/>
        <u/>
        <sz val="11"/>
        <color theme="1"/>
        <rFont val="Arial"/>
        <charset val="134"/>
      </rPr>
      <t>M4</t>
    </r>
    <r>
      <rPr>
        <b/>
        <u/>
        <sz val="11"/>
        <color theme="1"/>
        <rFont val="宋体"/>
        <charset val="134"/>
      </rPr>
      <t>二级解锁拉带</t>
    </r>
    <r>
      <rPr>
        <b/>
        <u/>
        <sz val="11"/>
        <color theme="1"/>
        <rFont val="Arial"/>
        <charset val="134"/>
      </rPr>
      <t>/</t>
    </r>
    <r>
      <rPr>
        <b/>
        <u/>
        <sz val="11"/>
        <color theme="1"/>
        <rFont val="宋体"/>
        <charset val="134"/>
      </rPr>
      <t>金琥拉带</t>
    </r>
    <r>
      <rPr>
        <b/>
        <u/>
        <sz val="11"/>
        <color theme="1"/>
        <rFont val="Arial"/>
        <charset val="134"/>
      </rPr>
      <t>&amp;</t>
    </r>
    <r>
      <rPr>
        <b/>
        <u/>
        <sz val="11"/>
        <color theme="1"/>
        <rFont val="宋体"/>
        <charset val="134"/>
      </rPr>
      <t>毛毡</t>
    </r>
    <r>
      <rPr>
        <b/>
        <u/>
        <sz val="11"/>
        <color theme="1"/>
        <rFont val="宋体"/>
        <charset val="134"/>
        <scheme val="minor"/>
      </rPr>
      <t xml:space="preserve"> </t>
    </r>
    <r>
      <rPr>
        <b/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价格：（含13%增值税，送到甲方指定地点）</t>
    </r>
  </si>
  <si>
    <t>SLT00010923</t>
  </si>
  <si>
    <t>M4二级解锁拉带</t>
  </si>
  <si>
    <r>
      <rPr>
        <sz val="10"/>
        <color theme="1"/>
        <rFont val="宋体"/>
        <charset val="134"/>
      </rPr>
      <t>加工费利润</t>
    </r>
  </si>
  <si>
    <t>SLT0001683</t>
  </si>
  <si>
    <t>金琥拉带</t>
  </si>
  <si>
    <r>
      <t>金琥毛毡</t>
    </r>
    <r>
      <rPr>
        <sz val="11"/>
        <rFont val="Arial"/>
        <charset val="134"/>
      </rPr>
      <t xml:space="preserve"> </t>
    </r>
  </si>
  <si>
    <t>注：运输费只包含到株洲。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</si>
</sst>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0_);[Red]\(0.000\)"/>
    <numFmt numFmtId="179" formatCode="0_);[Red]\(0\)"/>
    <numFmt numFmtId="180" formatCode="0.00_);[Red]\(0.00\)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9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1"/>
      <name val="Arial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b/>
      <u/>
      <sz val="11"/>
      <color theme="1"/>
      <name val="宋体"/>
      <charset val="134"/>
      <scheme val="minor"/>
    </font>
    <font>
      <b/>
      <u/>
      <sz val="11"/>
      <color theme="1"/>
      <name val="Arial"/>
      <charset val="134"/>
    </font>
    <font>
      <b/>
      <u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176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 wrapText="1"/>
    </xf>
    <xf numFmtId="176" fontId="8" fillId="2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180" fontId="0" fillId="0" borderId="0" xfId="0" applyNumberFormat="1" applyBorder="1">
      <alignment vertical="center"/>
    </xf>
    <xf numFmtId="180" fontId="3" fillId="0" borderId="0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0" fontId="5" fillId="2" borderId="0" xfId="49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80" fontId="12" fillId="2" borderId="1" xfId="0" applyNumberFormat="1" applyFont="1" applyFill="1" applyBorder="1" applyAlignment="1">
      <alignment horizontal="center" vertical="center"/>
    </xf>
    <xf numFmtId="180" fontId="0" fillId="2" borderId="0" xfId="0" applyNumberFormat="1" applyFont="1" applyFill="1" applyBorder="1" applyAlignment="1">
      <alignment horizontal="left" vertical="center"/>
    </xf>
    <xf numFmtId="177" fontId="0" fillId="2" borderId="0" xfId="0" applyNumberFormat="1" applyFont="1" applyFill="1" applyBorder="1" applyAlignment="1">
      <alignment vertical="center"/>
    </xf>
    <xf numFmtId="180" fontId="0" fillId="2" borderId="0" xfId="0" applyNumberFormat="1" applyFont="1" applyFill="1" applyBorder="1" applyAlignment="1">
      <alignment vertical="center"/>
    </xf>
    <xf numFmtId="180" fontId="8" fillId="2" borderId="0" xfId="0" applyNumberFormat="1" applyFont="1" applyFill="1" applyBorder="1" applyAlignment="1">
      <alignment vertical="center"/>
    </xf>
    <xf numFmtId="177" fontId="8" fillId="2" borderId="0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vertical="center" wrapText="1"/>
    </xf>
    <xf numFmtId="176" fontId="8" fillId="2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11" xfId="50"/>
  </cellStyles>
  <tableStyles count="0" defaultTableStyle="TableStyleMedium2" defaultPivotStyle="PivotStyleLight16"/>
  <colors>
    <mruColors>
      <color rgb="000C28F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9"/>
  <sheetViews>
    <sheetView tabSelected="1" workbookViewId="0">
      <selection activeCell="R17" sqref="R17"/>
    </sheetView>
  </sheetViews>
  <sheetFormatPr defaultColWidth="9" defaultRowHeight="13.5"/>
  <cols>
    <col min="1" max="1" width="4.75" style="3" customWidth="1"/>
    <col min="2" max="2" width="17.875" style="3" customWidth="1"/>
    <col min="3" max="3" width="45.625" style="3" customWidth="1"/>
    <col min="4" max="4" width="8.5" style="43" customWidth="1"/>
    <col min="5" max="5" width="9" style="3" hidden="1" customWidth="1"/>
    <col min="6" max="6" width="9" style="3" customWidth="1"/>
    <col min="7" max="7" width="9" style="43" customWidth="1"/>
    <col min="8" max="8" width="9" style="3" hidden="1" customWidth="1"/>
    <col min="9" max="9" width="9" style="3" customWidth="1"/>
    <col min="10" max="10" width="9" style="43" hidden="1" customWidth="1"/>
    <col min="11" max="12" width="9" style="3" hidden="1" customWidth="1"/>
    <col min="13" max="13" width="9" style="43" customWidth="1"/>
    <col min="14" max="14" width="9" style="3" hidden="1" customWidth="1"/>
    <col min="15" max="15" width="9.75" style="3" customWidth="1"/>
    <col min="16" max="16" width="9" style="3" customWidth="1"/>
    <col min="17" max="17" width="9.25" style="3" customWidth="1"/>
    <col min="18" max="18" width="17" style="3" customWidth="1"/>
    <col min="19" max="19" width="11" style="3" customWidth="1"/>
    <col min="20" max="20" width="26.75" style="6" customWidth="1"/>
    <col min="21" max="21" width="9" style="3"/>
    <col min="22" max="28" width="9" style="3" hidden="1" customWidth="1"/>
    <col min="29" max="16384" width="9" style="3"/>
  </cols>
  <sheetData>
    <row r="1" ht="22.5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9"/>
    </row>
    <row r="2" ht="22.5" spans="1:20">
      <c r="A2" s="7"/>
      <c r="B2" s="7"/>
      <c r="C2" s="7"/>
      <c r="D2" s="44"/>
      <c r="E2" s="7"/>
      <c r="F2" s="7"/>
      <c r="G2" s="44"/>
      <c r="H2" s="7"/>
      <c r="I2" s="7"/>
      <c r="J2" s="44"/>
      <c r="K2" s="7"/>
      <c r="L2" s="7"/>
      <c r="M2" s="44"/>
      <c r="N2" s="7"/>
      <c r="O2" s="7"/>
      <c r="P2" s="7"/>
      <c r="Q2" s="7"/>
      <c r="R2" s="7"/>
      <c r="S2" s="7"/>
      <c r="T2" s="9"/>
    </row>
    <row r="3" ht="18" customHeight="1" spans="1:1">
      <c r="A3" s="3" t="s">
        <v>1</v>
      </c>
    </row>
    <row r="4" ht="18" customHeight="1" spans="1:1">
      <c r="A4" s="3" t="s">
        <v>2</v>
      </c>
    </row>
    <row r="5" ht="18" customHeight="1" spans="2:2">
      <c r="B5" s="1" t="s">
        <v>3</v>
      </c>
    </row>
    <row r="6" ht="18" customHeight="1" spans="1:1">
      <c r="A6" s="1" t="s">
        <v>4</v>
      </c>
    </row>
    <row r="7" s="1" customFormat="1" customHeight="1" spans="1:20">
      <c r="A7" s="10" t="s">
        <v>5</v>
      </c>
      <c r="B7" s="10" t="s">
        <v>6</v>
      </c>
      <c r="C7" s="10" t="s">
        <v>7</v>
      </c>
      <c r="D7" s="45" t="s">
        <v>8</v>
      </c>
      <c r="E7" s="46"/>
      <c r="F7" s="47"/>
      <c r="G7" s="45" t="s">
        <v>9</v>
      </c>
      <c r="H7" s="46"/>
      <c r="I7" s="47"/>
      <c r="J7" s="45" t="s">
        <v>10</v>
      </c>
      <c r="K7" s="46"/>
      <c r="L7" s="47"/>
      <c r="M7" s="45" t="s">
        <v>11</v>
      </c>
      <c r="N7" s="46"/>
      <c r="O7" s="47"/>
      <c r="P7" s="11" t="s">
        <v>12</v>
      </c>
      <c r="Q7" s="66" t="s">
        <v>13</v>
      </c>
      <c r="R7" s="67" t="s">
        <v>14</v>
      </c>
      <c r="S7" s="10" t="s">
        <v>15</v>
      </c>
      <c r="T7" s="13" t="s">
        <v>16</v>
      </c>
    </row>
    <row r="8" s="1" customFormat="1" ht="14.25" spans="1:20">
      <c r="A8" s="14"/>
      <c r="B8" s="14"/>
      <c r="C8" s="14"/>
      <c r="D8" s="48" t="s">
        <v>17</v>
      </c>
      <c r="E8" s="19"/>
      <c r="F8" s="11" t="s">
        <v>18</v>
      </c>
      <c r="G8" s="48" t="s">
        <v>17</v>
      </c>
      <c r="H8" s="19"/>
      <c r="I8" s="11" t="s">
        <v>18</v>
      </c>
      <c r="J8" s="48" t="s">
        <v>19</v>
      </c>
      <c r="K8" s="19"/>
      <c r="L8" s="11" t="s">
        <v>20</v>
      </c>
      <c r="M8" s="48" t="s">
        <v>21</v>
      </c>
      <c r="N8" s="19"/>
      <c r="O8" s="11" t="s">
        <v>22</v>
      </c>
      <c r="P8" s="15"/>
      <c r="Q8" s="68"/>
      <c r="R8" s="13"/>
      <c r="S8" s="14"/>
      <c r="T8" s="13"/>
    </row>
    <row r="9" s="2" customFormat="1" ht="14.25" spans="1:20">
      <c r="A9" s="17">
        <v>1</v>
      </c>
      <c r="B9" s="17" t="s">
        <v>23</v>
      </c>
      <c r="C9" s="49" t="s">
        <v>24</v>
      </c>
      <c r="D9" s="22">
        <f>0.22*0.93</f>
        <v>0.2046</v>
      </c>
      <c r="E9" s="50"/>
      <c r="F9" s="51">
        <f>23*D9</f>
        <v>4.7058</v>
      </c>
      <c r="G9" s="52">
        <f>0.16*0.93</f>
        <v>0.1488</v>
      </c>
      <c r="H9" s="50"/>
      <c r="I9" s="51">
        <f>22*G9</f>
        <v>3.2736</v>
      </c>
      <c r="J9" s="52">
        <v>0</v>
      </c>
      <c r="K9" s="50"/>
      <c r="L9" s="51">
        <f>J9*41.3</f>
        <v>0</v>
      </c>
      <c r="M9" s="52">
        <f>0.38*0.9</f>
        <v>0.342</v>
      </c>
      <c r="N9" s="50"/>
      <c r="O9" s="24">
        <f>19.5*M9</f>
        <v>6.669</v>
      </c>
      <c r="P9" s="16">
        <f>9.78*0.6</f>
        <v>5.868</v>
      </c>
      <c r="Q9" s="69">
        <f>(2.65*4+1)*0.7-0.39</f>
        <v>7.73</v>
      </c>
      <c r="R9" s="69">
        <f>F9+I9+O9+P9+Q9</f>
        <v>28.2464</v>
      </c>
      <c r="S9" s="14">
        <v>1</v>
      </c>
      <c r="T9" s="20">
        <f>R9*1.13</f>
        <v>31.918432</v>
      </c>
    </row>
    <row r="10" s="2" customFormat="1" ht="16.5" spans="1:27">
      <c r="A10" s="17">
        <v>2</v>
      </c>
      <c r="B10" s="17" t="s">
        <v>25</v>
      </c>
      <c r="C10" s="53" t="s">
        <v>26</v>
      </c>
      <c r="D10" s="54">
        <f>0.27*0.93</f>
        <v>0.2511</v>
      </c>
      <c r="E10" s="55"/>
      <c r="F10" s="51">
        <f>23*D10</f>
        <v>5.7753</v>
      </c>
      <c r="G10" s="54">
        <f>0.14*0.93</f>
        <v>0.1302</v>
      </c>
      <c r="H10" s="55"/>
      <c r="I10" s="51">
        <f>22*G10</f>
        <v>2.8644</v>
      </c>
      <c r="J10" s="54">
        <v>0</v>
      </c>
      <c r="K10" s="55"/>
      <c r="L10" s="24">
        <f>J10*41.3</f>
        <v>0</v>
      </c>
      <c r="M10" s="54">
        <f>0.42*0.9</f>
        <v>0.378</v>
      </c>
      <c r="N10" s="55"/>
      <c r="O10" s="24">
        <f>19.5*M10</f>
        <v>7.371</v>
      </c>
      <c r="P10" s="16">
        <f>15.54*0.6</f>
        <v>9.324</v>
      </c>
      <c r="Q10" s="69">
        <v>8.21</v>
      </c>
      <c r="R10" s="69">
        <f>F10+I10+O10+P10+Q10+0.01</f>
        <v>33.5547</v>
      </c>
      <c r="S10" s="14">
        <v>1</v>
      </c>
      <c r="T10" s="20">
        <f>R10*1.13</f>
        <v>37.916811</v>
      </c>
      <c r="V10" s="2" t="s">
        <v>27</v>
      </c>
      <c r="W10" s="2">
        <v>0.7</v>
      </c>
      <c r="X10" s="2">
        <v>0.94</v>
      </c>
      <c r="Y10" s="2">
        <f>X10-W10</f>
        <v>0.24</v>
      </c>
      <c r="Z10" s="2">
        <v>23</v>
      </c>
      <c r="AA10" s="2">
        <f>Z10*Y10</f>
        <v>5.52</v>
      </c>
    </row>
    <row r="11" s="2" customFormat="1" ht="15" customHeight="1" spans="1:27">
      <c r="A11" s="17">
        <v>3</v>
      </c>
      <c r="B11" s="17" t="s">
        <v>28</v>
      </c>
      <c r="C11" s="53" t="s">
        <v>29</v>
      </c>
      <c r="D11" s="54">
        <f>0.22*0.93</f>
        <v>0.2046</v>
      </c>
      <c r="E11" s="55"/>
      <c r="F11" s="51">
        <f>23*D11</f>
        <v>4.7058</v>
      </c>
      <c r="G11" s="54">
        <f>0.21*0.93</f>
        <v>0.1953</v>
      </c>
      <c r="H11" s="55"/>
      <c r="I11" s="51">
        <f>22*G11</f>
        <v>4.2966</v>
      </c>
      <c r="J11" s="54">
        <v>0</v>
      </c>
      <c r="K11" s="55"/>
      <c r="L11" s="24">
        <v>0</v>
      </c>
      <c r="M11" s="54">
        <f>0.27*0.9</f>
        <v>0.243</v>
      </c>
      <c r="N11" s="55"/>
      <c r="O11" s="24">
        <f>19.5*M11</f>
        <v>4.7385</v>
      </c>
      <c r="P11" s="16">
        <f>9.849*0.6</f>
        <v>5.9094</v>
      </c>
      <c r="Q11" s="69">
        <v>6.55</v>
      </c>
      <c r="R11" s="69">
        <f>F11+I11+O11+P11+Q11</f>
        <v>26.2003</v>
      </c>
      <c r="S11" s="17">
        <v>1</v>
      </c>
      <c r="T11" s="20">
        <f>R11*1.13</f>
        <v>29.606339</v>
      </c>
      <c r="W11" s="2">
        <v>0.39</v>
      </c>
      <c r="X11" s="2">
        <v>0.54</v>
      </c>
      <c r="Y11" s="2">
        <f>X11-W11</f>
        <v>0.15</v>
      </c>
      <c r="Z11" s="2">
        <v>22</v>
      </c>
      <c r="AA11" s="2">
        <f>Z11*Y11</f>
        <v>3.3</v>
      </c>
    </row>
    <row r="12" s="2" customFormat="1" ht="16.5" spans="1:27">
      <c r="A12" s="17">
        <v>4</v>
      </c>
      <c r="B12" s="17" t="s">
        <v>30</v>
      </c>
      <c r="C12" s="53" t="s">
        <v>31</v>
      </c>
      <c r="D12" s="54">
        <f>0.23*0.93</f>
        <v>0.2139</v>
      </c>
      <c r="E12" s="55"/>
      <c r="F12" s="51">
        <f>23*D12</f>
        <v>4.9197</v>
      </c>
      <c r="G12" s="54">
        <f>0.07*0.93</f>
        <v>0.0651</v>
      </c>
      <c r="H12" s="55"/>
      <c r="I12" s="51">
        <f>22*G12</f>
        <v>1.4322</v>
      </c>
      <c r="J12" s="54">
        <v>0</v>
      </c>
      <c r="K12" s="55"/>
      <c r="L12" s="24">
        <v>0</v>
      </c>
      <c r="M12" s="54">
        <f>0.46*0.9</f>
        <v>0.414</v>
      </c>
      <c r="N12" s="55"/>
      <c r="O12" s="24">
        <f>19.5*M12</f>
        <v>8.073</v>
      </c>
      <c r="P12" s="16">
        <f>10.2*0.6</f>
        <v>6.12</v>
      </c>
      <c r="Q12" s="69">
        <v>8.41</v>
      </c>
      <c r="R12" s="69">
        <f>F12+I12+O12+P12+Q12-0.01</f>
        <v>28.9449</v>
      </c>
      <c r="S12" s="17">
        <v>1</v>
      </c>
      <c r="T12" s="20">
        <f>R12*1.13</f>
        <v>32.707737</v>
      </c>
      <c r="W12" s="2">
        <v>1.26</v>
      </c>
      <c r="X12" s="2">
        <v>1.82</v>
      </c>
      <c r="Y12" s="2">
        <f>X12-W12</f>
        <v>0.56</v>
      </c>
      <c r="Z12" s="2">
        <v>24</v>
      </c>
      <c r="AA12" s="2">
        <f>Z12*Y12</f>
        <v>13.44</v>
      </c>
    </row>
    <row r="13" s="2" customFormat="1" ht="16.5" spans="1:27">
      <c r="A13" s="17">
        <v>5</v>
      </c>
      <c r="B13" s="17" t="s">
        <v>32</v>
      </c>
      <c r="C13" s="56" t="s">
        <v>33</v>
      </c>
      <c r="D13" s="54"/>
      <c r="E13" s="55"/>
      <c r="F13" s="51">
        <f>23*D13</f>
        <v>0</v>
      </c>
      <c r="G13" s="54"/>
      <c r="H13" s="55"/>
      <c r="I13" s="51">
        <f>22*G13</f>
        <v>0</v>
      </c>
      <c r="J13" s="54">
        <v>0</v>
      </c>
      <c r="K13" s="55"/>
      <c r="L13" s="24">
        <v>0</v>
      </c>
      <c r="M13" s="54">
        <f>0.19*0.9</f>
        <v>0.171</v>
      </c>
      <c r="N13" s="55"/>
      <c r="O13" s="24">
        <f>19.5*M13</f>
        <v>3.3345</v>
      </c>
      <c r="P13" s="16">
        <f>0.75*0.6</f>
        <v>0.45</v>
      </c>
      <c r="Q13" s="69">
        <v>3.47</v>
      </c>
      <c r="R13" s="69">
        <f>F13+I13+O13+P13+Q13</f>
        <v>7.2545</v>
      </c>
      <c r="S13" s="17">
        <v>1</v>
      </c>
      <c r="T13" s="20">
        <f>R13*1.13</f>
        <v>8.197585</v>
      </c>
      <c r="Z13" s="40" t="s">
        <v>34</v>
      </c>
      <c r="AA13" s="40">
        <f>SUM(AA10:AA12)</f>
        <v>22.26</v>
      </c>
    </row>
    <row r="14" s="2" customFormat="1" ht="16.5" spans="1:27">
      <c r="A14" s="17">
        <v>6</v>
      </c>
      <c r="B14" s="17" t="s">
        <v>32</v>
      </c>
      <c r="C14" s="56" t="s">
        <v>35</v>
      </c>
      <c r="D14" s="54"/>
      <c r="E14" s="55"/>
      <c r="F14" s="51">
        <f>23*D14</f>
        <v>0</v>
      </c>
      <c r="G14" s="54"/>
      <c r="H14" s="55"/>
      <c r="I14" s="51">
        <f>22*G14</f>
        <v>0</v>
      </c>
      <c r="J14" s="54">
        <v>0</v>
      </c>
      <c r="K14" s="55"/>
      <c r="L14" s="24">
        <v>0</v>
      </c>
      <c r="M14" s="54">
        <f>0.19*0.9</f>
        <v>0.171</v>
      </c>
      <c r="N14" s="55"/>
      <c r="O14" s="24">
        <f>19.5*M14</f>
        <v>3.3345</v>
      </c>
      <c r="P14" s="16">
        <f>0.75*0.6</f>
        <v>0.45</v>
      </c>
      <c r="Q14" s="69">
        <v>3.47</v>
      </c>
      <c r="R14" s="69">
        <f>F14+I14+O14+P14+Q14</f>
        <v>7.2545</v>
      </c>
      <c r="S14" s="17">
        <v>1</v>
      </c>
      <c r="T14" s="20">
        <f>R14*1.13</f>
        <v>8.197585</v>
      </c>
      <c r="Z14" s="40" t="s">
        <v>34</v>
      </c>
      <c r="AA14" s="40">
        <f>SUM(AA11:AA13)</f>
        <v>39</v>
      </c>
    </row>
    <row r="15" s="2" customFormat="1" ht="16.5" spans="1:27">
      <c r="A15" s="17">
        <v>7</v>
      </c>
      <c r="B15" s="17"/>
      <c r="C15" s="57"/>
      <c r="D15" s="54"/>
      <c r="E15" s="55"/>
      <c r="F15" s="51"/>
      <c r="G15" s="54"/>
      <c r="H15" s="55"/>
      <c r="I15" s="51"/>
      <c r="J15" s="54"/>
      <c r="K15" s="55"/>
      <c r="L15" s="24"/>
      <c r="M15" s="54"/>
      <c r="N15" s="55"/>
      <c r="O15" s="24"/>
      <c r="P15" s="16"/>
      <c r="Q15" s="69"/>
      <c r="R15" s="69"/>
      <c r="S15" s="17"/>
      <c r="T15" s="20"/>
      <c r="Z15" s="74"/>
      <c r="AA15" s="74"/>
    </row>
    <row r="16" s="2" customFormat="1" ht="16.5" spans="1:27">
      <c r="A16" s="17">
        <v>8</v>
      </c>
      <c r="B16" s="17"/>
      <c r="C16" s="57"/>
      <c r="D16" s="54"/>
      <c r="E16" s="55"/>
      <c r="F16" s="51"/>
      <c r="G16" s="54"/>
      <c r="H16" s="55"/>
      <c r="I16" s="51"/>
      <c r="J16" s="54"/>
      <c r="K16" s="55"/>
      <c r="L16" s="24"/>
      <c r="M16" s="54"/>
      <c r="N16" s="55"/>
      <c r="O16" s="24"/>
      <c r="P16" s="16"/>
      <c r="Q16" s="69"/>
      <c r="R16" s="69"/>
      <c r="S16" s="17"/>
      <c r="T16" s="20"/>
      <c r="Z16" s="74"/>
      <c r="AA16" s="74"/>
    </row>
    <row r="17" s="42" customFormat="1" ht="15" spans="1:20">
      <c r="A17" s="17">
        <v>9</v>
      </c>
      <c r="B17" s="58"/>
      <c r="C17" s="59" t="s">
        <v>36</v>
      </c>
      <c r="D17" s="60">
        <f>SUM(D9:D14)</f>
        <v>0.8742</v>
      </c>
      <c r="E17" s="60">
        <f>SUM(E9:E14)</f>
        <v>0</v>
      </c>
      <c r="F17" s="60">
        <f>SUM(F9:F14)</f>
        <v>20.1066</v>
      </c>
      <c r="G17" s="60">
        <f>SUM(G9:G14)</f>
        <v>0.5394</v>
      </c>
      <c r="H17" s="60">
        <f>SUM(H9:H14)</f>
        <v>0</v>
      </c>
      <c r="I17" s="60">
        <f>SUM(I9:I14)</f>
        <v>11.8668</v>
      </c>
      <c r="J17" s="60">
        <f>SUM(J9:J14)</f>
        <v>0</v>
      </c>
      <c r="K17" s="60">
        <f>SUM(K9:K14)</f>
        <v>0</v>
      </c>
      <c r="L17" s="60">
        <f>SUM(L9:L14)</f>
        <v>0</v>
      </c>
      <c r="M17" s="60">
        <f>SUM(M9:M14)</f>
        <v>1.719</v>
      </c>
      <c r="N17" s="60">
        <f>SUM(N9:N14)</f>
        <v>0</v>
      </c>
      <c r="O17" s="60">
        <f>SUM(O9:O14)</f>
        <v>33.5205</v>
      </c>
      <c r="P17" s="60">
        <f>SUM(P9:P14)</f>
        <v>28.1214</v>
      </c>
      <c r="Q17" s="60">
        <f>SUM(Q9:Q14)</f>
        <v>37.84</v>
      </c>
      <c r="R17" s="60">
        <f>SUM(R9:R14)</f>
        <v>131.4553</v>
      </c>
      <c r="S17" s="70">
        <f>SUM(S9:S14)</f>
        <v>6</v>
      </c>
      <c r="T17" s="71">
        <f>SUM(T9:T14)</f>
        <v>148.544489</v>
      </c>
    </row>
    <row r="18" s="4" customFormat="1" ht="27" customHeight="1" spans="1:20">
      <c r="A18" s="25" t="s">
        <v>37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="1" customFormat="1" ht="19" customHeight="1" spans="1:20">
      <c r="A19" s="28"/>
      <c r="B19" s="29" t="s">
        <v>38</v>
      </c>
      <c r="C19" s="29"/>
      <c r="D19" s="61"/>
      <c r="E19" s="29"/>
      <c r="F19" s="29"/>
      <c r="G19" s="61"/>
      <c r="H19" s="29"/>
      <c r="I19" s="29"/>
      <c r="J19" s="61"/>
      <c r="K19" s="29"/>
      <c r="L19" s="29"/>
      <c r="M19" s="61"/>
      <c r="N19" s="29"/>
      <c r="O19" s="29"/>
      <c r="P19" s="29"/>
      <c r="Q19" s="31"/>
      <c r="R19" s="29"/>
      <c r="S19" s="31"/>
      <c r="T19" s="31"/>
    </row>
    <row r="20" s="1" customFormat="1" ht="19" customHeight="1" spans="1:20">
      <c r="A20" s="28"/>
      <c r="B20" s="32" t="s">
        <v>39</v>
      </c>
      <c r="C20" s="29"/>
      <c r="D20" s="61"/>
      <c r="E20" s="29"/>
      <c r="F20" s="29"/>
      <c r="G20" s="61"/>
      <c r="H20" s="29"/>
      <c r="I20" s="29"/>
      <c r="J20" s="61"/>
      <c r="K20" s="29"/>
      <c r="L20" s="29"/>
      <c r="M20" s="61"/>
      <c r="N20" s="29"/>
      <c r="O20" s="29"/>
      <c r="P20" s="29"/>
      <c r="Q20" s="31"/>
      <c r="R20" s="29"/>
      <c r="S20" s="31"/>
      <c r="T20" s="31"/>
    </row>
    <row r="21" s="1" customFormat="1" ht="19" customHeight="1" spans="1:20">
      <c r="A21" s="28"/>
      <c r="B21" s="28" t="s">
        <v>40</v>
      </c>
      <c r="C21" s="62"/>
      <c r="D21" s="63"/>
      <c r="E21" s="28"/>
      <c r="F21" s="62"/>
      <c r="G21" s="63"/>
      <c r="H21" s="28"/>
      <c r="I21" s="62"/>
      <c r="J21" s="63"/>
      <c r="K21" s="28"/>
      <c r="L21" s="28"/>
      <c r="M21" s="63"/>
      <c r="N21" s="28"/>
      <c r="O21" s="28"/>
      <c r="P21" s="28"/>
      <c r="Q21" s="72"/>
      <c r="R21" s="28"/>
      <c r="S21" s="35"/>
      <c r="T21" s="35"/>
    </row>
    <row r="22" s="1" customFormat="1" ht="19" customHeight="1" spans="1:20">
      <c r="A22" s="28"/>
      <c r="B22" s="32" t="s">
        <v>41</v>
      </c>
      <c r="C22" s="29"/>
      <c r="D22" s="61"/>
      <c r="E22" s="29"/>
      <c r="F22" s="29"/>
      <c r="G22" s="61"/>
      <c r="H22" s="29"/>
      <c r="I22" s="29"/>
      <c r="J22" s="61"/>
      <c r="K22" s="29"/>
      <c r="L22" s="29"/>
      <c r="M22" s="61"/>
      <c r="N22" s="29"/>
      <c r="O22" s="29"/>
      <c r="P22" s="29"/>
      <c r="Q22" s="31"/>
      <c r="R22" s="29"/>
      <c r="S22" s="31"/>
      <c r="T22" s="31"/>
    </row>
    <row r="23" s="1" customFormat="1" ht="19" customHeight="1" spans="1:20">
      <c r="A23" s="28"/>
      <c r="B23" s="28" t="s">
        <v>42</v>
      </c>
      <c r="C23" s="62"/>
      <c r="D23" s="63"/>
      <c r="E23" s="28"/>
      <c r="F23" s="62"/>
      <c r="G23" s="63"/>
      <c r="H23" s="28"/>
      <c r="I23" s="62"/>
      <c r="J23" s="63"/>
      <c r="K23" s="28"/>
      <c r="L23" s="28"/>
      <c r="M23" s="63"/>
      <c r="N23" s="28" t="s">
        <v>43</v>
      </c>
      <c r="O23" s="28"/>
      <c r="P23" s="28"/>
      <c r="Q23" s="72"/>
      <c r="R23" s="28"/>
      <c r="S23" s="35"/>
      <c r="T23" s="35"/>
    </row>
    <row r="24" s="1" customFormat="1" ht="19" customHeight="1" spans="1:20">
      <c r="A24" s="28"/>
      <c r="B24" s="28" t="s">
        <v>44</v>
      </c>
      <c r="C24" s="62"/>
      <c r="D24" s="63"/>
      <c r="E24" s="28"/>
      <c r="F24" s="62"/>
      <c r="G24" s="63"/>
      <c r="H24" s="28"/>
      <c r="I24" s="62"/>
      <c r="J24" s="63"/>
      <c r="K24" s="28"/>
      <c r="L24" s="28"/>
      <c r="M24" s="63"/>
      <c r="N24" s="28" t="s">
        <v>45</v>
      </c>
      <c r="O24" s="28"/>
      <c r="P24" s="28"/>
      <c r="Q24" s="72"/>
      <c r="R24" s="28"/>
      <c r="S24" s="35"/>
      <c r="T24" s="35"/>
    </row>
    <row r="25" spans="1:20">
      <c r="A25" s="36"/>
      <c r="B25" s="36"/>
      <c r="C25" s="36"/>
      <c r="D25" s="64"/>
      <c r="E25" s="65"/>
      <c r="F25" s="36"/>
      <c r="G25" s="64"/>
      <c r="H25" s="65"/>
      <c r="I25" s="36"/>
      <c r="J25" s="64"/>
      <c r="K25" s="65"/>
      <c r="L25" s="36"/>
      <c r="M25" s="64"/>
      <c r="N25" s="65"/>
      <c r="O25" s="36"/>
      <c r="P25" s="36"/>
      <c r="Q25" s="36"/>
      <c r="R25" s="73"/>
      <c r="S25" s="36"/>
      <c r="T25" s="39"/>
    </row>
    <row r="26" spans="1:20">
      <c r="A26" s="36"/>
      <c r="B26" s="36"/>
      <c r="C26" s="36"/>
      <c r="D26" s="64"/>
      <c r="E26" s="65"/>
      <c r="F26" s="36"/>
      <c r="G26" s="64"/>
      <c r="H26" s="65"/>
      <c r="I26" s="36"/>
      <c r="J26" s="64"/>
      <c r="K26" s="65"/>
      <c r="L26" s="36"/>
      <c r="M26" s="64"/>
      <c r="N26" s="65"/>
      <c r="O26" s="36"/>
      <c r="P26" s="36"/>
      <c r="Q26" s="36"/>
      <c r="R26" s="73"/>
      <c r="S26" s="36"/>
      <c r="T26" s="39"/>
    </row>
    <row r="27" spans="1:20">
      <c r="A27" s="36"/>
      <c r="B27" s="36"/>
      <c r="C27" s="36"/>
      <c r="D27" s="64"/>
      <c r="E27" s="65"/>
      <c r="F27" s="36"/>
      <c r="G27" s="64"/>
      <c r="H27" s="65"/>
      <c r="I27" s="36"/>
      <c r="J27" s="64"/>
      <c r="K27" s="65"/>
      <c r="L27" s="36"/>
      <c r="M27" s="64"/>
      <c r="N27" s="65"/>
      <c r="O27" s="36"/>
      <c r="P27" s="36"/>
      <c r="Q27" s="36"/>
      <c r="R27" s="73"/>
      <c r="S27" s="36"/>
      <c r="T27" s="39"/>
    </row>
    <row r="28" spans="1:20">
      <c r="A28" s="36"/>
      <c r="B28" s="36"/>
      <c r="C28" s="36"/>
      <c r="D28" s="64"/>
      <c r="E28" s="65"/>
      <c r="F28" s="36"/>
      <c r="G28" s="64"/>
      <c r="H28" s="65"/>
      <c r="I28" s="36"/>
      <c r="J28" s="64"/>
      <c r="K28" s="65"/>
      <c r="L28" s="36"/>
      <c r="M28" s="64"/>
      <c r="N28" s="65"/>
      <c r="O28" s="36"/>
      <c r="P28" s="36"/>
      <c r="Q28" s="36"/>
      <c r="R28" s="73"/>
      <c r="S28" s="36"/>
      <c r="T28" s="39"/>
    </row>
    <row r="29" spans="1:20">
      <c r="A29" s="36"/>
      <c r="B29" s="36"/>
      <c r="C29" s="36"/>
      <c r="D29" s="64"/>
      <c r="E29" s="65"/>
      <c r="F29" s="36"/>
      <c r="G29" s="64"/>
      <c r="H29" s="65"/>
      <c r="I29" s="36"/>
      <c r="J29" s="64"/>
      <c r="K29" s="65"/>
      <c r="L29" s="36"/>
      <c r="M29" s="64"/>
      <c r="N29" s="65"/>
      <c r="O29" s="36"/>
      <c r="P29" s="36"/>
      <c r="Q29" s="36"/>
      <c r="R29" s="73"/>
      <c r="S29" s="36"/>
      <c r="T29" s="39"/>
    </row>
  </sheetData>
  <mergeCells count="14">
    <mergeCell ref="A1:T1"/>
    <mergeCell ref="D7:F7"/>
    <mergeCell ref="G7:I7"/>
    <mergeCell ref="J7:L7"/>
    <mergeCell ref="M7:O7"/>
    <mergeCell ref="A18:T18"/>
    <mergeCell ref="A7:A8"/>
    <mergeCell ref="B7:B8"/>
    <mergeCell ref="C7:C8"/>
    <mergeCell ref="P7:P8"/>
    <mergeCell ref="Q7:Q8"/>
    <mergeCell ref="R7:R8"/>
    <mergeCell ref="S7:S8"/>
    <mergeCell ref="T7:T8"/>
  </mergeCells>
  <printOptions horizontalCentered="1" verticalCentered="1"/>
  <pageMargins left="0.0784722222222222" right="0" top="0.314583333333333" bottom="0.196527777777778" header="0.0784722222222222" footer="0.118055555555556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B20" sqref="B20"/>
    </sheetView>
  </sheetViews>
  <sheetFormatPr defaultColWidth="9" defaultRowHeight="13.5"/>
  <cols>
    <col min="1" max="1" width="4.75" style="3" customWidth="1"/>
    <col min="2" max="2" width="17.875" style="3" customWidth="1"/>
    <col min="3" max="3" width="45.625" style="5" customWidth="1"/>
    <col min="4" max="4" width="17" style="5" customWidth="1"/>
    <col min="5" max="5" width="11" style="3" customWidth="1"/>
    <col min="6" max="6" width="26.75" style="6" customWidth="1"/>
    <col min="7" max="7" width="9" style="3"/>
    <col min="8" max="14" width="9" style="3" hidden="1" customWidth="1"/>
    <col min="15" max="16384" width="9" style="3"/>
  </cols>
  <sheetData>
    <row r="1" ht="22.5" spans="1:6">
      <c r="A1" s="7" t="s">
        <v>0</v>
      </c>
      <c r="B1" s="7"/>
      <c r="C1" s="8"/>
      <c r="D1" s="8"/>
      <c r="E1" s="7"/>
      <c r="F1" s="9"/>
    </row>
    <row r="2" ht="22.5" spans="1:6">
      <c r="A2" s="7"/>
      <c r="B2" s="7"/>
      <c r="C2" s="8"/>
      <c r="D2" s="8"/>
      <c r="E2" s="7"/>
      <c r="F2" s="9"/>
    </row>
    <row r="3" ht="28" customHeight="1" spans="1:1">
      <c r="A3" s="3" t="s">
        <v>1</v>
      </c>
    </row>
    <row r="4" ht="28" customHeight="1" spans="1:1">
      <c r="A4" s="3" t="s">
        <v>2</v>
      </c>
    </row>
    <row r="5" ht="28" customHeight="1" spans="2:2">
      <c r="B5" s="1" t="s">
        <v>46</v>
      </c>
    </row>
    <row r="6" ht="28" customHeight="1" spans="1:1">
      <c r="A6" s="1" t="s">
        <v>47</v>
      </c>
    </row>
    <row r="7" s="1" customFormat="1" customHeight="1" spans="1:6">
      <c r="A7" s="10" t="s">
        <v>5</v>
      </c>
      <c r="B7" s="10" t="s">
        <v>6</v>
      </c>
      <c r="C7" s="11" t="s">
        <v>7</v>
      </c>
      <c r="D7" s="12" t="s">
        <v>14</v>
      </c>
      <c r="E7" s="10" t="s">
        <v>15</v>
      </c>
      <c r="F7" s="13" t="s">
        <v>16</v>
      </c>
    </row>
    <row r="8" s="1" customFormat="1" spans="1:6">
      <c r="A8" s="14"/>
      <c r="B8" s="14"/>
      <c r="C8" s="15"/>
      <c r="D8" s="16"/>
      <c r="E8" s="14"/>
      <c r="F8" s="13"/>
    </row>
    <row r="9" s="2" customFormat="1" ht="30" customHeight="1" spans="1:13">
      <c r="A9" s="17">
        <v>1</v>
      </c>
      <c r="B9" s="17" t="s">
        <v>48</v>
      </c>
      <c r="C9" s="18" t="s">
        <v>49</v>
      </c>
      <c r="D9" s="19">
        <v>1.325</v>
      </c>
      <c r="E9" s="17">
        <v>1</v>
      </c>
      <c r="F9" s="20">
        <f>D9*1.13</f>
        <v>1.49725</v>
      </c>
      <c r="L9" s="40" t="s">
        <v>50</v>
      </c>
      <c r="M9" s="40">
        <f>59.81-15.75</f>
        <v>44.06</v>
      </c>
    </row>
    <row r="10" s="2" customFormat="1" ht="30" customHeight="1" spans="1:13">
      <c r="A10" s="17">
        <v>2</v>
      </c>
      <c r="B10" s="17" t="s">
        <v>51</v>
      </c>
      <c r="C10" s="18" t="s">
        <v>52</v>
      </c>
      <c r="D10" s="21">
        <v>1.36</v>
      </c>
      <c r="E10" s="17">
        <v>1</v>
      </c>
      <c r="F10" s="20">
        <f>D10*1.13</f>
        <v>1.5368</v>
      </c>
      <c r="L10" s="40"/>
      <c r="M10" s="41">
        <f>SUM(M9:M9)</f>
        <v>44.06</v>
      </c>
    </row>
    <row r="11" s="3" customFormat="1" ht="30" customHeight="1" spans="1:6">
      <c r="A11" s="17">
        <v>3</v>
      </c>
      <c r="B11" s="17"/>
      <c r="C11" s="18" t="s">
        <v>53</v>
      </c>
      <c r="D11" s="21">
        <v>0.9</v>
      </c>
      <c r="E11" s="17">
        <v>1</v>
      </c>
      <c r="F11" s="20">
        <f>D11*1.13</f>
        <v>1.017</v>
      </c>
    </row>
    <row r="12" s="3" customFormat="1" ht="30" customHeight="1" spans="1:6">
      <c r="A12" s="17"/>
      <c r="B12" s="17"/>
      <c r="C12" s="18"/>
      <c r="D12" s="22"/>
      <c r="E12" s="23"/>
      <c r="F12" s="24"/>
    </row>
    <row r="13" s="4" customFormat="1" ht="27" customHeight="1" spans="1:6">
      <c r="A13" s="25" t="s">
        <v>54</v>
      </c>
      <c r="B13" s="26"/>
      <c r="C13" s="27"/>
      <c r="D13" s="27"/>
      <c r="E13" s="26"/>
      <c r="F13" s="26"/>
    </row>
    <row r="14" s="1" customFormat="1" ht="19" customHeight="1" spans="1:6">
      <c r="A14" s="28"/>
      <c r="B14" s="29" t="s">
        <v>38</v>
      </c>
      <c r="C14" s="30"/>
      <c r="D14" s="30"/>
      <c r="E14" s="31"/>
      <c r="F14" s="31"/>
    </row>
    <row r="15" s="1" customFormat="1" ht="19" customHeight="1" spans="1:6">
      <c r="A15" s="28"/>
      <c r="B15" s="32" t="s">
        <v>39</v>
      </c>
      <c r="C15" s="30"/>
      <c r="D15" s="30"/>
      <c r="E15" s="31"/>
      <c r="F15" s="31"/>
    </row>
    <row r="16" s="1" customFormat="1" ht="19" customHeight="1" spans="1:6">
      <c r="A16" s="28"/>
      <c r="B16" s="28" t="s">
        <v>40</v>
      </c>
      <c r="C16" s="33"/>
      <c r="D16" s="34"/>
      <c r="E16" s="35"/>
      <c r="F16" s="35"/>
    </row>
    <row r="17" s="1" customFormat="1" ht="19" customHeight="1" spans="1:6">
      <c r="A17" s="28"/>
      <c r="B17" s="32" t="s">
        <v>41</v>
      </c>
      <c r="C17" s="30"/>
      <c r="D17" s="30"/>
      <c r="E17" s="31"/>
      <c r="F17" s="31"/>
    </row>
    <row r="18" s="1" customFormat="1" ht="19" customHeight="1" spans="1:6">
      <c r="A18" s="28"/>
      <c r="B18" s="28" t="s">
        <v>42</v>
      </c>
      <c r="C18" s="33"/>
      <c r="D18" s="34"/>
      <c r="E18" s="35"/>
      <c r="F18" s="35"/>
    </row>
    <row r="19" s="1" customFormat="1" ht="19" customHeight="1" spans="1:6">
      <c r="A19" s="28"/>
      <c r="B19" s="28" t="s">
        <v>44</v>
      </c>
      <c r="C19" s="33"/>
      <c r="D19" s="34"/>
      <c r="E19" s="35"/>
      <c r="F19" s="35"/>
    </row>
    <row r="20" spans="1:6">
      <c r="A20" s="36"/>
      <c r="B20" s="36"/>
      <c r="C20" s="37"/>
      <c r="D20" s="38"/>
      <c r="E20" s="36"/>
      <c r="F20" s="39"/>
    </row>
    <row r="21" spans="1:6">
      <c r="A21" s="36"/>
      <c r="B21" s="36"/>
      <c r="C21" s="37"/>
      <c r="D21" s="38"/>
      <c r="E21" s="36"/>
      <c r="F21" s="39"/>
    </row>
    <row r="22" spans="1:6">
      <c r="A22" s="36"/>
      <c r="B22" s="36"/>
      <c r="C22" s="37"/>
      <c r="D22" s="38"/>
      <c r="E22" s="36"/>
      <c r="F22" s="39"/>
    </row>
    <row r="23" spans="1:6">
      <c r="A23" s="36"/>
      <c r="B23" s="36"/>
      <c r="C23" s="37"/>
      <c r="D23" s="38"/>
      <c r="E23" s="36"/>
      <c r="F23" s="39"/>
    </row>
    <row r="24" spans="1:6">
      <c r="A24" s="36"/>
      <c r="B24" s="36"/>
      <c r="C24" s="37"/>
      <c r="D24" s="38"/>
      <c r="E24" s="36"/>
      <c r="F24" s="39"/>
    </row>
  </sheetData>
  <mergeCells count="8">
    <mergeCell ref="A1:F1"/>
    <mergeCell ref="A13:F13"/>
    <mergeCell ref="A7:A8"/>
    <mergeCell ref="B7:B8"/>
    <mergeCell ref="C7:C8"/>
    <mergeCell ref="D7:D8"/>
    <mergeCell ref="E7:E8"/>
    <mergeCell ref="F7:F8"/>
  </mergeCells>
  <printOptions horizontalCentered="1" verticalCentered="1"/>
  <pageMargins left="0.0784722222222222" right="0" top="0.314583333333333" bottom="0.196527777777778" header="0.0784722222222222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金琥 （REV1)</vt:lpstr>
      <vt:lpstr>M4二级解锁拉带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2023-10-31T09:11:00Z</dcterms:created>
  <dcterms:modified xsi:type="dcterms:W3CDTF">2024-07-29T07:18:31Z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8DF665BFAB594ED586AAB64F68998117_13</vt:lpwstr>
  </property>
  <property fmtid="{D5CDD505-2E9C-101B-9397-08002B2CF9AE}" pid="3" name="KSOProductBuildVer">
    <vt:lpwstr>2052-12.1.0.17440</vt:lpwstr>
  </property>
</Properties>
</file>