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项目\A6\工作联系函-A6靠背骨架及底座\"/>
    </mc:Choice>
  </mc:AlternateContent>
  <bookViews>
    <workbookView xWindow="0" yWindow="0" windowWidth="24045" windowHeight="12375" activeTab="1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2" i="2"/>
  <c r="G4" i="2"/>
  <c r="H4" i="2" s="1"/>
  <c r="G8" i="2"/>
  <c r="H8" i="2" s="1"/>
  <c r="G9" i="2"/>
  <c r="G2" i="2"/>
  <c r="F9" i="2"/>
  <c r="F3" i="2"/>
  <c r="F10" i="2" s="1"/>
  <c r="F4" i="2"/>
  <c r="F5" i="2"/>
  <c r="G5" i="2" s="1"/>
  <c r="H5" i="2" s="1"/>
  <c r="F6" i="2"/>
  <c r="G6" i="2" s="1"/>
  <c r="H6" i="2" s="1"/>
  <c r="F7" i="2"/>
  <c r="G7" i="2" s="1"/>
  <c r="H7" i="2" s="1"/>
  <c r="F8" i="2"/>
  <c r="F2" i="2"/>
  <c r="I6" i="2"/>
  <c r="I5" i="2"/>
  <c r="I4" i="2"/>
  <c r="I3" i="2"/>
  <c r="I2" i="2"/>
  <c r="L14" i="1"/>
  <c r="K14" i="1"/>
  <c r="J14" i="1"/>
  <c r="I14" i="1"/>
  <c r="H14" i="1"/>
  <c r="K12" i="1"/>
  <c r="K11" i="1"/>
  <c r="K10" i="1"/>
  <c r="K9" i="1"/>
  <c r="K8" i="1"/>
  <c r="K7" i="1"/>
  <c r="K6" i="1"/>
  <c r="G3" i="2" l="1"/>
  <c r="I10" i="2"/>
  <c r="G10" i="2" l="1"/>
  <c r="H3" i="2"/>
  <c r="H10" i="2" s="1"/>
</calcChain>
</file>

<file path=xl/sharedStrings.xml><?xml version="1.0" encoding="utf-8"?>
<sst xmlns="http://schemas.openxmlformats.org/spreadsheetml/2006/main" count="106" uniqueCount="67">
  <si>
    <r>
      <rPr>
        <b/>
        <sz val="18"/>
        <rFont val="宋体"/>
        <family val="3"/>
        <charset val="134"/>
      </rPr>
      <t>A</t>
    </r>
    <r>
      <rPr>
        <b/>
        <sz val="18"/>
        <rFont val="宋体"/>
        <family val="3"/>
        <charset val="134"/>
      </rPr>
      <t>6焊胎</t>
    </r>
    <r>
      <rPr>
        <b/>
        <sz val="18"/>
        <rFont val="宋体"/>
        <family val="3"/>
        <charset val="134"/>
      </rPr>
      <t>采购价格审批表</t>
    </r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</si>
  <si>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</si>
  <si>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</si>
  <si>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</si>
  <si>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产品图号</t>
  </si>
  <si>
    <t>产品名称</t>
  </si>
  <si>
    <t>(设备、夹具、检具)编号</t>
  </si>
  <si>
    <t>单位</t>
  </si>
  <si>
    <t>数量</t>
  </si>
  <si>
    <t>增值税率%</t>
  </si>
  <si>
    <t>工艺预估价格</t>
  </si>
  <si>
    <t>德恒</t>
  </si>
  <si>
    <t>德博</t>
  </si>
  <si>
    <t>熙锐</t>
  </si>
  <si>
    <t>朗力</t>
  </si>
  <si>
    <t>审批价格</t>
  </si>
  <si>
    <t>供应商全称</t>
  </si>
  <si>
    <t>备注</t>
  </si>
  <si>
    <t>含税价格</t>
  </si>
  <si>
    <t>价格</t>
  </si>
  <si>
    <t>SHT0016112</t>
  </si>
  <si>
    <t>主驾驶靠背骨架焊接总成一序</t>
  </si>
  <si>
    <t>SHT0016112-JJ-01</t>
  </si>
  <si>
    <t>套</t>
  </si>
  <si>
    <t>主驾驶靠背骨架焊接总成二序</t>
  </si>
  <si>
    <t>SHT0016112-JJ-02</t>
  </si>
  <si>
    <t>SHT0016156&amp;SHT0016624</t>
  </si>
  <si>
    <t>副驾驶靠背骨架焊接总成一序</t>
  </si>
  <si>
    <t>SHT0016156&amp;SHT0016624-JJ-01</t>
  </si>
  <si>
    <t>副驾驶靠背骨架焊接总成二序</t>
  </si>
  <si>
    <t>SHT0016156&amp;SHT0016624-JJ-02</t>
  </si>
  <si>
    <t>SHT0016211</t>
  </si>
  <si>
    <t>宽车副驾驶坐垫骨架焊接总成</t>
  </si>
  <si>
    <t>SHT0016211-JJ-01</t>
  </si>
  <si>
    <t>SHT0016803</t>
  </si>
  <si>
    <t>中宽车副司机底座焊接总成</t>
  </si>
  <si>
    <t>SHT0016803-JJ-01</t>
  </si>
  <si>
    <t>SHT0017242</t>
  </si>
  <si>
    <t>副司机底座焊接总成</t>
  </si>
  <si>
    <t>SHT0017242-JJ-01</t>
  </si>
  <si>
    <t>翻转架</t>
  </si>
  <si>
    <t>合计</t>
  </si>
  <si>
    <t>二次报价</t>
  </si>
  <si>
    <t>现场报价</t>
  </si>
  <si>
    <t>周期</t>
  </si>
  <si>
    <t>45天</t>
  </si>
  <si>
    <t>1.方案德博，德恒，熙瑞都通过，工艺优选熙锐；
2.定点后设计方案确认后，支付预付款；
3.东明总，葛总，苏总，冯总投票德博。</t>
  </si>
  <si>
    <t>说明： 以上所有价格均为未税价格。</t>
  </si>
  <si>
    <t>开发情况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</si>
  <si>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6新开焊胎</t>
    </r>
  </si>
  <si>
    <t>产品价格</t>
  </si>
  <si>
    <t>无</t>
  </si>
  <si>
    <t>模具价格</t>
  </si>
  <si>
    <t>开发周期</t>
  </si>
  <si>
    <t>年降情况</t>
  </si>
  <si>
    <t>结算方式</t>
  </si>
  <si>
    <t xml:space="preserve">
总经理
日期：
</t>
  </si>
  <si>
    <t xml:space="preserve">
副总经理
日期：</t>
  </si>
  <si>
    <t xml:space="preserve">
采购工程师
日期：
</t>
  </si>
  <si>
    <t>焊胎名称</t>
  </si>
  <si>
    <t>焊胎编号</t>
  </si>
  <si>
    <t>焊胎数量</t>
  </si>
  <si>
    <t>未税价格</t>
  </si>
  <si>
    <t>未税合计</t>
  </si>
  <si>
    <t>增值税额</t>
  </si>
  <si>
    <t>单位</t>
    <phoneticPr fontId="14" type="noConversion"/>
  </si>
  <si>
    <t>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</si>
</sst>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8" formatCode="\¥#,##0;\¥\-#,##0"/>
    <numFmt numFmtId="179" formatCode="0_);[Red]\(0\)"/>
    <numFmt numFmtId="180" formatCode="\¥#,##0.00;\¥\-#,##0.00"/>
    <numFmt numFmtId="181" formatCode="0_ "/>
    <numFmt numFmtId="182" formatCode="0.0000_ "/>
    <numFmt numFmtId="189" formatCode="#,##0.00_ "/>
  </numFmts>
  <fonts count="15" x14ac:knownFonts="1">
    <font>
      <sz val="11"/>
      <color theme="1"/>
      <name val="等线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.5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" fontId="9" fillId="0" borderId="7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2" fontId="12" fillId="3" borderId="11" xfId="0" applyNumberFormat="1" applyFont="1" applyFill="1" applyBorder="1" applyAlignment="1">
      <alignment horizontal="center" vertical="center" wrapText="1"/>
    </xf>
    <xf numFmtId="189" fontId="12" fillId="0" borderId="11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4" zoomScale="130" zoomScaleNormal="130" workbookViewId="0">
      <selection activeCell="J6" sqref="J6:J13"/>
    </sheetView>
  </sheetViews>
  <sheetFormatPr defaultColWidth="9" defaultRowHeight="14.25" x14ac:dyDescent="0.2"/>
  <cols>
    <col min="2" max="2" width="11.375" customWidth="1"/>
    <col min="3" max="3" width="17.125" customWidth="1"/>
    <col min="4" max="4" width="17.375" customWidth="1"/>
    <col min="5" max="6" width="6.625" customWidth="1"/>
    <col min="7" max="7" width="8.25" customWidth="1"/>
    <col min="8" max="8" width="11.75" customWidth="1"/>
    <col min="9" max="9" width="11.625" customWidth="1"/>
    <col min="10" max="10" width="12.75" customWidth="1"/>
    <col min="11" max="11" width="10.375" customWidth="1"/>
    <col min="12" max="13" width="13.125" customWidth="1"/>
    <col min="14" max="14" width="13.5" customWidth="1"/>
    <col min="15" max="15" width="16.125" customWidth="1"/>
  </cols>
  <sheetData>
    <row r="1" spans="1:15" ht="22.5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58.5" customHeight="1" x14ac:dyDescent="0.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 ht="14.25" customHeight="1" x14ac:dyDescent="0.2">
      <c r="A4" s="39" t="s">
        <v>3</v>
      </c>
      <c r="B4" s="40" t="s">
        <v>4</v>
      </c>
      <c r="C4" s="40" t="s">
        <v>5</v>
      </c>
      <c r="D4" s="40" t="s">
        <v>6</v>
      </c>
      <c r="E4" s="39" t="s">
        <v>7</v>
      </c>
      <c r="F4" s="43" t="s">
        <v>8</v>
      </c>
      <c r="G4" s="39" t="s">
        <v>9</v>
      </c>
      <c r="H4" s="43" t="s">
        <v>10</v>
      </c>
      <c r="I4" s="12" t="s">
        <v>11</v>
      </c>
      <c r="J4" s="12" t="s">
        <v>12</v>
      </c>
      <c r="K4" s="12" t="s">
        <v>13</v>
      </c>
      <c r="L4" s="1" t="s">
        <v>14</v>
      </c>
      <c r="M4" s="1" t="s">
        <v>15</v>
      </c>
      <c r="N4" s="39" t="s">
        <v>16</v>
      </c>
      <c r="O4" s="39" t="s">
        <v>17</v>
      </c>
    </row>
    <row r="5" spans="1:15" x14ac:dyDescent="0.2">
      <c r="A5" s="39"/>
      <c r="B5" s="40"/>
      <c r="C5" s="40"/>
      <c r="D5" s="40"/>
      <c r="E5" s="39"/>
      <c r="F5" s="44"/>
      <c r="G5" s="39"/>
      <c r="H5" s="44"/>
      <c r="I5" s="13" t="s">
        <v>18</v>
      </c>
      <c r="J5" s="13" t="s">
        <v>18</v>
      </c>
      <c r="K5" s="13" t="s">
        <v>18</v>
      </c>
      <c r="L5" s="13" t="s">
        <v>18</v>
      </c>
      <c r="M5" s="1" t="s">
        <v>19</v>
      </c>
      <c r="N5" s="39"/>
      <c r="O5" s="39"/>
    </row>
    <row r="6" spans="1:15" ht="33" customHeight="1" x14ac:dyDescent="0.2">
      <c r="A6" s="1">
        <v>1</v>
      </c>
      <c r="B6" s="41" t="s">
        <v>20</v>
      </c>
      <c r="C6" s="3" t="s">
        <v>21</v>
      </c>
      <c r="D6" s="2" t="s">
        <v>22</v>
      </c>
      <c r="E6" s="4" t="s">
        <v>23</v>
      </c>
      <c r="F6" s="4">
        <v>1</v>
      </c>
      <c r="G6" s="5">
        <v>0.13</v>
      </c>
      <c r="H6" s="6">
        <v>80000</v>
      </c>
      <c r="I6" s="6">
        <v>49000</v>
      </c>
      <c r="J6" s="6">
        <v>52800</v>
      </c>
      <c r="K6" s="14">
        <f>52207.73*1.13</f>
        <v>58994.734900000003</v>
      </c>
      <c r="L6" s="6">
        <v>65000</v>
      </c>
      <c r="M6" s="15"/>
      <c r="N6" s="16"/>
      <c r="O6" s="16"/>
    </row>
    <row r="7" spans="1:15" ht="33" customHeight="1" x14ac:dyDescent="0.2">
      <c r="A7" s="1">
        <v>2</v>
      </c>
      <c r="B7" s="42"/>
      <c r="C7" s="3" t="s">
        <v>24</v>
      </c>
      <c r="D7" s="2" t="s">
        <v>25</v>
      </c>
      <c r="E7" s="4" t="s">
        <v>23</v>
      </c>
      <c r="F7" s="4">
        <v>1</v>
      </c>
      <c r="G7" s="5">
        <v>0.13</v>
      </c>
      <c r="H7" s="6">
        <v>60000</v>
      </c>
      <c r="I7" s="6">
        <v>53000</v>
      </c>
      <c r="J7" s="6">
        <v>46200</v>
      </c>
      <c r="K7" s="14">
        <f>56888.45*1.13</f>
        <v>64283.948499999999</v>
      </c>
      <c r="L7" s="6">
        <v>65000</v>
      </c>
      <c r="M7" s="17"/>
      <c r="N7" s="16"/>
      <c r="O7" s="16"/>
    </row>
    <row r="8" spans="1:15" ht="33" customHeight="1" x14ac:dyDescent="0.2">
      <c r="A8" s="1">
        <v>3</v>
      </c>
      <c r="B8" s="41" t="s">
        <v>26</v>
      </c>
      <c r="C8" s="3" t="s">
        <v>27</v>
      </c>
      <c r="D8" s="2" t="s">
        <v>28</v>
      </c>
      <c r="E8" s="4" t="s">
        <v>23</v>
      </c>
      <c r="F8" s="4">
        <v>1</v>
      </c>
      <c r="G8" s="5">
        <v>0.13</v>
      </c>
      <c r="H8" s="6">
        <v>80000</v>
      </c>
      <c r="I8" s="6">
        <v>49000</v>
      </c>
      <c r="J8" s="6">
        <v>52800</v>
      </c>
      <c r="K8" s="14">
        <f>50203.38*1.13</f>
        <v>56729.8194</v>
      </c>
      <c r="L8" s="6">
        <v>65000</v>
      </c>
      <c r="M8" s="17"/>
      <c r="N8" s="16"/>
      <c r="O8" s="16"/>
    </row>
    <row r="9" spans="1:15" ht="33" customHeight="1" x14ac:dyDescent="0.2">
      <c r="A9" s="1">
        <v>4</v>
      </c>
      <c r="B9" s="42"/>
      <c r="C9" s="3" t="s">
        <v>29</v>
      </c>
      <c r="D9" s="2" t="s">
        <v>30</v>
      </c>
      <c r="E9" s="4" t="s">
        <v>23</v>
      </c>
      <c r="F9" s="4">
        <v>1</v>
      </c>
      <c r="G9" s="5">
        <v>0.13</v>
      </c>
      <c r="H9" s="6">
        <v>60000</v>
      </c>
      <c r="I9" s="6">
        <v>53000</v>
      </c>
      <c r="J9" s="6">
        <v>46200</v>
      </c>
      <c r="K9" s="14">
        <f>54112.42*1.13</f>
        <v>61147.034599999999</v>
      </c>
      <c r="L9" s="6">
        <v>65000</v>
      </c>
      <c r="M9" s="17"/>
      <c r="N9" s="16"/>
      <c r="O9" s="16"/>
    </row>
    <row r="10" spans="1:15" ht="33" customHeight="1" x14ac:dyDescent="0.2">
      <c r="A10" s="1">
        <v>5</v>
      </c>
      <c r="B10" s="2" t="s">
        <v>31</v>
      </c>
      <c r="C10" s="3" t="s">
        <v>32</v>
      </c>
      <c r="D10" s="2" t="s">
        <v>33</v>
      </c>
      <c r="E10" s="4" t="s">
        <v>23</v>
      </c>
      <c r="F10" s="4">
        <v>1</v>
      </c>
      <c r="G10" s="5">
        <v>0.13</v>
      </c>
      <c r="H10" s="6">
        <v>70000</v>
      </c>
      <c r="I10" s="6">
        <v>86000</v>
      </c>
      <c r="J10" s="6">
        <v>70600</v>
      </c>
      <c r="K10" s="14">
        <f>74145.85*1.13</f>
        <v>83784.810500000007</v>
      </c>
      <c r="L10" s="6">
        <v>65000</v>
      </c>
      <c r="M10" s="17"/>
      <c r="N10" s="16"/>
      <c r="O10" s="16"/>
    </row>
    <row r="11" spans="1:15" ht="33" customHeight="1" x14ac:dyDescent="0.2">
      <c r="A11" s="7">
        <v>6</v>
      </c>
      <c r="B11" s="2" t="s">
        <v>34</v>
      </c>
      <c r="C11" s="3" t="s">
        <v>35</v>
      </c>
      <c r="D11" s="2" t="s">
        <v>36</v>
      </c>
      <c r="E11" s="4" t="s">
        <v>23</v>
      </c>
      <c r="F11" s="4">
        <v>1</v>
      </c>
      <c r="G11" s="5">
        <v>0.13</v>
      </c>
      <c r="H11" s="6">
        <v>70000</v>
      </c>
      <c r="I11" s="6">
        <v>78000</v>
      </c>
      <c r="J11" s="6">
        <v>59400</v>
      </c>
      <c r="K11" s="14">
        <f>64211.72*1.13</f>
        <v>72559.243600000002</v>
      </c>
      <c r="L11" s="6">
        <v>65000</v>
      </c>
      <c r="M11" s="17"/>
      <c r="N11" s="16"/>
      <c r="O11" s="16"/>
    </row>
    <row r="12" spans="1:15" ht="33" customHeight="1" x14ac:dyDescent="0.2">
      <c r="A12" s="7">
        <v>7</v>
      </c>
      <c r="B12" s="2" t="s">
        <v>37</v>
      </c>
      <c r="C12" s="3" t="s">
        <v>38</v>
      </c>
      <c r="D12" s="2" t="s">
        <v>39</v>
      </c>
      <c r="E12" s="4" t="s">
        <v>23</v>
      </c>
      <c r="F12" s="4">
        <v>1</v>
      </c>
      <c r="G12" s="5">
        <v>0.13</v>
      </c>
      <c r="H12" s="6">
        <v>15000</v>
      </c>
      <c r="I12" s="6">
        <v>21000</v>
      </c>
      <c r="J12" s="6">
        <v>7500</v>
      </c>
      <c r="K12" s="14">
        <f>19911.87*1.13</f>
        <v>22500.413100000002</v>
      </c>
      <c r="L12" s="6">
        <v>12000</v>
      </c>
      <c r="M12" s="17"/>
      <c r="N12" s="16"/>
      <c r="O12" s="18"/>
    </row>
    <row r="13" spans="1:15" ht="33" customHeight="1" x14ac:dyDescent="0.2">
      <c r="A13" s="7"/>
      <c r="B13" s="2"/>
      <c r="C13" s="3" t="s">
        <v>40</v>
      </c>
      <c r="D13" s="2"/>
      <c r="E13" s="4" t="s">
        <v>23</v>
      </c>
      <c r="F13" s="4">
        <v>6</v>
      </c>
      <c r="G13" s="5">
        <v>0.13</v>
      </c>
      <c r="H13" s="6">
        <v>18000</v>
      </c>
      <c r="I13" s="6">
        <v>108000</v>
      </c>
      <c r="J13" s="6">
        <v>17500</v>
      </c>
      <c r="K13" s="14"/>
      <c r="L13" s="6">
        <v>36000</v>
      </c>
      <c r="M13" s="17"/>
      <c r="N13" s="16"/>
      <c r="O13" s="18"/>
    </row>
    <row r="14" spans="1:15" ht="33" customHeight="1" x14ac:dyDescent="0.2">
      <c r="A14" s="7" t="s">
        <v>41</v>
      </c>
      <c r="B14" s="2"/>
      <c r="C14" s="3"/>
      <c r="D14" s="2"/>
      <c r="E14" s="4"/>
      <c r="F14" s="4"/>
      <c r="G14" s="5"/>
      <c r="H14" s="8">
        <f>SUM(H6:H13)</f>
        <v>453000</v>
      </c>
      <c r="I14" s="8">
        <f>SUM(I6:I13)</f>
        <v>497000</v>
      </c>
      <c r="J14" s="8">
        <f>SUM(J6:J13)</f>
        <v>353000</v>
      </c>
      <c r="K14" s="8">
        <f t="shared" ref="K14:L14" si="0">SUM(K6:K13)</f>
        <v>420000.00459999999</v>
      </c>
      <c r="L14" s="8">
        <f t="shared" si="0"/>
        <v>438000</v>
      </c>
      <c r="M14" s="19"/>
      <c r="N14" s="16"/>
      <c r="O14" s="1"/>
    </row>
    <row r="15" spans="1:15" ht="33" customHeight="1" x14ac:dyDescent="0.2">
      <c r="A15" s="7" t="s">
        <v>42</v>
      </c>
      <c r="B15" s="2"/>
      <c r="C15" s="3"/>
      <c r="D15" s="2"/>
      <c r="E15" s="4"/>
      <c r="F15" s="4"/>
      <c r="G15" s="5"/>
      <c r="H15" s="8"/>
      <c r="I15" s="8">
        <v>425000</v>
      </c>
      <c r="J15" s="8">
        <v>350000</v>
      </c>
      <c r="K15" s="20">
        <v>400000</v>
      </c>
      <c r="L15" s="21"/>
      <c r="M15" s="22"/>
      <c r="N15" s="16"/>
      <c r="O15" s="1"/>
    </row>
    <row r="16" spans="1:15" ht="33" customHeight="1" x14ac:dyDescent="0.2">
      <c r="A16" s="7" t="s">
        <v>43</v>
      </c>
      <c r="B16" s="2"/>
      <c r="C16" s="3"/>
      <c r="D16" s="2"/>
      <c r="E16" s="4"/>
      <c r="F16" s="4"/>
      <c r="G16" s="5"/>
      <c r="H16" s="8"/>
      <c r="I16" s="8">
        <v>380000</v>
      </c>
      <c r="J16" s="8">
        <v>342000</v>
      </c>
      <c r="K16" s="23">
        <v>395000</v>
      </c>
      <c r="L16" s="21"/>
      <c r="M16" s="22"/>
      <c r="N16" s="16"/>
      <c r="O16" s="1"/>
    </row>
    <row r="17" spans="1:15" ht="33" customHeight="1" x14ac:dyDescent="0.2">
      <c r="A17" s="7" t="s">
        <v>44</v>
      </c>
      <c r="B17" s="2"/>
      <c r="C17" s="3"/>
      <c r="D17" s="2"/>
      <c r="E17" s="4"/>
      <c r="F17" s="4"/>
      <c r="G17" s="5"/>
      <c r="H17" s="6"/>
      <c r="I17" s="6" t="s">
        <v>45</v>
      </c>
      <c r="J17" s="6" t="s">
        <v>45</v>
      </c>
      <c r="K17" s="6" t="s">
        <v>45</v>
      </c>
      <c r="L17" s="6" t="s">
        <v>45</v>
      </c>
      <c r="M17" s="22"/>
      <c r="N17" s="16"/>
      <c r="O17" s="7"/>
    </row>
    <row r="18" spans="1:15" ht="42.75" customHeight="1" x14ac:dyDescent="0.2">
      <c r="A18" s="31" t="s">
        <v>46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24"/>
      <c r="O18" s="9"/>
    </row>
    <row r="19" spans="1:15" ht="42.75" customHeight="1" x14ac:dyDescent="0.2">
      <c r="A19" s="33" t="s">
        <v>47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20.100000000000001" customHeight="1" x14ac:dyDescent="0.2">
      <c r="A20" s="10">
        <v>1</v>
      </c>
      <c r="B20" s="10" t="s">
        <v>48</v>
      </c>
      <c r="C20" s="34" t="s">
        <v>49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20.100000000000001" customHeight="1" x14ac:dyDescent="0.2">
      <c r="A21" s="10">
        <v>2</v>
      </c>
      <c r="B21" s="10" t="s">
        <v>50</v>
      </c>
      <c r="C21" s="34" t="s">
        <v>51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20.100000000000001" customHeight="1" x14ac:dyDescent="0.2">
      <c r="A22" s="10">
        <v>3</v>
      </c>
      <c r="B22" s="10" t="s">
        <v>52</v>
      </c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  <row r="23" spans="1:15" ht="20.100000000000001" customHeight="1" x14ac:dyDescent="0.2">
      <c r="A23" s="10">
        <v>4</v>
      </c>
      <c r="B23" s="10" t="s">
        <v>53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ht="20.100000000000001" customHeight="1" x14ac:dyDescent="0.2">
      <c r="A24" s="10">
        <v>5</v>
      </c>
      <c r="B24" s="10" t="s">
        <v>54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ht="20.100000000000001" customHeight="1" x14ac:dyDescent="0.2">
      <c r="A25" s="10">
        <v>6</v>
      </c>
      <c r="B25" s="10" t="s">
        <v>55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ht="20.100000000000001" customHeight="1" x14ac:dyDescent="0.2">
      <c r="A26" s="10">
        <v>7</v>
      </c>
      <c r="B26" s="10" t="s">
        <v>17</v>
      </c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1:15" ht="76.5" customHeight="1" x14ac:dyDescent="0.2">
      <c r="A27" s="38" t="s">
        <v>56</v>
      </c>
      <c r="B27" s="38"/>
      <c r="C27" s="38"/>
      <c r="D27" s="11"/>
      <c r="E27" s="38" t="s">
        <v>57</v>
      </c>
      <c r="F27" s="38"/>
      <c r="G27" s="38"/>
      <c r="H27" s="38"/>
      <c r="I27" s="38"/>
      <c r="J27" s="38"/>
      <c r="K27" s="38"/>
      <c r="L27" s="38"/>
      <c r="M27" s="11"/>
      <c r="N27" s="38" t="s">
        <v>58</v>
      </c>
      <c r="O27" s="38"/>
    </row>
  </sheetData>
  <mergeCells count="28">
    <mergeCell ref="O4:O5"/>
    <mergeCell ref="C25:O25"/>
    <mergeCell ref="C26:O26"/>
    <mergeCell ref="A27:C27"/>
    <mergeCell ref="E27:J27"/>
    <mergeCell ref="K27:L27"/>
    <mergeCell ref="N27:O27"/>
    <mergeCell ref="C20:O20"/>
    <mergeCell ref="C21:O21"/>
    <mergeCell ref="C22:O22"/>
    <mergeCell ref="C23:O23"/>
    <mergeCell ref="C24:O24"/>
    <mergeCell ref="A1:O1"/>
    <mergeCell ref="A2:O2"/>
    <mergeCell ref="A3:O3"/>
    <mergeCell ref="A18:M18"/>
    <mergeCell ref="A19:O19"/>
    <mergeCell ref="A4:A5"/>
    <mergeCell ref="B4:B5"/>
    <mergeCell ref="B6:B7"/>
    <mergeCell ref="B8:B9"/>
    <mergeCell ref="C4:C5"/>
    <mergeCell ref="D4:D5"/>
    <mergeCell ref="E4:E5"/>
    <mergeCell ref="F4:F5"/>
    <mergeCell ref="G4:G5"/>
    <mergeCell ref="H4:H5"/>
    <mergeCell ref="N4:N5"/>
  </mergeCells>
  <phoneticPr fontId="14" type="noConversion"/>
  <pageMargins left="0.7" right="0.7" top="0.75" bottom="0.75" header="0.3" footer="0.3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M4" sqref="M4"/>
    </sheetView>
  </sheetViews>
  <sheetFormatPr defaultRowHeight="14.25" x14ac:dyDescent="0.2"/>
  <cols>
    <col min="6" max="7" width="11.25" bestFit="1" customWidth="1"/>
    <col min="8" max="8" width="18" bestFit="1" customWidth="1"/>
  </cols>
  <sheetData>
    <row r="1" spans="1:9" ht="15" thickBot="1" x14ac:dyDescent="0.25">
      <c r="A1" s="45" t="s">
        <v>3</v>
      </c>
      <c r="B1" s="46" t="s">
        <v>59</v>
      </c>
      <c r="C1" s="46" t="s">
        <v>60</v>
      </c>
      <c r="D1" s="46" t="s">
        <v>65</v>
      </c>
      <c r="E1" s="46" t="s">
        <v>61</v>
      </c>
      <c r="F1" s="46" t="s">
        <v>62</v>
      </c>
      <c r="G1" s="46" t="s">
        <v>63</v>
      </c>
      <c r="H1" s="46" t="s">
        <v>64</v>
      </c>
      <c r="I1" s="46" t="s">
        <v>18</v>
      </c>
    </row>
    <row r="2" spans="1:9" ht="63.75" thickBot="1" x14ac:dyDescent="0.25">
      <c r="A2" s="47">
        <v>1</v>
      </c>
      <c r="B2" s="3" t="s">
        <v>21</v>
      </c>
      <c r="C2" s="2" t="s">
        <v>22</v>
      </c>
      <c r="D2" s="55" t="s">
        <v>66</v>
      </c>
      <c r="E2" s="4">
        <v>1</v>
      </c>
      <c r="F2" s="52">
        <f>I2/1.13</f>
        <v>44778.761061946905</v>
      </c>
      <c r="G2" s="52">
        <f>F2*E2</f>
        <v>44778.761061946905</v>
      </c>
      <c r="H2" s="53">
        <f>I2-G2</f>
        <v>5821.2389380530949</v>
      </c>
      <c r="I2" s="6">
        <f>52800-2200</f>
        <v>50600</v>
      </c>
    </row>
    <row r="3" spans="1:9" ht="63.75" thickBot="1" x14ac:dyDescent="0.25">
      <c r="A3" s="47">
        <v>2</v>
      </c>
      <c r="B3" s="3" t="s">
        <v>24</v>
      </c>
      <c r="C3" s="2" t="s">
        <v>25</v>
      </c>
      <c r="D3" s="55" t="s">
        <v>66</v>
      </c>
      <c r="E3" s="4">
        <v>1</v>
      </c>
      <c r="F3" s="52">
        <f t="shared" ref="F3:F8" si="0">I3/1.13</f>
        <v>38938.053097345139</v>
      </c>
      <c r="G3" s="52">
        <f t="shared" ref="G3:G9" si="1">F3*E3</f>
        <v>38938.053097345139</v>
      </c>
      <c r="H3" s="53">
        <f t="shared" ref="H3:H9" si="2">I3-G3</f>
        <v>5061.9469026548613</v>
      </c>
      <c r="I3" s="6">
        <f>46200-2200</f>
        <v>44000</v>
      </c>
    </row>
    <row r="4" spans="1:9" ht="63.75" thickBot="1" x14ac:dyDescent="0.25">
      <c r="A4" s="47">
        <v>3</v>
      </c>
      <c r="B4" s="3" t="s">
        <v>27</v>
      </c>
      <c r="C4" s="2" t="s">
        <v>28</v>
      </c>
      <c r="D4" s="55" t="s">
        <v>66</v>
      </c>
      <c r="E4" s="4">
        <v>1</v>
      </c>
      <c r="F4" s="52">
        <f t="shared" si="0"/>
        <v>44778.761061946905</v>
      </c>
      <c r="G4" s="52">
        <f t="shared" si="1"/>
        <v>44778.761061946905</v>
      </c>
      <c r="H4" s="53">
        <f t="shared" si="2"/>
        <v>5821.2389380530949</v>
      </c>
      <c r="I4" s="6">
        <f>52800-2200</f>
        <v>50600</v>
      </c>
    </row>
    <row r="5" spans="1:9" ht="63.75" thickBot="1" x14ac:dyDescent="0.25">
      <c r="A5" s="47">
        <v>4</v>
      </c>
      <c r="B5" s="3" t="s">
        <v>29</v>
      </c>
      <c r="C5" s="2" t="s">
        <v>30</v>
      </c>
      <c r="D5" s="55" t="s">
        <v>66</v>
      </c>
      <c r="E5" s="4">
        <v>1</v>
      </c>
      <c r="F5" s="52">
        <f t="shared" si="0"/>
        <v>38938.053097345139</v>
      </c>
      <c r="G5" s="52">
        <f t="shared" si="1"/>
        <v>38938.053097345139</v>
      </c>
      <c r="H5" s="53">
        <f t="shared" si="2"/>
        <v>5061.9469026548613</v>
      </c>
      <c r="I5" s="6">
        <f>46200-2200</f>
        <v>44000</v>
      </c>
    </row>
    <row r="6" spans="1:9" ht="63.75" thickBot="1" x14ac:dyDescent="0.25">
      <c r="A6" s="47">
        <v>5</v>
      </c>
      <c r="B6" s="3" t="s">
        <v>32</v>
      </c>
      <c r="C6" s="2" t="s">
        <v>33</v>
      </c>
      <c r="D6" s="55" t="s">
        <v>66</v>
      </c>
      <c r="E6" s="4">
        <v>1</v>
      </c>
      <c r="F6" s="52">
        <f t="shared" si="0"/>
        <v>60530.973451327438</v>
      </c>
      <c r="G6" s="52">
        <f t="shared" si="1"/>
        <v>60530.973451327438</v>
      </c>
      <c r="H6" s="53">
        <f t="shared" si="2"/>
        <v>7869.0265486725621</v>
      </c>
      <c r="I6" s="6">
        <f>70600-2200</f>
        <v>68400</v>
      </c>
    </row>
    <row r="7" spans="1:9" ht="48" thickBot="1" x14ac:dyDescent="0.25">
      <c r="A7" s="47">
        <v>6</v>
      </c>
      <c r="B7" s="3" t="s">
        <v>35</v>
      </c>
      <c r="C7" s="2" t="s">
        <v>36</v>
      </c>
      <c r="D7" s="55" t="s">
        <v>66</v>
      </c>
      <c r="E7" s="4">
        <v>1</v>
      </c>
      <c r="F7" s="52">
        <f t="shared" si="0"/>
        <v>52566.371681415934</v>
      </c>
      <c r="G7" s="52">
        <f t="shared" si="1"/>
        <v>52566.371681415934</v>
      </c>
      <c r="H7" s="53">
        <f t="shared" si="2"/>
        <v>6833.6283185840657</v>
      </c>
      <c r="I7" s="6">
        <v>59400</v>
      </c>
    </row>
    <row r="8" spans="1:9" ht="48" thickBot="1" x14ac:dyDescent="0.25">
      <c r="A8" s="47">
        <v>7</v>
      </c>
      <c r="B8" s="3" t="s">
        <v>38</v>
      </c>
      <c r="C8" s="2" t="s">
        <v>39</v>
      </c>
      <c r="D8" s="55" t="s">
        <v>66</v>
      </c>
      <c r="E8" s="4">
        <v>1</v>
      </c>
      <c r="F8" s="52">
        <f t="shared" si="0"/>
        <v>6637.1681415929206</v>
      </c>
      <c r="G8" s="52">
        <f t="shared" si="1"/>
        <v>6637.1681415929206</v>
      </c>
      <c r="H8" s="53">
        <f t="shared" si="2"/>
        <v>862.83185840707938</v>
      </c>
      <c r="I8" s="6">
        <v>7500</v>
      </c>
    </row>
    <row r="9" spans="1:9" ht="16.5" thickBot="1" x14ac:dyDescent="0.25">
      <c r="A9" s="47">
        <v>8</v>
      </c>
      <c r="B9" s="3" t="s">
        <v>40</v>
      </c>
      <c r="C9" s="2"/>
      <c r="D9" s="55" t="s">
        <v>66</v>
      </c>
      <c r="E9" s="4">
        <v>6</v>
      </c>
      <c r="F9" s="52">
        <f>I9/1.13/E9</f>
        <v>2581.1209439528025</v>
      </c>
      <c r="G9" s="52">
        <f t="shared" si="1"/>
        <v>15486.725663716814</v>
      </c>
      <c r="H9" s="53">
        <f t="shared" si="2"/>
        <v>2013.2743362831861</v>
      </c>
      <c r="I9" s="6">
        <v>17500</v>
      </c>
    </row>
    <row r="10" spans="1:9" ht="15" thickBot="1" x14ac:dyDescent="0.25">
      <c r="A10" s="49" t="s">
        <v>41</v>
      </c>
      <c r="B10" s="50"/>
      <c r="C10" s="48"/>
      <c r="D10" s="48"/>
      <c r="E10" s="48"/>
      <c r="F10" s="54">
        <f>SUM(F2:F9)</f>
        <v>289749.26253687323</v>
      </c>
      <c r="G10" s="54">
        <f t="shared" ref="G10:H10" si="3">SUM(G2:G9)</f>
        <v>302654.8672566372</v>
      </c>
      <c r="H10" s="54">
        <f t="shared" si="3"/>
        <v>39345.132743362803</v>
      </c>
      <c r="I10" s="51">
        <f>SUM(I2:I9)</f>
        <v>342000</v>
      </c>
    </row>
  </sheetData>
  <mergeCells count="1">
    <mergeCell ref="A10:B1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2023-08-14T00:46:00Z</cp:lastPrinted>
  <dcterms:created xsi:type="dcterms:W3CDTF">2023-08-14T00:34:00Z</dcterms:created>
  <dcterms:modified xsi:type="dcterms:W3CDTF">2024-07-22T02:15:04Z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6F8AA42CBED74140B80906DB1E39312B_12</vt:lpwstr>
  </property>
  <property fmtid="{D5CDD505-2E9C-101B-9397-08002B2CF9AE}" pid="3" name="KSOProductBuildVer">
    <vt:lpwstr>2052-12.1.0.16120</vt:lpwstr>
  </property>
</Properties>
</file>