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3.15" sheetId="1" r:id="rId1"/>
    <sheet name="4.30" sheetId="2" r:id="rId2"/>
    <sheet name="2024.7.11" sheetId="3" r:id="rId3"/>
  </sheets>
  <externalReferences>
    <externalReference r:id="rId4"/>
    <externalReference r:id="rId5"/>
  </externalReferences>
  <definedNames>
    <definedName name="_xlnm.Print_Area" localSheetId="2">'2024.7.11'!$E$2:$V$33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J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  <comment ref="S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<sst xmlns="http://schemas.openxmlformats.org/spreadsheetml/2006/main" count="246" uniqueCount="139">
  <si>
    <t>供潍坊产品报价明细表</t>
  </si>
  <si>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</si>
  <si>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</si>
  <si>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</si>
  <si>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</si>
  <si>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</si>
  <si>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</si>
  <si>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</si>
  <si>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</si>
  <si>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</si>
  <si>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</si>
  <si>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</si>
  <si>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包装费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</si>
  <si>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</si>
  <si>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</si>
  <si>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</si>
  <si>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</si>
  <si>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</si>
  <si>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</si>
  <si>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</si>
  <si>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采购价格</t>
  </si>
  <si>
    <t>包装</t>
  </si>
  <si>
    <t>建议销价</t>
  </si>
  <si>
    <t>SBS0010121</t>
  </si>
  <si>
    <t>奥杰驾驶员靠背护面总成</t>
  </si>
  <si>
    <t>SBS0010122</t>
  </si>
  <si>
    <t>奥杰驾驶员座垫护面总成</t>
  </si>
  <si>
    <t>供潍坊工厂产品报价明细表</t>
  </si>
  <si>
    <t>序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</si>
  <si>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</si>
  <si>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</si>
  <si>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</si>
  <si>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</si>
  <si>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</si>
  <si>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</si>
  <si>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</si>
  <si>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</si>
  <si>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</si>
  <si>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</si>
  <si>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模腔数量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</si>
  <si>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</si>
  <si>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</si>
  <si>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</si>
  <si>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</si>
  <si>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</si>
  <si>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</si>
  <si>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</si>
  <si>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</si>
  <si>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</si>
  <si>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</si>
  <si>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</si>
  <si>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</si>
  <si>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</si>
  <si>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</si>
  <si>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</si>
  <si>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</si>
  <si>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</si>
  <si>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</si>
  <si>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业务部门报价需求模板</t>
  </si>
  <si>
    <t>潍坊采购价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</si>
  <si>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</si>
  <si>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</si>
  <si>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</si>
  <si>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</si>
  <si>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</si>
  <si>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</si>
  <si>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</si>
  <si>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车辆体积</t>
  </si>
  <si>
    <t>单件体积</t>
  </si>
  <si>
    <t>装载量</t>
  </si>
  <si>
    <t>每车运费</t>
  </si>
  <si>
    <t>2019年</t>
  </si>
  <si>
    <t>2021年</t>
  </si>
  <si>
    <t>差价</t>
  </si>
  <si>
    <t>涨幅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</si>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</sst>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.000_);[Red]\(0.000\)"/>
    <numFmt numFmtId="180" formatCode="0_ "/>
  </numFmts>
  <fonts count="30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>
      <alignment vertical="center"/>
    </xf>
    <xf numFmtId="0" fontId="4" fillId="0" borderId="1" xfId="49" applyFont="1" applyBorder="1" applyAlignment="1"/>
    <xf numFmtId="0" fontId="4" fillId="0" borderId="1" xfId="49" applyFont="1" applyBorder="1" applyAlignment="1">
      <alignment horizontal="center"/>
    </xf>
    <xf numFmtId="178" fontId="2" fillId="0" borderId="1" xfId="49" applyNumberFormat="1" applyFont="1" applyBorder="1">
      <alignment vertical="center"/>
    </xf>
    <xf numFmtId="176" fontId="1" fillId="2" borderId="1" xfId="49" applyNumberFormat="1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  <xf numFmtId="10" fontId="2" fillId="0" borderId="1" xfId="49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5" fillId="3" borderId="1" xfId="0" applyNumberFormat="1" applyFont="1" applyFill="1" applyBorder="1">
      <alignment vertical="center"/>
    </xf>
    <xf numFmtId="17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180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177" fontId="2" fillId="0" borderId="1" xfId="0" applyNumberFormat="1" applyFont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unpeilin\Desktop\&#21518;&#35270;&#38236;&#20135;&#21697;&#25104;&#26412;\&#21457;&#27873;\&#21457;&#27873;&#29615;&#33410;&#26448;&#26009;&#25104;&#26412;&#25968;&#25454;-GV202305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Shell\tmp223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2.134082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5.165182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4.280682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0.520041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0.520041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0.520041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0.520041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0.520041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0.520041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0.520041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0.520041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2.285582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21.46172883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21.3978792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2.374341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2.374341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2.374341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2.374341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1.262382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1.262382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1.262382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27.001482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1.625792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1.151182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1.151182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33.011182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1.262282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32.010082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35.904982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2.256052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1.262282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4.399862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1.262282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1.262282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2.153552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1.151182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1.296482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1.296482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19.111182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1.296482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19.991182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1.375371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1.689582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23.698182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18.152782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1.151182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1.151182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1.893282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1.757982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1.689782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1.758182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1.296482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3.844442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1.757982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1.238041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1.689582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18.006282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24.0712593757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1.449455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0.964441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3.456041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3.456041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1.169541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1.169541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3.456041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30.5185338704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2">
          <cell r="D2" t="str">
            <v>SLT0000004</v>
          </cell>
          <cell r="E2">
            <v>30.34</v>
          </cell>
        </row>
        <row r="3">
          <cell r="D3" t="str">
            <v>SLT0000019</v>
          </cell>
          <cell r="E3">
            <v>24.6429</v>
          </cell>
        </row>
        <row r="4">
          <cell r="D4" t="str">
            <v>SLT0000031</v>
          </cell>
          <cell r="E4">
            <v>27.03</v>
          </cell>
        </row>
        <row r="5">
          <cell r="D5" t="str">
            <v>SLT0000032</v>
          </cell>
          <cell r="E5">
            <v>23.09</v>
          </cell>
        </row>
        <row r="6">
          <cell r="D6" t="str">
            <v>SLT0000047</v>
          </cell>
          <cell r="E6">
            <v>20.9857</v>
          </cell>
        </row>
        <row r="7">
          <cell r="D7" t="str">
            <v>SLT0000070</v>
          </cell>
          <cell r="E7">
            <v>27.03</v>
          </cell>
        </row>
        <row r="8">
          <cell r="D8" t="str">
            <v>SLT0000071</v>
          </cell>
          <cell r="E8">
            <v>11.08</v>
          </cell>
        </row>
        <row r="9">
          <cell r="D9" t="str">
            <v>SLT0000072</v>
          </cell>
          <cell r="E9">
            <v>35.12</v>
          </cell>
        </row>
        <row r="10">
          <cell r="D10" t="str">
            <v>SLT0000087</v>
          </cell>
          <cell r="E10">
            <v>27.02</v>
          </cell>
        </row>
        <row r="11">
          <cell r="D11" t="str">
            <v>SLT0000088</v>
          </cell>
          <cell r="E11">
            <v>13.51</v>
          </cell>
        </row>
        <row r="12">
          <cell r="D12" t="str">
            <v>SLT0000089</v>
          </cell>
          <cell r="E12">
            <v>43.42</v>
          </cell>
        </row>
        <row r="13">
          <cell r="D13" t="str">
            <v>SLT0000135</v>
          </cell>
          <cell r="E13">
            <v>29.57</v>
          </cell>
        </row>
        <row r="14">
          <cell r="D14" t="str">
            <v>SLT0000136</v>
          </cell>
          <cell r="E14">
            <v>15.06</v>
          </cell>
        </row>
        <row r="15">
          <cell r="D15" t="str">
            <v>SLT0000137</v>
          </cell>
          <cell r="E15">
            <v>60.93</v>
          </cell>
        </row>
        <row r="16">
          <cell r="D16" t="str">
            <v>SLT0000151</v>
          </cell>
          <cell r="E16">
            <v>27.03</v>
          </cell>
        </row>
        <row r="17">
          <cell r="D17" t="str">
            <v>SLT0000152</v>
          </cell>
          <cell r="E17">
            <v>14.77</v>
          </cell>
        </row>
        <row r="18">
          <cell r="D18" t="str">
            <v>SLT0000153</v>
          </cell>
          <cell r="E18">
            <v>63.21</v>
          </cell>
        </row>
        <row r="19">
          <cell r="D19" t="str">
            <v>SLT0000718</v>
          </cell>
          <cell r="E19">
            <v>66.4</v>
          </cell>
        </row>
        <row r="20">
          <cell r="D20" t="str">
            <v>SLT0000725</v>
          </cell>
          <cell r="E20">
            <v>26.16</v>
          </cell>
        </row>
        <row r="21">
          <cell r="D21" t="str">
            <v>SLT0000726</v>
          </cell>
          <cell r="E21">
            <v>69.27</v>
          </cell>
        </row>
        <row r="22">
          <cell r="D22" t="str">
            <v>SLT0000752</v>
          </cell>
          <cell r="E22">
            <v>27.57</v>
          </cell>
        </row>
        <row r="23">
          <cell r="D23" t="str">
            <v>SLT0000776</v>
          </cell>
          <cell r="E23">
            <v>24.77</v>
          </cell>
        </row>
        <row r="24">
          <cell r="D24" t="str">
            <v>SLT0000777</v>
          </cell>
          <cell r="E24">
            <v>24.77</v>
          </cell>
        </row>
        <row r="25">
          <cell r="D25" t="str">
            <v>SLT0000794</v>
          </cell>
          <cell r="E25">
            <v>71.76</v>
          </cell>
        </row>
        <row r="26">
          <cell r="D26" t="str">
            <v>SLT0000795</v>
          </cell>
          <cell r="E26">
            <v>25.52</v>
          </cell>
        </row>
        <row r="27">
          <cell r="D27" t="str">
            <v>SLT0000796</v>
          </cell>
          <cell r="E27">
            <v>12.32</v>
          </cell>
        </row>
        <row r="28">
          <cell r="D28" t="str">
            <v>SLT0000813</v>
          </cell>
          <cell r="E28">
            <v>67.78</v>
          </cell>
        </row>
        <row r="29">
          <cell r="D29" t="str">
            <v>SLT0000814</v>
          </cell>
          <cell r="E29">
            <v>10.61</v>
          </cell>
        </row>
        <row r="30">
          <cell r="D30" t="str">
            <v>SLT0002477</v>
          </cell>
          <cell r="E30">
            <v>79.7</v>
          </cell>
        </row>
      </sheetData>
      <sheetData sheetId="5">
        <row r="2">
          <cell r="D2" t="str">
            <v>SLT0000004</v>
          </cell>
          <cell r="E2" t="str">
            <v>右舵1695副司机背泡沫</v>
          </cell>
        </row>
        <row r="2">
          <cell r="G2">
            <v>39.58</v>
          </cell>
        </row>
        <row r="3">
          <cell r="D3" t="str">
            <v>SLT0000004</v>
          </cell>
          <cell r="E3" t="str">
            <v>右舵1695副司机背泡沫</v>
          </cell>
        </row>
        <row r="3">
          <cell r="G3">
            <v>30.34</v>
          </cell>
        </row>
        <row r="4">
          <cell r="D4" t="str">
            <v>SLT0000019</v>
          </cell>
          <cell r="E4" t="str">
            <v>右舵司机背泡沫</v>
          </cell>
        </row>
        <row r="4">
          <cell r="G4">
            <v>33.22</v>
          </cell>
        </row>
        <row r="5">
          <cell r="D5" t="str">
            <v>SLT0000019</v>
          </cell>
          <cell r="E5" t="str">
            <v>右舵司机背泡沫</v>
          </cell>
        </row>
        <row r="5">
          <cell r="G5">
            <v>29.1</v>
          </cell>
        </row>
        <row r="6">
          <cell r="D6" t="str">
            <v>SLT0000019</v>
          </cell>
          <cell r="E6" t="str">
            <v>右舵司机背泡沫</v>
          </cell>
        </row>
        <row r="6">
          <cell r="G6">
            <v>29.1</v>
          </cell>
        </row>
        <row r="7">
          <cell r="D7" t="str">
            <v>SLT0000031</v>
          </cell>
          <cell r="E7" t="str">
            <v>欧马可正司机背泡沫</v>
          </cell>
        </row>
        <row r="7">
          <cell r="G7">
            <v>31.83</v>
          </cell>
        </row>
        <row r="8">
          <cell r="D8" t="str">
            <v>SLT0000031</v>
          </cell>
          <cell r="E8" t="str">
            <v>欧马可正司机背泡沫</v>
          </cell>
        </row>
        <row r="8">
          <cell r="G8">
            <v>27.03</v>
          </cell>
        </row>
        <row r="9">
          <cell r="D9" t="str">
            <v>SLT0000032</v>
          </cell>
          <cell r="E9" t="str">
            <v>欧马可正司机座泡沫</v>
          </cell>
        </row>
        <row r="9">
          <cell r="G9">
            <v>25.73</v>
          </cell>
        </row>
        <row r="10">
          <cell r="D10" t="str">
            <v>SLT0000032</v>
          </cell>
          <cell r="E10" t="str">
            <v>欧马可正司机座泡沫</v>
          </cell>
        </row>
        <row r="10">
          <cell r="G10">
            <v>23.09</v>
          </cell>
        </row>
        <row r="11">
          <cell r="D11" t="str">
            <v>SLT0000047</v>
          </cell>
          <cell r="E11" t="str">
            <v>右舵司机座泡沫不带骨架</v>
          </cell>
        </row>
        <row r="11">
          <cell r="G11">
            <v>28.34</v>
          </cell>
        </row>
        <row r="12">
          <cell r="D12" t="str">
            <v>SLT0000047</v>
          </cell>
          <cell r="E12" t="str">
            <v>右舵司机座泡沫不带骨架</v>
          </cell>
        </row>
        <row r="12">
          <cell r="G12">
            <v>24.52</v>
          </cell>
        </row>
        <row r="13">
          <cell r="D13" t="str">
            <v>SLT0000047</v>
          </cell>
          <cell r="E13" t="str">
            <v>右舵司机座泡沫不带骨架</v>
          </cell>
        </row>
        <row r="13">
          <cell r="G13">
            <v>24.52</v>
          </cell>
        </row>
        <row r="14">
          <cell r="D14" t="str">
            <v>SLT0000070</v>
          </cell>
          <cell r="E14" t="str">
            <v>欧马可副背泡沫1800</v>
          </cell>
        </row>
        <row r="14">
          <cell r="G14">
            <v>31.84</v>
          </cell>
        </row>
        <row r="15">
          <cell r="D15" t="str">
            <v>SLT0000070</v>
          </cell>
          <cell r="E15" t="str">
            <v>欧马可副背泡沫1800</v>
          </cell>
        </row>
        <row r="15">
          <cell r="G15">
            <v>27.03</v>
          </cell>
        </row>
        <row r="16">
          <cell r="D16" t="str">
            <v>SLT0000071</v>
          </cell>
          <cell r="E16" t="str">
            <v>欧马可副小背泡沫1800</v>
          </cell>
        </row>
        <row r="16">
          <cell r="G16">
            <v>13.5</v>
          </cell>
        </row>
        <row r="17">
          <cell r="D17" t="str">
            <v>SLT0000071</v>
          </cell>
          <cell r="E17" t="str">
            <v>欧马可副小背泡沫1800</v>
          </cell>
        </row>
        <row r="17">
          <cell r="G17">
            <v>11.08</v>
          </cell>
        </row>
        <row r="18">
          <cell r="D18" t="str">
            <v>SLT0000072</v>
          </cell>
          <cell r="E18" t="str">
            <v>欧马可副座泡沫1800</v>
          </cell>
        </row>
        <row r="18">
          <cell r="G18">
            <v>44.07</v>
          </cell>
        </row>
        <row r="19">
          <cell r="D19" t="str">
            <v>SLT0000072</v>
          </cell>
          <cell r="E19" t="str">
            <v>欧马可副座泡沫1800</v>
          </cell>
        </row>
        <row r="19">
          <cell r="G19">
            <v>35.12</v>
          </cell>
        </row>
        <row r="20">
          <cell r="D20" t="str">
            <v>SLT0000087</v>
          </cell>
          <cell r="E20" t="str">
            <v>右舵1800副司机背泡沫</v>
          </cell>
        </row>
        <row r="20">
          <cell r="G20">
            <v>28.67</v>
          </cell>
        </row>
        <row r="21">
          <cell r="D21" t="str">
            <v>SLT0000087</v>
          </cell>
          <cell r="E21" t="str">
            <v>右舵1800副司机背泡沫</v>
          </cell>
        </row>
        <row r="21">
          <cell r="G21">
            <v>27.02</v>
          </cell>
        </row>
        <row r="22">
          <cell r="D22" t="str">
            <v>SLT0000088</v>
          </cell>
          <cell r="E22" t="str">
            <v>右舵1800副司机小背</v>
          </cell>
        </row>
        <row r="22">
          <cell r="G22">
            <v>16.45</v>
          </cell>
        </row>
        <row r="23">
          <cell r="D23" t="str">
            <v>SLT0000088</v>
          </cell>
          <cell r="E23" t="str">
            <v>右舵1800副司机小背</v>
          </cell>
        </row>
        <row r="23">
          <cell r="G23">
            <v>13.51</v>
          </cell>
        </row>
        <row r="24">
          <cell r="D24" t="str">
            <v>SLT0000089</v>
          </cell>
          <cell r="E24" t="str">
            <v>右舵1800副司机座泡沫</v>
          </cell>
        </row>
        <row r="24">
          <cell r="G24">
            <v>62.17</v>
          </cell>
        </row>
        <row r="25">
          <cell r="D25" t="str">
            <v>SLT0000089</v>
          </cell>
          <cell r="E25" t="str">
            <v>右舵1800副司机座泡沫</v>
          </cell>
        </row>
        <row r="25">
          <cell r="G25">
            <v>43.42</v>
          </cell>
        </row>
        <row r="26">
          <cell r="D26" t="str">
            <v>SLT0000135</v>
          </cell>
          <cell r="E26" t="str">
            <v>右舵1995副司机背泡沫</v>
          </cell>
        </row>
        <row r="26">
          <cell r="G26">
            <v>29.69</v>
          </cell>
        </row>
        <row r="27">
          <cell r="D27" t="str">
            <v>SLT0000135</v>
          </cell>
          <cell r="E27" t="str">
            <v>右舵1995副司机背泡沫</v>
          </cell>
        </row>
        <row r="27">
          <cell r="G27">
            <v>30.62</v>
          </cell>
        </row>
        <row r="28">
          <cell r="D28" t="str">
            <v>SLT0000135</v>
          </cell>
          <cell r="E28" t="str">
            <v>右舵1995副司机背泡沫</v>
          </cell>
        </row>
        <row r="28">
          <cell r="G28">
            <v>29.57</v>
          </cell>
        </row>
        <row r="29">
          <cell r="D29" t="str">
            <v>SLT0000136</v>
          </cell>
          <cell r="E29" t="str">
            <v>右舵1995副小背</v>
          </cell>
        </row>
        <row r="29">
          <cell r="G29">
            <v>17.08</v>
          </cell>
        </row>
        <row r="30">
          <cell r="D30" t="str">
            <v>SLT0000136</v>
          </cell>
          <cell r="E30" t="str">
            <v>右舵1995副小背</v>
          </cell>
        </row>
        <row r="30">
          <cell r="G30">
            <v>15.06</v>
          </cell>
        </row>
        <row r="31">
          <cell r="D31" t="str">
            <v>SLT0000137</v>
          </cell>
          <cell r="E31" t="str">
            <v>右舵1995副司机座泡沫</v>
          </cell>
        </row>
        <row r="31">
          <cell r="G31">
            <v>72.95</v>
          </cell>
        </row>
        <row r="32">
          <cell r="D32" t="str">
            <v>SLT0000137</v>
          </cell>
          <cell r="E32" t="str">
            <v>右舵1995副司机座泡沫</v>
          </cell>
        </row>
        <row r="32">
          <cell r="G32">
            <v>60.93</v>
          </cell>
        </row>
        <row r="33">
          <cell r="D33" t="str">
            <v>SLT0000151</v>
          </cell>
          <cell r="E33" t="str">
            <v>欧马可副背泡沫1995</v>
          </cell>
        </row>
        <row r="33">
          <cell r="G33">
            <v>29.37</v>
          </cell>
        </row>
        <row r="34">
          <cell r="D34" t="str">
            <v>SLT0000151</v>
          </cell>
          <cell r="E34" t="str">
            <v>欧马可副背泡沫1995</v>
          </cell>
        </row>
        <row r="34">
          <cell r="G34">
            <v>27.03</v>
          </cell>
        </row>
        <row r="35">
          <cell r="D35" t="str">
            <v>SLT0000152</v>
          </cell>
          <cell r="E35" t="str">
            <v>欧马可副小背泡沫1995</v>
          </cell>
        </row>
        <row r="35">
          <cell r="G35">
            <v>14.82</v>
          </cell>
        </row>
        <row r="36">
          <cell r="D36" t="str">
            <v>SLT0000152</v>
          </cell>
          <cell r="E36" t="str">
            <v>欧马可副小背泡沫1995</v>
          </cell>
        </row>
        <row r="36">
          <cell r="G36">
            <v>15.29</v>
          </cell>
        </row>
        <row r="37">
          <cell r="D37" t="str">
            <v>SLT0000152</v>
          </cell>
          <cell r="E37" t="str">
            <v>欧马可副小背泡沫1995</v>
          </cell>
        </row>
        <row r="37">
          <cell r="G37">
            <v>14.77</v>
          </cell>
        </row>
        <row r="38">
          <cell r="D38" t="str">
            <v>SLT0000153</v>
          </cell>
          <cell r="E38" t="str">
            <v>欧马可副座泡沫1995</v>
          </cell>
        </row>
        <row r="38">
          <cell r="G38">
            <v>72.32</v>
          </cell>
        </row>
        <row r="39">
          <cell r="D39" t="str">
            <v>SLT0000153</v>
          </cell>
          <cell r="E39" t="str">
            <v>欧马可副座泡沫1995</v>
          </cell>
        </row>
        <row r="39">
          <cell r="G39">
            <v>63.21</v>
          </cell>
        </row>
        <row r="40">
          <cell r="D40" t="str">
            <v>SLT0000718</v>
          </cell>
          <cell r="E40" t="str">
            <v>右舵1695副司机座泡沫</v>
          </cell>
        </row>
        <row r="40">
          <cell r="G40">
            <v>51.73</v>
          </cell>
        </row>
        <row r="41">
          <cell r="D41" t="str">
            <v>SLT0000718</v>
          </cell>
          <cell r="E41" t="str">
            <v>右舵1695副司机座泡沫</v>
          </cell>
        </row>
        <row r="41">
          <cell r="G41">
            <v>66.4</v>
          </cell>
        </row>
        <row r="42">
          <cell r="D42" t="str">
            <v>SLT0000725</v>
          </cell>
          <cell r="E42" t="str">
            <v>奥铃升级副背泡沫1995</v>
          </cell>
        </row>
        <row r="42">
          <cell r="G42">
            <v>24.83</v>
          </cell>
        </row>
        <row r="43">
          <cell r="D43" t="str">
            <v>SLT0000725</v>
          </cell>
          <cell r="E43" t="str">
            <v>奥铃升级副背泡沫1995</v>
          </cell>
        </row>
        <row r="43">
          <cell r="G43">
            <v>26.16</v>
          </cell>
        </row>
        <row r="44">
          <cell r="D44" t="str">
            <v>SLT0000726</v>
          </cell>
          <cell r="E44" t="str">
            <v>奥铃升级副座泡沫1995</v>
          </cell>
        </row>
        <row r="44">
          <cell r="G44">
            <v>70.81</v>
          </cell>
        </row>
        <row r="45">
          <cell r="D45" t="str">
            <v>SLT0000726</v>
          </cell>
          <cell r="E45" t="str">
            <v>奥铃升级副座泡沫1995</v>
          </cell>
        </row>
        <row r="45">
          <cell r="G45">
            <v>69.27</v>
          </cell>
        </row>
        <row r="46">
          <cell r="D46" t="str">
            <v>SLT0000752</v>
          </cell>
          <cell r="E46" t="str">
            <v>1800副司机座泡沫</v>
          </cell>
        </row>
        <row r="46">
          <cell r="G46">
            <v>41.62</v>
          </cell>
        </row>
        <row r="47">
          <cell r="D47" t="str">
            <v>SLT0000752</v>
          </cell>
          <cell r="E47" t="str">
            <v>1800副司机座泡沫</v>
          </cell>
        </row>
        <row r="47">
          <cell r="G47">
            <v>29.69</v>
          </cell>
        </row>
        <row r="48">
          <cell r="D48" t="str">
            <v>SLT0000752</v>
          </cell>
          <cell r="E48" t="str">
            <v>1800副司机座泡沫</v>
          </cell>
        </row>
        <row r="48">
          <cell r="G48">
            <v>27.57</v>
          </cell>
        </row>
        <row r="49">
          <cell r="D49" t="str">
            <v>SLT0000776</v>
          </cell>
          <cell r="E49" t="str">
            <v>M4-正司机座泡沫</v>
          </cell>
        </row>
        <row r="49">
          <cell r="G49">
            <v>21.48</v>
          </cell>
        </row>
        <row r="50">
          <cell r="D50" t="str">
            <v>SLT0000776</v>
          </cell>
          <cell r="E50" t="str">
            <v>M4-正司机座泡沫</v>
          </cell>
        </row>
        <row r="50">
          <cell r="G50">
            <v>24.77</v>
          </cell>
        </row>
        <row r="51">
          <cell r="D51" t="str">
            <v>SLT0000777</v>
          </cell>
          <cell r="E51" t="str">
            <v>M4-正司机背泡沫</v>
          </cell>
        </row>
        <row r="51">
          <cell r="G51">
            <v>25.26</v>
          </cell>
        </row>
        <row r="52">
          <cell r="D52" t="str">
            <v>SLT0000777</v>
          </cell>
          <cell r="E52" t="str">
            <v>M4-正司机背泡沫</v>
          </cell>
        </row>
        <row r="52">
          <cell r="G52">
            <v>24.77</v>
          </cell>
        </row>
        <row r="53">
          <cell r="D53" t="str">
            <v>SLT0000794</v>
          </cell>
          <cell r="E53" t="str">
            <v>M42060副司机座泡沫</v>
          </cell>
        </row>
        <row r="53">
          <cell r="G53">
            <v>72.95</v>
          </cell>
        </row>
        <row r="54">
          <cell r="D54" t="str">
            <v>SLT0000794</v>
          </cell>
          <cell r="E54" t="str">
            <v>M42060副司机座泡沫</v>
          </cell>
        </row>
        <row r="54">
          <cell r="G54">
            <v>71.76</v>
          </cell>
        </row>
        <row r="55">
          <cell r="D55" t="str">
            <v>SLT0000795</v>
          </cell>
          <cell r="E55" t="str">
            <v>M4-副司机背泡沫</v>
          </cell>
        </row>
        <row r="55">
          <cell r="G55">
            <v>26.06</v>
          </cell>
        </row>
        <row r="56">
          <cell r="D56" t="str">
            <v>SLT0000795</v>
          </cell>
          <cell r="E56" t="str">
            <v>M4-副司机背泡沫</v>
          </cell>
        </row>
        <row r="56">
          <cell r="G56">
            <v>25.52</v>
          </cell>
        </row>
        <row r="57">
          <cell r="D57" t="str">
            <v>SLT0000796</v>
          </cell>
          <cell r="E57" t="str">
            <v>M4-2060小背泡沫</v>
          </cell>
        </row>
        <row r="57">
          <cell r="G57">
            <v>11.89</v>
          </cell>
        </row>
        <row r="58">
          <cell r="D58" t="str">
            <v>SLT0000796</v>
          </cell>
          <cell r="E58" t="str">
            <v>M4-2060小背泡沫</v>
          </cell>
        </row>
        <row r="58">
          <cell r="G58">
            <v>12.32</v>
          </cell>
        </row>
        <row r="59">
          <cell r="D59" t="str">
            <v>SLT0000813</v>
          </cell>
          <cell r="E59" t="str">
            <v>M41880副司机座泡沫</v>
          </cell>
        </row>
        <row r="59">
          <cell r="G59">
            <v>71.89</v>
          </cell>
        </row>
        <row r="60">
          <cell r="D60" t="str">
            <v>SLT0000813</v>
          </cell>
          <cell r="E60" t="str">
            <v>M41880副司机座泡沫</v>
          </cell>
        </row>
        <row r="60">
          <cell r="G60">
            <v>67.78</v>
          </cell>
        </row>
        <row r="61">
          <cell r="D61" t="str">
            <v>SLT0000814</v>
          </cell>
          <cell r="E61" t="str">
            <v>M4-1880小背泡沫</v>
          </cell>
        </row>
        <row r="61">
          <cell r="G61">
            <v>11.41</v>
          </cell>
        </row>
        <row r="62">
          <cell r="D62" t="str">
            <v>SLT0000814</v>
          </cell>
          <cell r="E62" t="str">
            <v>M4-1880小背泡沫</v>
          </cell>
        </row>
        <row r="62">
          <cell r="G62">
            <v>10.61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I6" sqref="I6"/>
    </sheetView>
  </sheetViews>
  <sheetFormatPr defaultColWidth="9" defaultRowHeight="14.25" outlineLevelRow="6"/>
  <cols>
    <col min="1" max="1" width="5.5" style="59" customWidth="1"/>
    <col min="2" max="2" width="9.25" customWidth="1"/>
    <col min="3" max="3" width="13.25" customWidth="1"/>
    <col min="4" max="4" width="39.5" customWidth="1"/>
    <col min="5" max="5" width="9.25" customWidth="1"/>
    <col min="6" max="6" width="5.5" customWidth="1"/>
    <col min="7" max="13" width="7.375" customWidth="1"/>
    <col min="14" max="14" width="17.5" customWidth="1"/>
    <col min="15" max="15" width="6.125" customWidth="1"/>
    <col min="16" max="16" width="9.25" customWidth="1"/>
  </cols>
  <sheetData>
    <row r="1" ht="22.5" customHeight="1" spans="1:1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30" spans="1:14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1" t="s">
        <v>11</v>
      </c>
      <c r="L2" s="66" t="s">
        <v>12</v>
      </c>
      <c r="M2" s="66" t="s">
        <v>13</v>
      </c>
      <c r="N2" s="66" t="s">
        <v>14</v>
      </c>
    </row>
    <row r="3" ht="16.5" spans="1:14">
      <c r="A3" s="62">
        <v>1</v>
      </c>
      <c r="B3" s="63" t="s">
        <v>15</v>
      </c>
      <c r="C3" s="63" t="s">
        <v>16</v>
      </c>
      <c r="D3" s="63" t="s">
        <v>17</v>
      </c>
      <c r="E3" s="63"/>
      <c r="F3" s="63"/>
      <c r="G3" s="64">
        <v>0.85</v>
      </c>
      <c r="H3" s="64">
        <v>16.09</v>
      </c>
      <c r="I3" s="64">
        <f>G3*H3</f>
        <v>13.6765</v>
      </c>
      <c r="J3" s="64">
        <f>VLOOKUP(C3,[1]Sheet4!$A:$E,5,0)</f>
        <v>1.451541</v>
      </c>
      <c r="K3" s="64">
        <f>I3+J3</f>
        <v>15.128041</v>
      </c>
      <c r="L3" s="64">
        <v>0</v>
      </c>
      <c r="M3" s="64">
        <f>2400/1.03/500</f>
        <v>4.66019417475728</v>
      </c>
      <c r="N3" s="67">
        <f>K3+L3+M3</f>
        <v>19.7882351747573</v>
      </c>
    </row>
    <row r="4" ht="16.5" spans="1:14">
      <c r="A4" s="62">
        <v>2</v>
      </c>
      <c r="B4" s="63" t="s">
        <v>15</v>
      </c>
      <c r="C4" s="63" t="s">
        <v>18</v>
      </c>
      <c r="D4" s="63" t="s">
        <v>19</v>
      </c>
      <c r="E4" s="63"/>
      <c r="F4" s="63"/>
      <c r="G4" s="64">
        <v>1.25</v>
      </c>
      <c r="H4" s="64">
        <v>16.09</v>
      </c>
      <c r="I4" s="64">
        <f>G4*H4</f>
        <v>20.1125</v>
      </c>
      <c r="J4" s="64">
        <f>VLOOKUP(C4,[1]Sheet4!$A:$E,5,0)</f>
        <v>1.306241</v>
      </c>
      <c r="K4" s="64">
        <f>I4+J4</f>
        <v>21.418741</v>
      </c>
      <c r="L4" s="64">
        <v>0</v>
      </c>
      <c r="M4" s="64">
        <f>2400/1.03/1200</f>
        <v>1.94174757281553</v>
      </c>
      <c r="N4" s="67">
        <f>K4+L4+M4</f>
        <v>23.3604885728155</v>
      </c>
    </row>
    <row r="5" ht="15" spans="1:10">
      <c r="A5" s="61" t="s">
        <v>1</v>
      </c>
      <c r="B5" s="61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20</v>
      </c>
      <c r="H5" s="65" t="s">
        <v>21</v>
      </c>
      <c r="I5" s="65" t="s">
        <v>13</v>
      </c>
      <c r="J5" s="65" t="s">
        <v>22</v>
      </c>
    </row>
    <row r="6" ht="16.5" spans="1:10">
      <c r="A6" s="62">
        <v>3</v>
      </c>
      <c r="B6" s="63"/>
      <c r="C6" s="63" t="s">
        <v>23</v>
      </c>
      <c r="D6" s="63" t="s">
        <v>24</v>
      </c>
      <c r="E6" s="63"/>
      <c r="F6" s="63"/>
      <c r="G6" s="64">
        <v>57.5</v>
      </c>
      <c r="H6" s="64"/>
      <c r="I6" s="64">
        <f>2400/1.03/6400</f>
        <v>0.364077669902913</v>
      </c>
      <c r="J6" s="67">
        <f>G6*1.03+H6+I6</f>
        <v>59.5890776699029</v>
      </c>
    </row>
    <row r="7" ht="16.5" spans="1:10">
      <c r="A7" s="62">
        <v>4</v>
      </c>
      <c r="B7" s="63"/>
      <c r="C7" s="63" t="s">
        <v>25</v>
      </c>
      <c r="D7" s="63" t="s">
        <v>26</v>
      </c>
      <c r="E7" s="63"/>
      <c r="F7" s="63"/>
      <c r="G7" s="64">
        <v>30.5</v>
      </c>
      <c r="H7" s="64"/>
      <c r="I7" s="64">
        <f>2400/1.03/12800</f>
        <v>0.182038834951456</v>
      </c>
      <c r="J7" s="67">
        <f>G7*1.03+H7+I7</f>
        <v>31.5970388349515</v>
      </c>
    </row>
  </sheetData>
  <mergeCells count="1">
    <mergeCell ref="A1:N1"/>
  </mergeCells>
  <dataValidations count="2">
    <dataValidation allowBlank="1" showInputMessage="1" showErrorMessage="1" sqref="E2 E5"/>
    <dataValidation type="list" allowBlank="1" showInputMessage="1" showErrorMessage="1" sqref="E3:E4 E6:E7">
      <formula1>"外部,内部,地点间,模块内"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V4" sqref="V4"/>
    </sheetView>
  </sheetViews>
  <sheetFormatPr defaultColWidth="9" defaultRowHeight="16.5" outlineLevelRow="5"/>
  <cols>
    <col min="1" max="1" width="3.625" style="25" customWidth="1"/>
    <col min="2" max="2" width="10.125" style="25" customWidth="1"/>
    <col min="3" max="3" width="10.5" style="25" customWidth="1"/>
    <col min="4" max="4" width="12.25" style="25" customWidth="1"/>
    <col min="5" max="5" width="5.875" style="25" customWidth="1"/>
    <col min="6" max="6" width="7.375" style="25" customWidth="1"/>
    <col min="7" max="7" width="8.875" style="25" customWidth="1"/>
    <col min="8" max="8" width="7.375" style="25" customWidth="1"/>
    <col min="9" max="9" width="5.875" style="25" customWidth="1"/>
    <col min="10" max="10" width="11.75" style="25" customWidth="1"/>
    <col min="11" max="11" width="6.75" style="25" customWidth="1"/>
    <col min="12" max="12" width="6.375" style="25" customWidth="1"/>
    <col min="13" max="13" width="5.875" style="25" customWidth="1"/>
    <col min="14" max="14" width="7.25" style="25" customWidth="1"/>
    <col min="15" max="15" width="5.875" style="25" customWidth="1"/>
    <col min="16" max="16" width="6.25" style="25" customWidth="1"/>
    <col min="17" max="17" width="5.625" style="25" customWidth="1"/>
    <col min="18" max="18" width="7.375" style="25" customWidth="1"/>
    <col min="19" max="19" width="5.875" style="25" customWidth="1"/>
    <col min="20" max="20" width="6.25" style="25" customWidth="1"/>
    <col min="21" max="21" width="6.5" style="25" customWidth="1"/>
    <col min="22" max="22" width="12.25" style="25" customWidth="1"/>
    <col min="23" max="16384" width="9" style="25"/>
  </cols>
  <sheetData>
    <row r="1" ht="26.25" customHeight="1" spans="1:22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>
      <c r="A2" s="27" t="s">
        <v>28</v>
      </c>
      <c r="B2" s="28" t="s">
        <v>29</v>
      </c>
      <c r="C2" s="29" t="s">
        <v>30</v>
      </c>
      <c r="D2" s="29" t="s">
        <v>31</v>
      </c>
      <c r="E2" s="30" t="s">
        <v>32</v>
      </c>
      <c r="F2" s="31"/>
      <c r="G2" s="32" t="s">
        <v>33</v>
      </c>
      <c r="H2" s="33" t="s">
        <v>34</v>
      </c>
      <c r="I2" s="32" t="s">
        <v>35</v>
      </c>
      <c r="J2" s="42" t="s">
        <v>36</v>
      </c>
      <c r="K2" s="43" t="s">
        <v>37</v>
      </c>
      <c r="L2" s="44" t="s">
        <v>38</v>
      </c>
      <c r="M2" s="45" t="s">
        <v>39</v>
      </c>
      <c r="N2" s="29" t="s">
        <v>40</v>
      </c>
      <c r="O2" s="45" t="s">
        <v>41</v>
      </c>
      <c r="P2" s="45" t="s">
        <v>42</v>
      </c>
      <c r="Q2" s="32" t="s">
        <v>43</v>
      </c>
      <c r="R2" s="50" t="s">
        <v>44</v>
      </c>
      <c r="S2" s="51" t="s">
        <v>45</v>
      </c>
      <c r="T2" s="52" t="s">
        <v>46</v>
      </c>
      <c r="U2" s="53" t="s">
        <v>47</v>
      </c>
      <c r="V2" s="54" t="s">
        <v>48</v>
      </c>
    </row>
    <row r="3" spans="1:22">
      <c r="A3" s="34" t="s">
        <v>49</v>
      </c>
      <c r="B3" s="28"/>
      <c r="C3" s="29"/>
      <c r="D3" s="29" t="s">
        <v>31</v>
      </c>
      <c r="E3" s="30" t="s">
        <v>50</v>
      </c>
      <c r="F3" s="31" t="s">
        <v>51</v>
      </c>
      <c r="G3" s="32"/>
      <c r="H3" s="35"/>
      <c r="I3" s="32"/>
      <c r="J3" s="42"/>
      <c r="K3" s="43"/>
      <c r="L3" s="46"/>
      <c r="M3" s="45"/>
      <c r="N3" s="29"/>
      <c r="O3" s="45"/>
      <c r="P3" s="45"/>
      <c r="Q3" s="32"/>
      <c r="R3" s="50"/>
      <c r="S3" s="50"/>
      <c r="T3" s="55"/>
      <c r="U3" s="56"/>
      <c r="V3" s="54"/>
    </row>
    <row r="4" spans="1:22">
      <c r="A4" s="36">
        <v>1</v>
      </c>
      <c r="B4" s="36" t="s">
        <v>52</v>
      </c>
      <c r="C4" s="36" t="s">
        <v>53</v>
      </c>
      <c r="D4" s="37" t="s">
        <v>54</v>
      </c>
      <c r="E4" s="38">
        <v>0.309</v>
      </c>
      <c r="F4" s="39">
        <v>0.318</v>
      </c>
      <c r="G4" s="40">
        <v>9.0265</v>
      </c>
      <c r="H4" s="40"/>
      <c r="I4" s="40">
        <f t="shared" ref="I4:I5" si="0">F4*G4</f>
        <v>2.870427</v>
      </c>
      <c r="J4" s="47" t="s">
        <v>55</v>
      </c>
      <c r="K4" s="48">
        <v>55.3846153846154</v>
      </c>
      <c r="L4" s="48">
        <f t="shared" ref="L4:L5" si="1">3600/K4</f>
        <v>65</v>
      </c>
      <c r="M4" s="36">
        <v>1</v>
      </c>
      <c r="N4" s="49">
        <v>84</v>
      </c>
      <c r="O4" s="49">
        <v>0.76</v>
      </c>
      <c r="P4" s="49">
        <v>22.5</v>
      </c>
      <c r="Q4" s="40">
        <f t="shared" ref="Q4:Q5" si="2">P4/K4/M4</f>
        <v>0.40625</v>
      </c>
      <c r="R4" s="57"/>
      <c r="S4" s="58">
        <v>0.2933</v>
      </c>
      <c r="T4" s="58">
        <f>2400/1.03/4500</f>
        <v>0.517799352750809</v>
      </c>
      <c r="U4" s="58"/>
      <c r="V4" s="40">
        <f>(I4+Q4+(N4*O4/K4/M4)/2)*1.11+R4*1.03+S4+T4+U4</f>
        <v>5.08794082275081</v>
      </c>
    </row>
    <row r="5" spans="1:22">
      <c r="A5" s="36">
        <v>2</v>
      </c>
      <c r="B5" s="36" t="s">
        <v>56</v>
      </c>
      <c r="C5" s="36" t="s">
        <v>57</v>
      </c>
      <c r="D5" s="37" t="s">
        <v>54</v>
      </c>
      <c r="E5" s="38">
        <v>0.666</v>
      </c>
      <c r="F5" s="39">
        <v>0.678</v>
      </c>
      <c r="G5" s="40">
        <v>9.0265</v>
      </c>
      <c r="H5" s="40"/>
      <c r="I5" s="40">
        <f t="shared" si="0"/>
        <v>6.119967</v>
      </c>
      <c r="J5" s="47" t="s">
        <v>55</v>
      </c>
      <c r="K5" s="48">
        <v>51.4285714285714</v>
      </c>
      <c r="L5" s="48">
        <f t="shared" si="1"/>
        <v>70</v>
      </c>
      <c r="M5" s="36">
        <v>1</v>
      </c>
      <c r="N5" s="49">
        <v>84</v>
      </c>
      <c r="O5" s="49">
        <v>0.76</v>
      </c>
      <c r="P5" s="49">
        <v>22.5</v>
      </c>
      <c r="Q5" s="40">
        <f t="shared" si="2"/>
        <v>0.4375</v>
      </c>
      <c r="R5" s="57"/>
      <c r="S5" s="58">
        <v>0.6253</v>
      </c>
      <c r="T5" s="58">
        <f>2400/1.03/2000</f>
        <v>1.16504854368932</v>
      </c>
      <c r="U5" s="58"/>
      <c r="V5" s="40">
        <f t="shared" ref="V5" si="3">(I5+Q5+(N5*O5/K5/M5)/2)*1.11+R5*1.03+S5+T5+U5</f>
        <v>9.75807691368932</v>
      </c>
    </row>
    <row r="6" spans="6:6">
      <c r="F6" s="41"/>
    </row>
  </sheetData>
  <mergeCells count="21"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5"/>
  <sheetViews>
    <sheetView tabSelected="1" topLeftCell="D1" workbookViewId="0">
      <selection activeCell="D2" sqref="D$1:D$1048576"/>
    </sheetView>
  </sheetViews>
  <sheetFormatPr defaultColWidth="9" defaultRowHeight="16.5"/>
  <cols>
    <col min="1" max="1" width="5.125" style="2" customWidth="1"/>
    <col min="2" max="2" width="12.125" style="2" customWidth="1"/>
    <col min="3" max="3" width="8.75" style="2" customWidth="1"/>
    <col min="4" max="4" width="9" style="2" customWidth="1"/>
    <col min="5" max="5" width="12.75" style="2" customWidth="1"/>
    <col min="6" max="6" width="33.5" style="3" customWidth="1"/>
    <col min="7" max="8" width="8.875" style="3" customWidth="1"/>
    <col min="9" max="9" width="12.875" style="4" customWidth="1"/>
    <col min="10" max="10" width="11.75" style="3" customWidth="1"/>
    <col min="11" max="14" width="9" style="2"/>
    <col min="15" max="15" width="9.25" style="2" customWidth="1"/>
    <col min="16" max="16" width="9" style="2"/>
    <col min="17" max="17" width="4.5" style="2" customWidth="1"/>
    <col min="18" max="18" width="4" style="2" customWidth="1"/>
    <col min="19" max="19" width="9" style="2"/>
    <col min="20" max="20" width="9.25" style="2"/>
    <col min="21" max="21" width="14.125" style="5"/>
    <col min="22" max="22" width="15.375" style="2"/>
    <col min="23" max="254" width="9" style="2"/>
    <col min="255" max="255" width="5.125" style="2" customWidth="1"/>
    <col min="256" max="256" width="12.125" style="2" customWidth="1"/>
    <col min="257" max="257" width="17.125" style="2" customWidth="1"/>
    <col min="258" max="259" width="12.75" style="2" customWidth="1"/>
    <col min="260" max="260" width="48.25" style="2" customWidth="1"/>
    <col min="261" max="262" width="8.875" style="2" customWidth="1"/>
    <col min="263" max="263" width="12.875" style="2" customWidth="1"/>
    <col min="264" max="264" width="17.125" style="2" customWidth="1"/>
    <col min="265" max="268" width="9" style="2"/>
    <col min="269" max="269" width="9.25" style="2" customWidth="1"/>
    <col min="270" max="510" width="9" style="2"/>
    <col min="511" max="511" width="5.125" style="2" customWidth="1"/>
    <col min="512" max="512" width="12.125" style="2" customWidth="1"/>
    <col min="513" max="513" width="17.125" style="2" customWidth="1"/>
    <col min="514" max="515" width="12.75" style="2" customWidth="1"/>
    <col min="516" max="516" width="48.25" style="2" customWidth="1"/>
    <col min="517" max="518" width="8.875" style="2" customWidth="1"/>
    <col min="519" max="519" width="12.875" style="2" customWidth="1"/>
    <col min="520" max="520" width="17.125" style="2" customWidth="1"/>
    <col min="521" max="524" width="9" style="2"/>
    <col min="525" max="525" width="9.25" style="2" customWidth="1"/>
    <col min="526" max="766" width="9" style="2"/>
    <col min="767" max="767" width="5.125" style="2" customWidth="1"/>
    <col min="768" max="768" width="12.125" style="2" customWidth="1"/>
    <col min="769" max="769" width="17.125" style="2" customWidth="1"/>
    <col min="770" max="771" width="12.75" style="2" customWidth="1"/>
    <col min="772" max="772" width="48.25" style="2" customWidth="1"/>
    <col min="773" max="774" width="8.875" style="2" customWidth="1"/>
    <col min="775" max="775" width="12.875" style="2" customWidth="1"/>
    <col min="776" max="776" width="17.125" style="2" customWidth="1"/>
    <col min="777" max="780" width="9" style="2"/>
    <col min="781" max="781" width="9.25" style="2" customWidth="1"/>
    <col min="782" max="1022" width="9" style="2"/>
    <col min="1023" max="1023" width="5.125" style="2" customWidth="1"/>
    <col min="1024" max="1024" width="12.125" style="2" customWidth="1"/>
    <col min="1025" max="1025" width="17.125" style="2" customWidth="1"/>
    <col min="1026" max="1027" width="12.75" style="2" customWidth="1"/>
    <col min="1028" max="1028" width="48.25" style="2" customWidth="1"/>
    <col min="1029" max="1030" width="8.875" style="2" customWidth="1"/>
    <col min="1031" max="1031" width="12.875" style="2" customWidth="1"/>
    <col min="1032" max="1032" width="17.125" style="2" customWidth="1"/>
    <col min="1033" max="1036" width="9" style="2"/>
    <col min="1037" max="1037" width="9.25" style="2" customWidth="1"/>
    <col min="1038" max="1278" width="9" style="2"/>
    <col min="1279" max="1279" width="5.125" style="2" customWidth="1"/>
    <col min="1280" max="1280" width="12.125" style="2" customWidth="1"/>
    <col min="1281" max="1281" width="17.125" style="2" customWidth="1"/>
    <col min="1282" max="1283" width="12.75" style="2" customWidth="1"/>
    <col min="1284" max="1284" width="48.25" style="2" customWidth="1"/>
    <col min="1285" max="1286" width="8.875" style="2" customWidth="1"/>
    <col min="1287" max="1287" width="12.875" style="2" customWidth="1"/>
    <col min="1288" max="1288" width="17.125" style="2" customWidth="1"/>
    <col min="1289" max="1292" width="9" style="2"/>
    <col min="1293" max="1293" width="9.25" style="2" customWidth="1"/>
    <col min="1294" max="1534" width="9" style="2"/>
    <col min="1535" max="1535" width="5.125" style="2" customWidth="1"/>
    <col min="1536" max="1536" width="12.125" style="2" customWidth="1"/>
    <col min="1537" max="1537" width="17.125" style="2" customWidth="1"/>
    <col min="1538" max="1539" width="12.75" style="2" customWidth="1"/>
    <col min="1540" max="1540" width="48.25" style="2" customWidth="1"/>
    <col min="1541" max="1542" width="8.875" style="2" customWidth="1"/>
    <col min="1543" max="1543" width="12.875" style="2" customWidth="1"/>
    <col min="1544" max="1544" width="17.125" style="2" customWidth="1"/>
    <col min="1545" max="1548" width="9" style="2"/>
    <col min="1549" max="1549" width="9.25" style="2" customWidth="1"/>
    <col min="1550" max="1790" width="9" style="2"/>
    <col min="1791" max="1791" width="5.125" style="2" customWidth="1"/>
    <col min="1792" max="1792" width="12.125" style="2" customWidth="1"/>
    <col min="1793" max="1793" width="17.125" style="2" customWidth="1"/>
    <col min="1794" max="1795" width="12.75" style="2" customWidth="1"/>
    <col min="1796" max="1796" width="48.25" style="2" customWidth="1"/>
    <col min="1797" max="1798" width="8.875" style="2" customWidth="1"/>
    <col min="1799" max="1799" width="12.875" style="2" customWidth="1"/>
    <col min="1800" max="1800" width="17.125" style="2" customWidth="1"/>
    <col min="1801" max="1804" width="9" style="2"/>
    <col min="1805" max="1805" width="9.25" style="2" customWidth="1"/>
    <col min="1806" max="2046" width="9" style="2"/>
    <col min="2047" max="2047" width="5.125" style="2" customWidth="1"/>
    <col min="2048" max="2048" width="12.125" style="2" customWidth="1"/>
    <col min="2049" max="2049" width="17.125" style="2" customWidth="1"/>
    <col min="2050" max="2051" width="12.75" style="2" customWidth="1"/>
    <col min="2052" max="2052" width="48.25" style="2" customWidth="1"/>
    <col min="2053" max="2054" width="8.875" style="2" customWidth="1"/>
    <col min="2055" max="2055" width="12.875" style="2" customWidth="1"/>
    <col min="2056" max="2056" width="17.125" style="2" customWidth="1"/>
    <col min="2057" max="2060" width="9" style="2"/>
    <col min="2061" max="2061" width="9.25" style="2" customWidth="1"/>
    <col min="2062" max="2302" width="9" style="2"/>
    <col min="2303" max="2303" width="5.125" style="2" customWidth="1"/>
    <col min="2304" max="2304" width="12.125" style="2" customWidth="1"/>
    <col min="2305" max="2305" width="17.125" style="2" customWidth="1"/>
    <col min="2306" max="2307" width="12.75" style="2" customWidth="1"/>
    <col min="2308" max="2308" width="48.25" style="2" customWidth="1"/>
    <col min="2309" max="2310" width="8.875" style="2" customWidth="1"/>
    <col min="2311" max="2311" width="12.875" style="2" customWidth="1"/>
    <col min="2312" max="2312" width="17.125" style="2" customWidth="1"/>
    <col min="2313" max="2316" width="9" style="2"/>
    <col min="2317" max="2317" width="9.25" style="2" customWidth="1"/>
    <col min="2318" max="2558" width="9" style="2"/>
    <col min="2559" max="2559" width="5.125" style="2" customWidth="1"/>
    <col min="2560" max="2560" width="12.125" style="2" customWidth="1"/>
    <col min="2561" max="2561" width="17.125" style="2" customWidth="1"/>
    <col min="2562" max="2563" width="12.75" style="2" customWidth="1"/>
    <col min="2564" max="2564" width="48.25" style="2" customWidth="1"/>
    <col min="2565" max="2566" width="8.875" style="2" customWidth="1"/>
    <col min="2567" max="2567" width="12.875" style="2" customWidth="1"/>
    <col min="2568" max="2568" width="17.125" style="2" customWidth="1"/>
    <col min="2569" max="2572" width="9" style="2"/>
    <col min="2573" max="2573" width="9.25" style="2" customWidth="1"/>
    <col min="2574" max="2814" width="9" style="2"/>
    <col min="2815" max="2815" width="5.125" style="2" customWidth="1"/>
    <col min="2816" max="2816" width="12.125" style="2" customWidth="1"/>
    <col min="2817" max="2817" width="17.125" style="2" customWidth="1"/>
    <col min="2818" max="2819" width="12.75" style="2" customWidth="1"/>
    <col min="2820" max="2820" width="48.25" style="2" customWidth="1"/>
    <col min="2821" max="2822" width="8.875" style="2" customWidth="1"/>
    <col min="2823" max="2823" width="12.875" style="2" customWidth="1"/>
    <col min="2824" max="2824" width="17.125" style="2" customWidth="1"/>
    <col min="2825" max="2828" width="9" style="2"/>
    <col min="2829" max="2829" width="9.25" style="2" customWidth="1"/>
    <col min="2830" max="3070" width="9" style="2"/>
    <col min="3071" max="3071" width="5.125" style="2" customWidth="1"/>
    <col min="3072" max="3072" width="12.125" style="2" customWidth="1"/>
    <col min="3073" max="3073" width="17.125" style="2" customWidth="1"/>
    <col min="3074" max="3075" width="12.75" style="2" customWidth="1"/>
    <col min="3076" max="3076" width="48.25" style="2" customWidth="1"/>
    <col min="3077" max="3078" width="8.875" style="2" customWidth="1"/>
    <col min="3079" max="3079" width="12.875" style="2" customWidth="1"/>
    <col min="3080" max="3080" width="17.125" style="2" customWidth="1"/>
    <col min="3081" max="3084" width="9" style="2"/>
    <col min="3085" max="3085" width="9.25" style="2" customWidth="1"/>
    <col min="3086" max="3326" width="9" style="2"/>
    <col min="3327" max="3327" width="5.125" style="2" customWidth="1"/>
    <col min="3328" max="3328" width="12.125" style="2" customWidth="1"/>
    <col min="3329" max="3329" width="17.125" style="2" customWidth="1"/>
    <col min="3330" max="3331" width="12.75" style="2" customWidth="1"/>
    <col min="3332" max="3332" width="48.25" style="2" customWidth="1"/>
    <col min="3333" max="3334" width="8.875" style="2" customWidth="1"/>
    <col min="3335" max="3335" width="12.875" style="2" customWidth="1"/>
    <col min="3336" max="3336" width="17.125" style="2" customWidth="1"/>
    <col min="3337" max="3340" width="9" style="2"/>
    <col min="3341" max="3341" width="9.25" style="2" customWidth="1"/>
    <col min="3342" max="3582" width="9" style="2"/>
    <col min="3583" max="3583" width="5.125" style="2" customWidth="1"/>
    <col min="3584" max="3584" width="12.125" style="2" customWidth="1"/>
    <col min="3585" max="3585" width="17.125" style="2" customWidth="1"/>
    <col min="3586" max="3587" width="12.75" style="2" customWidth="1"/>
    <col min="3588" max="3588" width="48.25" style="2" customWidth="1"/>
    <col min="3589" max="3590" width="8.875" style="2" customWidth="1"/>
    <col min="3591" max="3591" width="12.875" style="2" customWidth="1"/>
    <col min="3592" max="3592" width="17.125" style="2" customWidth="1"/>
    <col min="3593" max="3596" width="9" style="2"/>
    <col min="3597" max="3597" width="9.25" style="2" customWidth="1"/>
    <col min="3598" max="3838" width="9" style="2"/>
    <col min="3839" max="3839" width="5.125" style="2" customWidth="1"/>
    <col min="3840" max="3840" width="12.125" style="2" customWidth="1"/>
    <col min="3841" max="3841" width="17.125" style="2" customWidth="1"/>
    <col min="3842" max="3843" width="12.75" style="2" customWidth="1"/>
    <col min="3844" max="3844" width="48.25" style="2" customWidth="1"/>
    <col min="3845" max="3846" width="8.875" style="2" customWidth="1"/>
    <col min="3847" max="3847" width="12.875" style="2" customWidth="1"/>
    <col min="3848" max="3848" width="17.125" style="2" customWidth="1"/>
    <col min="3849" max="3852" width="9" style="2"/>
    <col min="3853" max="3853" width="9.25" style="2" customWidth="1"/>
    <col min="3854" max="4094" width="9" style="2"/>
    <col min="4095" max="4095" width="5.125" style="2" customWidth="1"/>
    <col min="4096" max="4096" width="12.125" style="2" customWidth="1"/>
    <col min="4097" max="4097" width="17.125" style="2" customWidth="1"/>
    <col min="4098" max="4099" width="12.75" style="2" customWidth="1"/>
    <col min="4100" max="4100" width="48.25" style="2" customWidth="1"/>
    <col min="4101" max="4102" width="8.875" style="2" customWidth="1"/>
    <col min="4103" max="4103" width="12.875" style="2" customWidth="1"/>
    <col min="4104" max="4104" width="17.125" style="2" customWidth="1"/>
    <col min="4105" max="4108" width="9" style="2"/>
    <col min="4109" max="4109" width="9.25" style="2" customWidth="1"/>
    <col min="4110" max="4350" width="9" style="2"/>
    <col min="4351" max="4351" width="5.125" style="2" customWidth="1"/>
    <col min="4352" max="4352" width="12.125" style="2" customWidth="1"/>
    <col min="4353" max="4353" width="17.125" style="2" customWidth="1"/>
    <col min="4354" max="4355" width="12.75" style="2" customWidth="1"/>
    <col min="4356" max="4356" width="48.25" style="2" customWidth="1"/>
    <col min="4357" max="4358" width="8.875" style="2" customWidth="1"/>
    <col min="4359" max="4359" width="12.875" style="2" customWidth="1"/>
    <col min="4360" max="4360" width="17.125" style="2" customWidth="1"/>
    <col min="4361" max="4364" width="9" style="2"/>
    <col min="4365" max="4365" width="9.25" style="2" customWidth="1"/>
    <col min="4366" max="4606" width="9" style="2"/>
    <col min="4607" max="4607" width="5.125" style="2" customWidth="1"/>
    <col min="4608" max="4608" width="12.125" style="2" customWidth="1"/>
    <col min="4609" max="4609" width="17.125" style="2" customWidth="1"/>
    <col min="4610" max="4611" width="12.75" style="2" customWidth="1"/>
    <col min="4612" max="4612" width="48.25" style="2" customWidth="1"/>
    <col min="4613" max="4614" width="8.875" style="2" customWidth="1"/>
    <col min="4615" max="4615" width="12.875" style="2" customWidth="1"/>
    <col min="4616" max="4616" width="17.125" style="2" customWidth="1"/>
    <col min="4617" max="4620" width="9" style="2"/>
    <col min="4621" max="4621" width="9.25" style="2" customWidth="1"/>
    <col min="4622" max="4862" width="9" style="2"/>
    <col min="4863" max="4863" width="5.125" style="2" customWidth="1"/>
    <col min="4864" max="4864" width="12.125" style="2" customWidth="1"/>
    <col min="4865" max="4865" width="17.125" style="2" customWidth="1"/>
    <col min="4866" max="4867" width="12.75" style="2" customWidth="1"/>
    <col min="4868" max="4868" width="48.25" style="2" customWidth="1"/>
    <col min="4869" max="4870" width="8.875" style="2" customWidth="1"/>
    <col min="4871" max="4871" width="12.875" style="2" customWidth="1"/>
    <col min="4872" max="4872" width="17.125" style="2" customWidth="1"/>
    <col min="4873" max="4876" width="9" style="2"/>
    <col min="4877" max="4877" width="9.25" style="2" customWidth="1"/>
    <col min="4878" max="5118" width="9" style="2"/>
    <col min="5119" max="5119" width="5.125" style="2" customWidth="1"/>
    <col min="5120" max="5120" width="12.125" style="2" customWidth="1"/>
    <col min="5121" max="5121" width="17.125" style="2" customWidth="1"/>
    <col min="5122" max="5123" width="12.75" style="2" customWidth="1"/>
    <col min="5124" max="5124" width="48.25" style="2" customWidth="1"/>
    <col min="5125" max="5126" width="8.875" style="2" customWidth="1"/>
    <col min="5127" max="5127" width="12.875" style="2" customWidth="1"/>
    <col min="5128" max="5128" width="17.125" style="2" customWidth="1"/>
    <col min="5129" max="5132" width="9" style="2"/>
    <col min="5133" max="5133" width="9.25" style="2" customWidth="1"/>
    <col min="5134" max="5374" width="9" style="2"/>
    <col min="5375" max="5375" width="5.125" style="2" customWidth="1"/>
    <col min="5376" max="5376" width="12.125" style="2" customWidth="1"/>
    <col min="5377" max="5377" width="17.125" style="2" customWidth="1"/>
    <col min="5378" max="5379" width="12.75" style="2" customWidth="1"/>
    <col min="5380" max="5380" width="48.25" style="2" customWidth="1"/>
    <col min="5381" max="5382" width="8.875" style="2" customWidth="1"/>
    <col min="5383" max="5383" width="12.875" style="2" customWidth="1"/>
    <col min="5384" max="5384" width="17.125" style="2" customWidth="1"/>
    <col min="5385" max="5388" width="9" style="2"/>
    <col min="5389" max="5389" width="9.25" style="2" customWidth="1"/>
    <col min="5390" max="5630" width="9" style="2"/>
    <col min="5631" max="5631" width="5.125" style="2" customWidth="1"/>
    <col min="5632" max="5632" width="12.125" style="2" customWidth="1"/>
    <col min="5633" max="5633" width="17.125" style="2" customWidth="1"/>
    <col min="5634" max="5635" width="12.75" style="2" customWidth="1"/>
    <col min="5636" max="5636" width="48.25" style="2" customWidth="1"/>
    <col min="5637" max="5638" width="8.875" style="2" customWidth="1"/>
    <col min="5639" max="5639" width="12.875" style="2" customWidth="1"/>
    <col min="5640" max="5640" width="17.125" style="2" customWidth="1"/>
    <col min="5641" max="5644" width="9" style="2"/>
    <col min="5645" max="5645" width="9.25" style="2" customWidth="1"/>
    <col min="5646" max="5886" width="9" style="2"/>
    <col min="5887" max="5887" width="5.125" style="2" customWidth="1"/>
    <col min="5888" max="5888" width="12.125" style="2" customWidth="1"/>
    <col min="5889" max="5889" width="17.125" style="2" customWidth="1"/>
    <col min="5890" max="5891" width="12.75" style="2" customWidth="1"/>
    <col min="5892" max="5892" width="48.25" style="2" customWidth="1"/>
    <col min="5893" max="5894" width="8.875" style="2" customWidth="1"/>
    <col min="5895" max="5895" width="12.875" style="2" customWidth="1"/>
    <col min="5896" max="5896" width="17.125" style="2" customWidth="1"/>
    <col min="5897" max="5900" width="9" style="2"/>
    <col min="5901" max="5901" width="9.25" style="2" customWidth="1"/>
    <col min="5902" max="6142" width="9" style="2"/>
    <col min="6143" max="6143" width="5.125" style="2" customWidth="1"/>
    <col min="6144" max="6144" width="12.125" style="2" customWidth="1"/>
    <col min="6145" max="6145" width="17.125" style="2" customWidth="1"/>
    <col min="6146" max="6147" width="12.75" style="2" customWidth="1"/>
    <col min="6148" max="6148" width="48.25" style="2" customWidth="1"/>
    <col min="6149" max="6150" width="8.875" style="2" customWidth="1"/>
    <col min="6151" max="6151" width="12.875" style="2" customWidth="1"/>
    <col min="6152" max="6152" width="17.125" style="2" customWidth="1"/>
    <col min="6153" max="6156" width="9" style="2"/>
    <col min="6157" max="6157" width="9.25" style="2" customWidth="1"/>
    <col min="6158" max="6398" width="9" style="2"/>
    <col min="6399" max="6399" width="5.125" style="2" customWidth="1"/>
    <col min="6400" max="6400" width="12.125" style="2" customWidth="1"/>
    <col min="6401" max="6401" width="17.125" style="2" customWidth="1"/>
    <col min="6402" max="6403" width="12.75" style="2" customWidth="1"/>
    <col min="6404" max="6404" width="48.25" style="2" customWidth="1"/>
    <col min="6405" max="6406" width="8.875" style="2" customWidth="1"/>
    <col min="6407" max="6407" width="12.875" style="2" customWidth="1"/>
    <col min="6408" max="6408" width="17.125" style="2" customWidth="1"/>
    <col min="6409" max="6412" width="9" style="2"/>
    <col min="6413" max="6413" width="9.25" style="2" customWidth="1"/>
    <col min="6414" max="6654" width="9" style="2"/>
    <col min="6655" max="6655" width="5.125" style="2" customWidth="1"/>
    <col min="6656" max="6656" width="12.125" style="2" customWidth="1"/>
    <col min="6657" max="6657" width="17.125" style="2" customWidth="1"/>
    <col min="6658" max="6659" width="12.75" style="2" customWidth="1"/>
    <col min="6660" max="6660" width="48.25" style="2" customWidth="1"/>
    <col min="6661" max="6662" width="8.875" style="2" customWidth="1"/>
    <col min="6663" max="6663" width="12.875" style="2" customWidth="1"/>
    <col min="6664" max="6664" width="17.125" style="2" customWidth="1"/>
    <col min="6665" max="6668" width="9" style="2"/>
    <col min="6669" max="6669" width="9.25" style="2" customWidth="1"/>
    <col min="6670" max="6910" width="9" style="2"/>
    <col min="6911" max="6911" width="5.125" style="2" customWidth="1"/>
    <col min="6912" max="6912" width="12.125" style="2" customWidth="1"/>
    <col min="6913" max="6913" width="17.125" style="2" customWidth="1"/>
    <col min="6914" max="6915" width="12.75" style="2" customWidth="1"/>
    <col min="6916" max="6916" width="48.25" style="2" customWidth="1"/>
    <col min="6917" max="6918" width="8.875" style="2" customWidth="1"/>
    <col min="6919" max="6919" width="12.875" style="2" customWidth="1"/>
    <col min="6920" max="6920" width="17.125" style="2" customWidth="1"/>
    <col min="6921" max="6924" width="9" style="2"/>
    <col min="6925" max="6925" width="9.25" style="2" customWidth="1"/>
    <col min="6926" max="7166" width="9" style="2"/>
    <col min="7167" max="7167" width="5.125" style="2" customWidth="1"/>
    <col min="7168" max="7168" width="12.125" style="2" customWidth="1"/>
    <col min="7169" max="7169" width="17.125" style="2" customWidth="1"/>
    <col min="7170" max="7171" width="12.75" style="2" customWidth="1"/>
    <col min="7172" max="7172" width="48.25" style="2" customWidth="1"/>
    <col min="7173" max="7174" width="8.875" style="2" customWidth="1"/>
    <col min="7175" max="7175" width="12.875" style="2" customWidth="1"/>
    <col min="7176" max="7176" width="17.125" style="2" customWidth="1"/>
    <col min="7177" max="7180" width="9" style="2"/>
    <col min="7181" max="7181" width="9.25" style="2" customWidth="1"/>
    <col min="7182" max="7422" width="9" style="2"/>
    <col min="7423" max="7423" width="5.125" style="2" customWidth="1"/>
    <col min="7424" max="7424" width="12.125" style="2" customWidth="1"/>
    <col min="7425" max="7425" width="17.125" style="2" customWidth="1"/>
    <col min="7426" max="7427" width="12.75" style="2" customWidth="1"/>
    <col min="7428" max="7428" width="48.25" style="2" customWidth="1"/>
    <col min="7429" max="7430" width="8.875" style="2" customWidth="1"/>
    <col min="7431" max="7431" width="12.875" style="2" customWidth="1"/>
    <col min="7432" max="7432" width="17.125" style="2" customWidth="1"/>
    <col min="7433" max="7436" width="9" style="2"/>
    <col min="7437" max="7437" width="9.25" style="2" customWidth="1"/>
    <col min="7438" max="7678" width="9" style="2"/>
    <col min="7679" max="7679" width="5.125" style="2" customWidth="1"/>
    <col min="7680" max="7680" width="12.125" style="2" customWidth="1"/>
    <col min="7681" max="7681" width="17.125" style="2" customWidth="1"/>
    <col min="7682" max="7683" width="12.75" style="2" customWidth="1"/>
    <col min="7684" max="7684" width="48.25" style="2" customWidth="1"/>
    <col min="7685" max="7686" width="8.875" style="2" customWidth="1"/>
    <col min="7687" max="7687" width="12.875" style="2" customWidth="1"/>
    <col min="7688" max="7688" width="17.125" style="2" customWidth="1"/>
    <col min="7689" max="7692" width="9" style="2"/>
    <col min="7693" max="7693" width="9.25" style="2" customWidth="1"/>
    <col min="7694" max="7934" width="9" style="2"/>
    <col min="7935" max="7935" width="5.125" style="2" customWidth="1"/>
    <col min="7936" max="7936" width="12.125" style="2" customWidth="1"/>
    <col min="7937" max="7937" width="17.125" style="2" customWidth="1"/>
    <col min="7938" max="7939" width="12.75" style="2" customWidth="1"/>
    <col min="7940" max="7940" width="48.25" style="2" customWidth="1"/>
    <col min="7941" max="7942" width="8.875" style="2" customWidth="1"/>
    <col min="7943" max="7943" width="12.875" style="2" customWidth="1"/>
    <col min="7944" max="7944" width="17.125" style="2" customWidth="1"/>
    <col min="7945" max="7948" width="9" style="2"/>
    <col min="7949" max="7949" width="9.25" style="2" customWidth="1"/>
    <col min="7950" max="8190" width="9" style="2"/>
    <col min="8191" max="8191" width="5.125" style="2" customWidth="1"/>
    <col min="8192" max="8192" width="12.125" style="2" customWidth="1"/>
    <col min="8193" max="8193" width="17.125" style="2" customWidth="1"/>
    <col min="8194" max="8195" width="12.75" style="2" customWidth="1"/>
    <col min="8196" max="8196" width="48.25" style="2" customWidth="1"/>
    <col min="8197" max="8198" width="8.875" style="2" customWidth="1"/>
    <col min="8199" max="8199" width="12.875" style="2" customWidth="1"/>
    <col min="8200" max="8200" width="17.125" style="2" customWidth="1"/>
    <col min="8201" max="8204" width="9" style="2"/>
    <col min="8205" max="8205" width="9.25" style="2" customWidth="1"/>
    <col min="8206" max="8446" width="9" style="2"/>
    <col min="8447" max="8447" width="5.125" style="2" customWidth="1"/>
    <col min="8448" max="8448" width="12.125" style="2" customWidth="1"/>
    <col min="8449" max="8449" width="17.125" style="2" customWidth="1"/>
    <col min="8450" max="8451" width="12.75" style="2" customWidth="1"/>
    <col min="8452" max="8452" width="48.25" style="2" customWidth="1"/>
    <col min="8453" max="8454" width="8.875" style="2" customWidth="1"/>
    <col min="8455" max="8455" width="12.875" style="2" customWidth="1"/>
    <col min="8456" max="8456" width="17.125" style="2" customWidth="1"/>
    <col min="8457" max="8460" width="9" style="2"/>
    <col min="8461" max="8461" width="9.25" style="2" customWidth="1"/>
    <col min="8462" max="8702" width="9" style="2"/>
    <col min="8703" max="8703" width="5.125" style="2" customWidth="1"/>
    <col min="8704" max="8704" width="12.125" style="2" customWidth="1"/>
    <col min="8705" max="8705" width="17.125" style="2" customWidth="1"/>
    <col min="8706" max="8707" width="12.75" style="2" customWidth="1"/>
    <col min="8708" max="8708" width="48.25" style="2" customWidth="1"/>
    <col min="8709" max="8710" width="8.875" style="2" customWidth="1"/>
    <col min="8711" max="8711" width="12.875" style="2" customWidth="1"/>
    <col min="8712" max="8712" width="17.125" style="2" customWidth="1"/>
    <col min="8713" max="8716" width="9" style="2"/>
    <col min="8717" max="8717" width="9.25" style="2" customWidth="1"/>
    <col min="8718" max="8958" width="9" style="2"/>
    <col min="8959" max="8959" width="5.125" style="2" customWidth="1"/>
    <col min="8960" max="8960" width="12.125" style="2" customWidth="1"/>
    <col min="8961" max="8961" width="17.125" style="2" customWidth="1"/>
    <col min="8962" max="8963" width="12.75" style="2" customWidth="1"/>
    <col min="8964" max="8964" width="48.25" style="2" customWidth="1"/>
    <col min="8965" max="8966" width="8.875" style="2" customWidth="1"/>
    <col min="8967" max="8967" width="12.875" style="2" customWidth="1"/>
    <col min="8968" max="8968" width="17.125" style="2" customWidth="1"/>
    <col min="8969" max="8972" width="9" style="2"/>
    <col min="8973" max="8973" width="9.25" style="2" customWidth="1"/>
    <col min="8974" max="9214" width="9" style="2"/>
    <col min="9215" max="9215" width="5.125" style="2" customWidth="1"/>
    <col min="9216" max="9216" width="12.125" style="2" customWidth="1"/>
    <col min="9217" max="9217" width="17.125" style="2" customWidth="1"/>
    <col min="9218" max="9219" width="12.75" style="2" customWidth="1"/>
    <col min="9220" max="9220" width="48.25" style="2" customWidth="1"/>
    <col min="9221" max="9222" width="8.875" style="2" customWidth="1"/>
    <col min="9223" max="9223" width="12.875" style="2" customWidth="1"/>
    <col min="9224" max="9224" width="17.125" style="2" customWidth="1"/>
    <col min="9225" max="9228" width="9" style="2"/>
    <col min="9229" max="9229" width="9.25" style="2" customWidth="1"/>
    <col min="9230" max="9470" width="9" style="2"/>
    <col min="9471" max="9471" width="5.125" style="2" customWidth="1"/>
    <col min="9472" max="9472" width="12.125" style="2" customWidth="1"/>
    <col min="9473" max="9473" width="17.125" style="2" customWidth="1"/>
    <col min="9474" max="9475" width="12.75" style="2" customWidth="1"/>
    <col min="9476" max="9476" width="48.25" style="2" customWidth="1"/>
    <col min="9477" max="9478" width="8.875" style="2" customWidth="1"/>
    <col min="9479" max="9479" width="12.875" style="2" customWidth="1"/>
    <col min="9480" max="9480" width="17.125" style="2" customWidth="1"/>
    <col min="9481" max="9484" width="9" style="2"/>
    <col min="9485" max="9485" width="9.25" style="2" customWidth="1"/>
    <col min="9486" max="9726" width="9" style="2"/>
    <col min="9727" max="9727" width="5.125" style="2" customWidth="1"/>
    <col min="9728" max="9728" width="12.125" style="2" customWidth="1"/>
    <col min="9729" max="9729" width="17.125" style="2" customWidth="1"/>
    <col min="9730" max="9731" width="12.75" style="2" customWidth="1"/>
    <col min="9732" max="9732" width="48.25" style="2" customWidth="1"/>
    <col min="9733" max="9734" width="8.875" style="2" customWidth="1"/>
    <col min="9735" max="9735" width="12.875" style="2" customWidth="1"/>
    <col min="9736" max="9736" width="17.125" style="2" customWidth="1"/>
    <col min="9737" max="9740" width="9" style="2"/>
    <col min="9741" max="9741" width="9.25" style="2" customWidth="1"/>
    <col min="9742" max="9982" width="9" style="2"/>
    <col min="9983" max="9983" width="5.125" style="2" customWidth="1"/>
    <col min="9984" max="9984" width="12.125" style="2" customWidth="1"/>
    <col min="9985" max="9985" width="17.125" style="2" customWidth="1"/>
    <col min="9986" max="9987" width="12.75" style="2" customWidth="1"/>
    <col min="9988" max="9988" width="48.25" style="2" customWidth="1"/>
    <col min="9989" max="9990" width="8.875" style="2" customWidth="1"/>
    <col min="9991" max="9991" width="12.875" style="2" customWidth="1"/>
    <col min="9992" max="9992" width="17.125" style="2" customWidth="1"/>
    <col min="9993" max="9996" width="9" style="2"/>
    <col min="9997" max="9997" width="9.25" style="2" customWidth="1"/>
    <col min="9998" max="10238" width="9" style="2"/>
    <col min="10239" max="10239" width="5.125" style="2" customWidth="1"/>
    <col min="10240" max="10240" width="12.125" style="2" customWidth="1"/>
    <col min="10241" max="10241" width="17.125" style="2" customWidth="1"/>
    <col min="10242" max="10243" width="12.75" style="2" customWidth="1"/>
    <col min="10244" max="10244" width="48.25" style="2" customWidth="1"/>
    <col min="10245" max="10246" width="8.875" style="2" customWidth="1"/>
    <col min="10247" max="10247" width="12.875" style="2" customWidth="1"/>
    <col min="10248" max="10248" width="17.125" style="2" customWidth="1"/>
    <col min="10249" max="10252" width="9" style="2"/>
    <col min="10253" max="10253" width="9.25" style="2" customWidth="1"/>
    <col min="10254" max="10494" width="9" style="2"/>
    <col min="10495" max="10495" width="5.125" style="2" customWidth="1"/>
    <col min="10496" max="10496" width="12.125" style="2" customWidth="1"/>
    <col min="10497" max="10497" width="17.125" style="2" customWidth="1"/>
    <col min="10498" max="10499" width="12.75" style="2" customWidth="1"/>
    <col min="10500" max="10500" width="48.25" style="2" customWidth="1"/>
    <col min="10501" max="10502" width="8.875" style="2" customWidth="1"/>
    <col min="10503" max="10503" width="12.875" style="2" customWidth="1"/>
    <col min="10504" max="10504" width="17.125" style="2" customWidth="1"/>
    <col min="10505" max="10508" width="9" style="2"/>
    <col min="10509" max="10509" width="9.25" style="2" customWidth="1"/>
    <col min="10510" max="10750" width="9" style="2"/>
    <col min="10751" max="10751" width="5.125" style="2" customWidth="1"/>
    <col min="10752" max="10752" width="12.125" style="2" customWidth="1"/>
    <col min="10753" max="10753" width="17.125" style="2" customWidth="1"/>
    <col min="10754" max="10755" width="12.75" style="2" customWidth="1"/>
    <col min="10756" max="10756" width="48.25" style="2" customWidth="1"/>
    <col min="10757" max="10758" width="8.875" style="2" customWidth="1"/>
    <col min="10759" max="10759" width="12.875" style="2" customWidth="1"/>
    <col min="10760" max="10760" width="17.125" style="2" customWidth="1"/>
    <col min="10761" max="10764" width="9" style="2"/>
    <col min="10765" max="10765" width="9.25" style="2" customWidth="1"/>
    <col min="10766" max="11006" width="9" style="2"/>
    <col min="11007" max="11007" width="5.125" style="2" customWidth="1"/>
    <col min="11008" max="11008" width="12.125" style="2" customWidth="1"/>
    <col min="11009" max="11009" width="17.125" style="2" customWidth="1"/>
    <col min="11010" max="11011" width="12.75" style="2" customWidth="1"/>
    <col min="11012" max="11012" width="48.25" style="2" customWidth="1"/>
    <col min="11013" max="11014" width="8.875" style="2" customWidth="1"/>
    <col min="11015" max="11015" width="12.875" style="2" customWidth="1"/>
    <col min="11016" max="11016" width="17.125" style="2" customWidth="1"/>
    <col min="11017" max="11020" width="9" style="2"/>
    <col min="11021" max="11021" width="9.25" style="2" customWidth="1"/>
    <col min="11022" max="11262" width="9" style="2"/>
    <col min="11263" max="11263" width="5.125" style="2" customWidth="1"/>
    <col min="11264" max="11264" width="12.125" style="2" customWidth="1"/>
    <col min="11265" max="11265" width="17.125" style="2" customWidth="1"/>
    <col min="11266" max="11267" width="12.75" style="2" customWidth="1"/>
    <col min="11268" max="11268" width="48.25" style="2" customWidth="1"/>
    <col min="11269" max="11270" width="8.875" style="2" customWidth="1"/>
    <col min="11271" max="11271" width="12.875" style="2" customWidth="1"/>
    <col min="11272" max="11272" width="17.125" style="2" customWidth="1"/>
    <col min="11273" max="11276" width="9" style="2"/>
    <col min="11277" max="11277" width="9.25" style="2" customWidth="1"/>
    <col min="11278" max="11518" width="9" style="2"/>
    <col min="11519" max="11519" width="5.125" style="2" customWidth="1"/>
    <col min="11520" max="11520" width="12.125" style="2" customWidth="1"/>
    <col min="11521" max="11521" width="17.125" style="2" customWidth="1"/>
    <col min="11522" max="11523" width="12.75" style="2" customWidth="1"/>
    <col min="11524" max="11524" width="48.25" style="2" customWidth="1"/>
    <col min="11525" max="11526" width="8.875" style="2" customWidth="1"/>
    <col min="11527" max="11527" width="12.875" style="2" customWidth="1"/>
    <col min="11528" max="11528" width="17.125" style="2" customWidth="1"/>
    <col min="11529" max="11532" width="9" style="2"/>
    <col min="11533" max="11533" width="9.25" style="2" customWidth="1"/>
    <col min="11534" max="11774" width="9" style="2"/>
    <col min="11775" max="11775" width="5.125" style="2" customWidth="1"/>
    <col min="11776" max="11776" width="12.125" style="2" customWidth="1"/>
    <col min="11777" max="11777" width="17.125" style="2" customWidth="1"/>
    <col min="11778" max="11779" width="12.75" style="2" customWidth="1"/>
    <col min="11780" max="11780" width="48.25" style="2" customWidth="1"/>
    <col min="11781" max="11782" width="8.875" style="2" customWidth="1"/>
    <col min="11783" max="11783" width="12.875" style="2" customWidth="1"/>
    <col min="11784" max="11784" width="17.125" style="2" customWidth="1"/>
    <col min="11785" max="11788" width="9" style="2"/>
    <col min="11789" max="11789" width="9.25" style="2" customWidth="1"/>
    <col min="11790" max="12030" width="9" style="2"/>
    <col min="12031" max="12031" width="5.125" style="2" customWidth="1"/>
    <col min="12032" max="12032" width="12.125" style="2" customWidth="1"/>
    <col min="12033" max="12033" width="17.125" style="2" customWidth="1"/>
    <col min="12034" max="12035" width="12.75" style="2" customWidth="1"/>
    <col min="12036" max="12036" width="48.25" style="2" customWidth="1"/>
    <col min="12037" max="12038" width="8.875" style="2" customWidth="1"/>
    <col min="12039" max="12039" width="12.875" style="2" customWidth="1"/>
    <col min="12040" max="12040" width="17.125" style="2" customWidth="1"/>
    <col min="12041" max="12044" width="9" style="2"/>
    <col min="12045" max="12045" width="9.25" style="2" customWidth="1"/>
    <col min="12046" max="12286" width="9" style="2"/>
    <col min="12287" max="12287" width="5.125" style="2" customWidth="1"/>
    <col min="12288" max="12288" width="12.125" style="2" customWidth="1"/>
    <col min="12289" max="12289" width="17.125" style="2" customWidth="1"/>
    <col min="12290" max="12291" width="12.75" style="2" customWidth="1"/>
    <col min="12292" max="12292" width="48.25" style="2" customWidth="1"/>
    <col min="12293" max="12294" width="8.875" style="2" customWidth="1"/>
    <col min="12295" max="12295" width="12.875" style="2" customWidth="1"/>
    <col min="12296" max="12296" width="17.125" style="2" customWidth="1"/>
    <col min="12297" max="12300" width="9" style="2"/>
    <col min="12301" max="12301" width="9.25" style="2" customWidth="1"/>
    <col min="12302" max="12542" width="9" style="2"/>
    <col min="12543" max="12543" width="5.125" style="2" customWidth="1"/>
    <col min="12544" max="12544" width="12.125" style="2" customWidth="1"/>
    <col min="12545" max="12545" width="17.125" style="2" customWidth="1"/>
    <col min="12546" max="12547" width="12.75" style="2" customWidth="1"/>
    <col min="12548" max="12548" width="48.25" style="2" customWidth="1"/>
    <col min="12549" max="12550" width="8.875" style="2" customWidth="1"/>
    <col min="12551" max="12551" width="12.875" style="2" customWidth="1"/>
    <col min="12552" max="12552" width="17.125" style="2" customWidth="1"/>
    <col min="12553" max="12556" width="9" style="2"/>
    <col min="12557" max="12557" width="9.25" style="2" customWidth="1"/>
    <col min="12558" max="12798" width="9" style="2"/>
    <col min="12799" max="12799" width="5.125" style="2" customWidth="1"/>
    <col min="12800" max="12800" width="12.125" style="2" customWidth="1"/>
    <col min="12801" max="12801" width="17.125" style="2" customWidth="1"/>
    <col min="12802" max="12803" width="12.75" style="2" customWidth="1"/>
    <col min="12804" max="12804" width="48.25" style="2" customWidth="1"/>
    <col min="12805" max="12806" width="8.875" style="2" customWidth="1"/>
    <col min="12807" max="12807" width="12.875" style="2" customWidth="1"/>
    <col min="12808" max="12808" width="17.125" style="2" customWidth="1"/>
    <col min="12809" max="12812" width="9" style="2"/>
    <col min="12813" max="12813" width="9.25" style="2" customWidth="1"/>
    <col min="12814" max="13054" width="9" style="2"/>
    <col min="13055" max="13055" width="5.125" style="2" customWidth="1"/>
    <col min="13056" max="13056" width="12.125" style="2" customWidth="1"/>
    <col min="13057" max="13057" width="17.125" style="2" customWidth="1"/>
    <col min="13058" max="13059" width="12.75" style="2" customWidth="1"/>
    <col min="13060" max="13060" width="48.25" style="2" customWidth="1"/>
    <col min="13061" max="13062" width="8.875" style="2" customWidth="1"/>
    <col min="13063" max="13063" width="12.875" style="2" customWidth="1"/>
    <col min="13064" max="13064" width="17.125" style="2" customWidth="1"/>
    <col min="13065" max="13068" width="9" style="2"/>
    <col min="13069" max="13069" width="9.25" style="2" customWidth="1"/>
    <col min="13070" max="13310" width="9" style="2"/>
    <col min="13311" max="13311" width="5.125" style="2" customWidth="1"/>
    <col min="13312" max="13312" width="12.125" style="2" customWidth="1"/>
    <col min="13313" max="13313" width="17.125" style="2" customWidth="1"/>
    <col min="13314" max="13315" width="12.75" style="2" customWidth="1"/>
    <col min="13316" max="13316" width="48.25" style="2" customWidth="1"/>
    <col min="13317" max="13318" width="8.875" style="2" customWidth="1"/>
    <col min="13319" max="13319" width="12.875" style="2" customWidth="1"/>
    <col min="13320" max="13320" width="17.125" style="2" customWidth="1"/>
    <col min="13321" max="13324" width="9" style="2"/>
    <col min="13325" max="13325" width="9.25" style="2" customWidth="1"/>
    <col min="13326" max="13566" width="9" style="2"/>
    <col min="13567" max="13567" width="5.125" style="2" customWidth="1"/>
    <col min="13568" max="13568" width="12.125" style="2" customWidth="1"/>
    <col min="13569" max="13569" width="17.125" style="2" customWidth="1"/>
    <col min="13570" max="13571" width="12.75" style="2" customWidth="1"/>
    <col min="13572" max="13572" width="48.25" style="2" customWidth="1"/>
    <col min="13573" max="13574" width="8.875" style="2" customWidth="1"/>
    <col min="13575" max="13575" width="12.875" style="2" customWidth="1"/>
    <col min="13576" max="13576" width="17.125" style="2" customWidth="1"/>
    <col min="13577" max="13580" width="9" style="2"/>
    <col min="13581" max="13581" width="9.25" style="2" customWidth="1"/>
    <col min="13582" max="13822" width="9" style="2"/>
    <col min="13823" max="13823" width="5.125" style="2" customWidth="1"/>
    <col min="13824" max="13824" width="12.125" style="2" customWidth="1"/>
    <col min="13825" max="13825" width="17.125" style="2" customWidth="1"/>
    <col min="13826" max="13827" width="12.75" style="2" customWidth="1"/>
    <col min="13828" max="13828" width="48.25" style="2" customWidth="1"/>
    <col min="13829" max="13830" width="8.875" style="2" customWidth="1"/>
    <col min="13831" max="13831" width="12.875" style="2" customWidth="1"/>
    <col min="13832" max="13832" width="17.125" style="2" customWidth="1"/>
    <col min="13833" max="13836" width="9" style="2"/>
    <col min="13837" max="13837" width="9.25" style="2" customWidth="1"/>
    <col min="13838" max="14078" width="9" style="2"/>
    <col min="14079" max="14079" width="5.125" style="2" customWidth="1"/>
    <col min="14080" max="14080" width="12.125" style="2" customWidth="1"/>
    <col min="14081" max="14081" width="17.125" style="2" customWidth="1"/>
    <col min="14082" max="14083" width="12.75" style="2" customWidth="1"/>
    <col min="14084" max="14084" width="48.25" style="2" customWidth="1"/>
    <col min="14085" max="14086" width="8.875" style="2" customWidth="1"/>
    <col min="14087" max="14087" width="12.875" style="2" customWidth="1"/>
    <col min="14088" max="14088" width="17.125" style="2" customWidth="1"/>
    <col min="14089" max="14092" width="9" style="2"/>
    <col min="14093" max="14093" width="9.25" style="2" customWidth="1"/>
    <col min="14094" max="14334" width="9" style="2"/>
    <col min="14335" max="14335" width="5.125" style="2" customWidth="1"/>
    <col min="14336" max="14336" width="12.125" style="2" customWidth="1"/>
    <col min="14337" max="14337" width="17.125" style="2" customWidth="1"/>
    <col min="14338" max="14339" width="12.75" style="2" customWidth="1"/>
    <col min="14340" max="14340" width="48.25" style="2" customWidth="1"/>
    <col min="14341" max="14342" width="8.875" style="2" customWidth="1"/>
    <col min="14343" max="14343" width="12.875" style="2" customWidth="1"/>
    <col min="14344" max="14344" width="17.125" style="2" customWidth="1"/>
    <col min="14345" max="14348" width="9" style="2"/>
    <col min="14349" max="14349" width="9.25" style="2" customWidth="1"/>
    <col min="14350" max="14590" width="9" style="2"/>
    <col min="14591" max="14591" width="5.125" style="2" customWidth="1"/>
    <col min="14592" max="14592" width="12.125" style="2" customWidth="1"/>
    <col min="14593" max="14593" width="17.125" style="2" customWidth="1"/>
    <col min="14594" max="14595" width="12.75" style="2" customWidth="1"/>
    <col min="14596" max="14596" width="48.25" style="2" customWidth="1"/>
    <col min="14597" max="14598" width="8.875" style="2" customWidth="1"/>
    <col min="14599" max="14599" width="12.875" style="2" customWidth="1"/>
    <col min="14600" max="14600" width="17.125" style="2" customWidth="1"/>
    <col min="14601" max="14604" width="9" style="2"/>
    <col min="14605" max="14605" width="9.25" style="2" customWidth="1"/>
    <col min="14606" max="14846" width="9" style="2"/>
    <col min="14847" max="14847" width="5.125" style="2" customWidth="1"/>
    <col min="14848" max="14848" width="12.125" style="2" customWidth="1"/>
    <col min="14849" max="14849" width="17.125" style="2" customWidth="1"/>
    <col min="14850" max="14851" width="12.75" style="2" customWidth="1"/>
    <col min="14852" max="14852" width="48.25" style="2" customWidth="1"/>
    <col min="14853" max="14854" width="8.875" style="2" customWidth="1"/>
    <col min="14855" max="14855" width="12.875" style="2" customWidth="1"/>
    <col min="14856" max="14856" width="17.125" style="2" customWidth="1"/>
    <col min="14857" max="14860" width="9" style="2"/>
    <col min="14861" max="14861" width="9.25" style="2" customWidth="1"/>
    <col min="14862" max="15102" width="9" style="2"/>
    <col min="15103" max="15103" width="5.125" style="2" customWidth="1"/>
    <col min="15104" max="15104" width="12.125" style="2" customWidth="1"/>
    <col min="15105" max="15105" width="17.125" style="2" customWidth="1"/>
    <col min="15106" max="15107" width="12.75" style="2" customWidth="1"/>
    <col min="15108" max="15108" width="48.25" style="2" customWidth="1"/>
    <col min="15109" max="15110" width="8.875" style="2" customWidth="1"/>
    <col min="15111" max="15111" width="12.875" style="2" customWidth="1"/>
    <col min="15112" max="15112" width="17.125" style="2" customWidth="1"/>
    <col min="15113" max="15116" width="9" style="2"/>
    <col min="15117" max="15117" width="9.25" style="2" customWidth="1"/>
    <col min="15118" max="15358" width="9" style="2"/>
    <col min="15359" max="15359" width="5.125" style="2" customWidth="1"/>
    <col min="15360" max="15360" width="12.125" style="2" customWidth="1"/>
    <col min="15361" max="15361" width="17.125" style="2" customWidth="1"/>
    <col min="15362" max="15363" width="12.75" style="2" customWidth="1"/>
    <col min="15364" max="15364" width="48.25" style="2" customWidth="1"/>
    <col min="15365" max="15366" width="8.875" style="2" customWidth="1"/>
    <col min="15367" max="15367" width="12.875" style="2" customWidth="1"/>
    <col min="15368" max="15368" width="17.125" style="2" customWidth="1"/>
    <col min="15369" max="15372" width="9" style="2"/>
    <col min="15373" max="15373" width="9.25" style="2" customWidth="1"/>
    <col min="15374" max="15614" width="9" style="2"/>
    <col min="15615" max="15615" width="5.125" style="2" customWidth="1"/>
    <col min="15616" max="15616" width="12.125" style="2" customWidth="1"/>
    <col min="15617" max="15617" width="17.125" style="2" customWidth="1"/>
    <col min="15618" max="15619" width="12.75" style="2" customWidth="1"/>
    <col min="15620" max="15620" width="48.25" style="2" customWidth="1"/>
    <col min="15621" max="15622" width="8.875" style="2" customWidth="1"/>
    <col min="15623" max="15623" width="12.875" style="2" customWidth="1"/>
    <col min="15624" max="15624" width="17.125" style="2" customWidth="1"/>
    <col min="15625" max="15628" width="9" style="2"/>
    <col min="15629" max="15629" width="9.25" style="2" customWidth="1"/>
    <col min="15630" max="15870" width="9" style="2"/>
    <col min="15871" max="15871" width="5.125" style="2" customWidth="1"/>
    <col min="15872" max="15872" width="12.125" style="2" customWidth="1"/>
    <col min="15873" max="15873" width="17.125" style="2" customWidth="1"/>
    <col min="15874" max="15875" width="12.75" style="2" customWidth="1"/>
    <col min="15876" max="15876" width="48.25" style="2" customWidth="1"/>
    <col min="15877" max="15878" width="8.875" style="2" customWidth="1"/>
    <col min="15879" max="15879" width="12.875" style="2" customWidth="1"/>
    <col min="15880" max="15880" width="17.125" style="2" customWidth="1"/>
    <col min="15881" max="15884" width="9" style="2"/>
    <col min="15885" max="15885" width="9.25" style="2" customWidth="1"/>
    <col min="15886" max="16126" width="9" style="2"/>
    <col min="16127" max="16127" width="5.125" style="2" customWidth="1"/>
    <col min="16128" max="16128" width="12.125" style="2" customWidth="1"/>
    <col min="16129" max="16129" width="17.125" style="2" customWidth="1"/>
    <col min="16130" max="16131" width="12.75" style="2" customWidth="1"/>
    <col min="16132" max="16132" width="48.25" style="2" customWidth="1"/>
    <col min="16133" max="16134" width="8.875" style="2" customWidth="1"/>
    <col min="16135" max="16135" width="12.875" style="2" customWidth="1"/>
    <col min="16136" max="16136" width="17.125" style="2" customWidth="1"/>
    <col min="16137" max="16140" width="9" style="2"/>
    <col min="16141" max="16141" width="9.25" style="2" customWidth="1"/>
    <col min="16142" max="16384" width="9" style="2"/>
  </cols>
  <sheetData>
    <row r="1" ht="21" spans="1:22">
      <c r="A1" s="6" t="s">
        <v>58</v>
      </c>
      <c r="B1" s="6"/>
      <c r="C1" s="6"/>
      <c r="D1" s="6"/>
      <c r="E1" s="6"/>
      <c r="F1" s="6"/>
      <c r="G1" s="6"/>
      <c r="H1" s="6"/>
      <c r="I1" s="6"/>
      <c r="J1" s="6"/>
      <c r="S1" s="17" t="s">
        <v>59</v>
      </c>
      <c r="T1" s="18"/>
      <c r="U1" s="5"/>
      <c r="V1" s="19"/>
    </row>
    <row r="2" s="1" customFormat="1" ht="15" spans="1:22">
      <c r="A2" s="7" t="s">
        <v>1</v>
      </c>
      <c r="B2" s="7" t="s">
        <v>60</v>
      </c>
      <c r="C2" s="7" t="s">
        <v>61</v>
      </c>
      <c r="D2" s="7" t="s">
        <v>62</v>
      </c>
      <c r="E2" s="7" t="s">
        <v>3</v>
      </c>
      <c r="F2" s="7" t="s">
        <v>63</v>
      </c>
      <c r="G2" s="7" t="s">
        <v>64</v>
      </c>
      <c r="H2" s="7" t="s">
        <v>65</v>
      </c>
      <c r="I2" s="13" t="s">
        <v>66</v>
      </c>
      <c r="J2" s="14" t="s">
        <v>6</v>
      </c>
      <c r="K2" s="14" t="s">
        <v>21</v>
      </c>
      <c r="L2" s="14" t="s">
        <v>13</v>
      </c>
      <c r="M2" s="1" t="s">
        <v>67</v>
      </c>
      <c r="N2" s="1" t="s">
        <v>68</v>
      </c>
      <c r="O2" s="1" t="s">
        <v>69</v>
      </c>
      <c r="P2" s="1" t="s">
        <v>70</v>
      </c>
      <c r="S2" s="20" t="s">
        <v>71</v>
      </c>
      <c r="T2" s="20" t="s">
        <v>72</v>
      </c>
      <c r="U2" s="21" t="s">
        <v>73</v>
      </c>
      <c r="V2" s="20" t="s">
        <v>74</v>
      </c>
    </row>
    <row r="3" spans="1:22">
      <c r="A3" s="8">
        <v>1</v>
      </c>
      <c r="B3" s="8" t="s">
        <v>75</v>
      </c>
      <c r="C3" s="9"/>
      <c r="D3" s="10"/>
      <c r="E3" s="9" t="s">
        <v>76</v>
      </c>
      <c r="F3" s="11" t="s">
        <v>77</v>
      </c>
      <c r="G3" s="11" t="s">
        <v>78</v>
      </c>
      <c r="H3" s="8" t="s">
        <v>79</v>
      </c>
      <c r="I3" s="15">
        <v>31.01734723</v>
      </c>
      <c r="J3" s="8"/>
      <c r="K3" s="9"/>
      <c r="L3" s="8">
        <f>P3/O3</f>
        <v>3.2</v>
      </c>
      <c r="M3" s="2">
        <v>45</v>
      </c>
      <c r="N3" s="2">
        <v>0.06</v>
      </c>
      <c r="O3" s="2">
        <f>M3/N3</f>
        <v>750</v>
      </c>
      <c r="P3" s="2">
        <v>2400</v>
      </c>
      <c r="S3" s="22">
        <f>VLOOKUP(E3,[2]Sheet3!$D$1:$G$65536,4,0)</f>
        <v>31.83</v>
      </c>
      <c r="T3" s="22">
        <f>VLOOKUP(E3,[2]Sheet2!$D$1:$E$65536,2,0)</f>
        <v>27.03</v>
      </c>
      <c r="U3" s="23">
        <f>I3-T3</f>
        <v>3.98734723</v>
      </c>
      <c r="V3" s="24">
        <f>U3/I3</f>
        <v>0.128552167934704</v>
      </c>
    </row>
    <row r="4" spans="1:22">
      <c r="A4" s="8">
        <v>2</v>
      </c>
      <c r="B4" s="8" t="s">
        <v>75</v>
      </c>
      <c r="C4" s="9"/>
      <c r="D4" s="10"/>
      <c r="E4" s="9" t="s">
        <v>80</v>
      </c>
      <c r="F4" s="11" t="s">
        <v>81</v>
      </c>
      <c r="G4" s="11" t="s">
        <v>78</v>
      </c>
      <c r="H4" s="8" t="s">
        <v>79</v>
      </c>
      <c r="I4" s="15">
        <v>25.16434546</v>
      </c>
      <c r="J4" s="8"/>
      <c r="K4" s="9"/>
      <c r="L4" s="8">
        <f t="shared" ref="L4:L33" si="0">P4/O4</f>
        <v>1.6</v>
      </c>
      <c r="M4" s="2">
        <v>45</v>
      </c>
      <c r="N4" s="2">
        <v>0.03</v>
      </c>
      <c r="O4" s="2">
        <f t="shared" ref="O4:O33" si="1">M4/N4</f>
        <v>1500</v>
      </c>
      <c r="P4" s="2">
        <v>2400</v>
      </c>
      <c r="S4" s="22">
        <f>VLOOKUP(E4,[2]Sheet3!$D$1:$G$65536,4,0)</f>
        <v>25.73</v>
      </c>
      <c r="T4" s="22">
        <f>VLOOKUP(E4,[2]Sheet2!$D$1:$E$65536,2,0)</f>
        <v>23.09</v>
      </c>
      <c r="U4" s="23">
        <f t="shared" ref="U4:U32" si="2">I4-T4</f>
        <v>2.07434546</v>
      </c>
      <c r="V4" s="24">
        <f t="shared" ref="V4:V32" si="3">U4/I4</f>
        <v>0.0824319258888445</v>
      </c>
    </row>
    <row r="5" spans="1:22">
      <c r="A5" s="8">
        <v>3</v>
      </c>
      <c r="B5" s="8" t="s">
        <v>75</v>
      </c>
      <c r="C5" s="9"/>
      <c r="D5" s="10"/>
      <c r="E5" s="9" t="s">
        <v>82</v>
      </c>
      <c r="F5" s="11" t="s">
        <v>83</v>
      </c>
      <c r="G5" s="11" t="s">
        <v>78</v>
      </c>
      <c r="H5" s="8" t="s">
        <v>79</v>
      </c>
      <c r="I5" s="15">
        <f>80.68+L5</f>
        <v>85.48</v>
      </c>
      <c r="J5" s="8"/>
      <c r="K5" s="9"/>
      <c r="L5" s="8">
        <f t="shared" si="0"/>
        <v>4.8</v>
      </c>
      <c r="M5" s="2">
        <v>45</v>
      </c>
      <c r="N5" s="2">
        <v>0.09</v>
      </c>
      <c r="O5" s="2">
        <f t="shared" si="1"/>
        <v>500</v>
      </c>
      <c r="P5" s="2">
        <v>2400</v>
      </c>
      <c r="S5" s="22">
        <f>VLOOKUP(E5,[2]Sheet3!$D$1:$G$65536,4,0)</f>
        <v>44.07</v>
      </c>
      <c r="T5" s="22">
        <f>VLOOKUP(E5,[2]Sheet2!$D$1:$E$65536,2,0)</f>
        <v>35.12</v>
      </c>
      <c r="U5" s="23">
        <f t="shared" si="2"/>
        <v>50.36</v>
      </c>
      <c r="V5" s="24">
        <f t="shared" si="3"/>
        <v>0.589143659335517</v>
      </c>
    </row>
    <row r="6" spans="1:22">
      <c r="A6" s="8">
        <v>4</v>
      </c>
      <c r="B6" s="8" t="s">
        <v>75</v>
      </c>
      <c r="C6" s="9"/>
      <c r="D6" s="10"/>
      <c r="E6" s="9" t="s">
        <v>84</v>
      </c>
      <c r="F6" s="11" t="s">
        <v>85</v>
      </c>
      <c r="G6" s="11" t="s">
        <v>78</v>
      </c>
      <c r="H6" s="8" t="s">
        <v>79</v>
      </c>
      <c r="I6" s="15">
        <f>23.81+L6</f>
        <v>27.01</v>
      </c>
      <c r="J6" s="8"/>
      <c r="K6" s="9"/>
      <c r="L6" s="8">
        <f t="shared" si="0"/>
        <v>3.2</v>
      </c>
      <c r="M6" s="2">
        <v>45</v>
      </c>
      <c r="N6" s="2">
        <v>0.06</v>
      </c>
      <c r="O6" s="2">
        <f t="shared" si="1"/>
        <v>750</v>
      </c>
      <c r="P6" s="2">
        <v>2400</v>
      </c>
      <c r="S6" s="22">
        <f>VLOOKUP(E6,[2]Sheet3!$D$1:$G$65536,4,0)</f>
        <v>39.58</v>
      </c>
      <c r="T6" s="22">
        <f>VLOOKUP(E6,[2]Sheet2!$D$1:$E$65536,2,0)</f>
        <v>30.34</v>
      </c>
      <c r="U6" s="23">
        <f t="shared" si="2"/>
        <v>-3.33</v>
      </c>
      <c r="V6" s="24">
        <f t="shared" si="3"/>
        <v>-0.123287671232877</v>
      </c>
    </row>
    <row r="7" spans="1:22">
      <c r="A7" s="8">
        <v>5</v>
      </c>
      <c r="B7" s="8" t="s">
        <v>75</v>
      </c>
      <c r="C7" s="9"/>
      <c r="D7" s="10"/>
      <c r="E7" s="9" t="s">
        <v>86</v>
      </c>
      <c r="F7" s="11" t="s">
        <v>87</v>
      </c>
      <c r="G7" s="11" t="s">
        <v>78</v>
      </c>
      <c r="H7" s="8" t="s">
        <v>79</v>
      </c>
      <c r="I7" s="15">
        <v>69.20912746</v>
      </c>
      <c r="J7" s="8"/>
      <c r="K7" s="9"/>
      <c r="L7" s="8">
        <f t="shared" si="0"/>
        <v>4.8</v>
      </c>
      <c r="M7" s="2">
        <v>45</v>
      </c>
      <c r="N7" s="2">
        <v>0.09</v>
      </c>
      <c r="O7" s="2">
        <f t="shared" si="1"/>
        <v>500</v>
      </c>
      <c r="P7" s="2">
        <v>2400</v>
      </c>
      <c r="S7" s="22">
        <f>VLOOKUP(E7,[2]Sheet3!$D$1:$G$65536,4,0)</f>
        <v>51.73</v>
      </c>
      <c r="T7" s="22">
        <f>VLOOKUP(E7,[2]Sheet2!$D$1:$E$65536,2,0)</f>
        <v>66.4</v>
      </c>
      <c r="U7" s="23">
        <f t="shared" si="2"/>
        <v>2.80912746</v>
      </c>
      <c r="V7" s="24">
        <f t="shared" si="3"/>
        <v>0.0405889737827364</v>
      </c>
    </row>
    <row r="8" spans="1:22">
      <c r="A8" s="8">
        <v>6</v>
      </c>
      <c r="B8" s="8" t="s">
        <v>75</v>
      </c>
      <c r="C8" s="9"/>
      <c r="D8" s="10"/>
      <c r="E8" s="9" t="s">
        <v>88</v>
      </c>
      <c r="F8" s="11" t="s">
        <v>89</v>
      </c>
      <c r="G8" s="11" t="s">
        <v>78</v>
      </c>
      <c r="H8" s="8" t="s">
        <v>79</v>
      </c>
      <c r="I8" s="15">
        <v>13.12901646</v>
      </c>
      <c r="J8" s="8"/>
      <c r="K8" s="9"/>
      <c r="L8" s="8">
        <f t="shared" si="0"/>
        <v>1.6</v>
      </c>
      <c r="M8" s="2">
        <v>45</v>
      </c>
      <c r="N8" s="2">
        <v>0.03</v>
      </c>
      <c r="O8" s="2">
        <f t="shared" si="1"/>
        <v>1500</v>
      </c>
      <c r="P8" s="2">
        <v>2400</v>
      </c>
      <c r="S8" s="22">
        <f>VLOOKUP(E8,[2]Sheet3!$D$1:$G$65536,4,0)</f>
        <v>13.5</v>
      </c>
      <c r="T8" s="22">
        <f>VLOOKUP(E8,[2]Sheet2!$D$1:$E$65536,2,0)</f>
        <v>11.08</v>
      </c>
      <c r="U8" s="23">
        <f t="shared" si="2"/>
        <v>2.04901646</v>
      </c>
      <c r="V8" s="24">
        <f t="shared" si="3"/>
        <v>0.156067780571584</v>
      </c>
    </row>
    <row r="9" spans="1:22">
      <c r="A9" s="8">
        <v>7</v>
      </c>
      <c r="B9" s="8" t="s">
        <v>75</v>
      </c>
      <c r="C9" s="9"/>
      <c r="D9" s="10"/>
      <c r="E9" s="9" t="s">
        <v>90</v>
      </c>
      <c r="F9" s="11" t="s">
        <v>91</v>
      </c>
      <c r="G9" s="11" t="s">
        <v>78</v>
      </c>
      <c r="H9" s="8" t="s">
        <v>79</v>
      </c>
      <c r="I9" s="15">
        <v>30.66742246</v>
      </c>
      <c r="J9" s="8"/>
      <c r="K9" s="9"/>
      <c r="L9" s="8">
        <f t="shared" si="0"/>
        <v>3.2</v>
      </c>
      <c r="M9" s="2">
        <v>45</v>
      </c>
      <c r="N9" s="2">
        <v>0.06</v>
      </c>
      <c r="O9" s="2">
        <f t="shared" si="1"/>
        <v>750</v>
      </c>
      <c r="P9" s="2">
        <v>2400</v>
      </c>
      <c r="S9" s="22">
        <f>VLOOKUP(E9,[2]Sheet3!$D$1:$G$65536,4,0)</f>
        <v>29.37</v>
      </c>
      <c r="T9" s="22">
        <f>VLOOKUP(E9,[2]Sheet2!$D$1:$E$65536,2,0)</f>
        <v>27.03</v>
      </c>
      <c r="U9" s="23">
        <f t="shared" si="2"/>
        <v>3.63742246</v>
      </c>
      <c r="V9" s="24">
        <f t="shared" si="3"/>
        <v>0.118608678794064</v>
      </c>
    </row>
    <row r="10" spans="1:22">
      <c r="A10" s="8">
        <v>8</v>
      </c>
      <c r="B10" s="8" t="s">
        <v>75</v>
      </c>
      <c r="C10" s="12"/>
      <c r="D10" s="10"/>
      <c r="E10" s="9" t="s">
        <v>92</v>
      </c>
      <c r="F10" s="11" t="s">
        <v>93</v>
      </c>
      <c r="G10" s="11" t="s">
        <v>78</v>
      </c>
      <c r="H10" s="8" t="s">
        <v>79</v>
      </c>
      <c r="I10" s="15">
        <v>17.39310846</v>
      </c>
      <c r="J10" s="8"/>
      <c r="K10" s="9"/>
      <c r="L10" s="8">
        <f t="shared" si="0"/>
        <v>1.6</v>
      </c>
      <c r="M10" s="2">
        <v>45</v>
      </c>
      <c r="N10" s="2">
        <v>0.03</v>
      </c>
      <c r="O10" s="2">
        <f t="shared" si="1"/>
        <v>1500</v>
      </c>
      <c r="P10" s="2">
        <v>2400</v>
      </c>
      <c r="S10" s="22">
        <f>VLOOKUP(E10,[2]Sheet3!$D$1:$G$65536,4,0)</f>
        <v>14.82</v>
      </c>
      <c r="T10" s="22">
        <f>VLOOKUP(E10,[2]Sheet2!$D$1:$E$65536,2,0)</f>
        <v>14.77</v>
      </c>
      <c r="U10" s="23">
        <f t="shared" si="2"/>
        <v>2.62310846</v>
      </c>
      <c r="V10" s="24">
        <f t="shared" si="3"/>
        <v>0.15081309163526</v>
      </c>
    </row>
    <row r="11" spans="1:22">
      <c r="A11" s="8">
        <v>9</v>
      </c>
      <c r="B11" s="8" t="s">
        <v>75</v>
      </c>
      <c r="C11" s="12"/>
      <c r="D11" s="10"/>
      <c r="E11" s="9" t="s">
        <v>94</v>
      </c>
      <c r="F11" s="11" t="s">
        <v>95</v>
      </c>
      <c r="G11" s="11" t="s">
        <v>78</v>
      </c>
      <c r="H11" s="8" t="s">
        <v>79</v>
      </c>
      <c r="I11" s="15">
        <v>100.60472646</v>
      </c>
      <c r="J11" s="8"/>
      <c r="K11" s="9"/>
      <c r="L11" s="8">
        <f t="shared" si="0"/>
        <v>4.8</v>
      </c>
      <c r="M11" s="2">
        <v>45</v>
      </c>
      <c r="N11" s="2">
        <v>0.09</v>
      </c>
      <c r="O11" s="2">
        <f t="shared" si="1"/>
        <v>500</v>
      </c>
      <c r="P11" s="2">
        <v>2400</v>
      </c>
      <c r="S11" s="22">
        <f>VLOOKUP(E11,[2]Sheet3!$D$1:$G$65536,4,0)</f>
        <v>72.32</v>
      </c>
      <c r="T11" s="22">
        <f>VLOOKUP(E11,[2]Sheet2!$D$1:$E$65536,2,0)</f>
        <v>63.21</v>
      </c>
      <c r="U11" s="23">
        <f t="shared" si="2"/>
        <v>37.39472646</v>
      </c>
      <c r="V11" s="24">
        <f t="shared" si="3"/>
        <v>0.371699499375588</v>
      </c>
    </row>
    <row r="12" spans="1:22">
      <c r="A12" s="8">
        <v>10</v>
      </c>
      <c r="B12" s="8" t="s">
        <v>75</v>
      </c>
      <c r="C12" s="12"/>
      <c r="D12" s="10"/>
      <c r="E12" s="9" t="s">
        <v>96</v>
      </c>
      <c r="F12" s="11" t="s">
        <v>97</v>
      </c>
      <c r="G12" s="11" t="s">
        <v>78</v>
      </c>
      <c r="H12" s="8" t="s">
        <v>79</v>
      </c>
      <c r="I12" s="15">
        <v>42.51813446</v>
      </c>
      <c r="J12" s="8"/>
      <c r="K12" s="9"/>
      <c r="L12" s="8">
        <f t="shared" si="0"/>
        <v>4.8</v>
      </c>
      <c r="M12" s="2">
        <v>45</v>
      </c>
      <c r="N12" s="2">
        <v>0.09</v>
      </c>
      <c r="O12" s="2">
        <f t="shared" si="1"/>
        <v>500</v>
      </c>
      <c r="P12" s="2">
        <v>2400</v>
      </c>
      <c r="S12" s="22">
        <f>VLOOKUP(E12,[2]Sheet3!$D$1:$G$65536,4,0)</f>
        <v>41.62</v>
      </c>
      <c r="T12" s="22">
        <f>VLOOKUP(E12,[2]Sheet2!$D$1:$E$65536,2,0)</f>
        <v>27.57</v>
      </c>
      <c r="U12" s="23">
        <f t="shared" si="2"/>
        <v>14.94813446</v>
      </c>
      <c r="V12" s="24">
        <f t="shared" si="3"/>
        <v>0.351570797962992</v>
      </c>
    </row>
    <row r="13" spans="1:22">
      <c r="A13" s="8">
        <v>11</v>
      </c>
      <c r="B13" s="8" t="s">
        <v>75</v>
      </c>
      <c r="C13" s="12"/>
      <c r="D13" s="10"/>
      <c r="E13" s="9" t="s">
        <v>98</v>
      </c>
      <c r="F13" s="11" t="s">
        <v>99</v>
      </c>
      <c r="G13" s="11" t="s">
        <v>78</v>
      </c>
      <c r="H13" s="8" t="s">
        <v>79</v>
      </c>
      <c r="I13" s="15">
        <v>28.01734723</v>
      </c>
      <c r="J13" s="8"/>
      <c r="K13" s="9"/>
      <c r="L13" s="8">
        <f t="shared" si="0"/>
        <v>3.2</v>
      </c>
      <c r="M13" s="2">
        <v>45</v>
      </c>
      <c r="N13" s="2">
        <v>0.06</v>
      </c>
      <c r="O13" s="2">
        <f t="shared" si="1"/>
        <v>750</v>
      </c>
      <c r="P13" s="2">
        <v>2400</v>
      </c>
      <c r="S13" s="22">
        <f>VLOOKUP(E13,[2]Sheet3!$D$1:$G$65536,4,0)</f>
        <v>33.22</v>
      </c>
      <c r="T13" s="22">
        <f>VLOOKUP(E13,[2]Sheet2!$D$1:$E$65536,2,0)</f>
        <v>24.6429</v>
      </c>
      <c r="U13" s="23">
        <f t="shared" si="2"/>
        <v>3.37444723</v>
      </c>
      <c r="V13" s="24">
        <f t="shared" si="3"/>
        <v>0.12044135379051</v>
      </c>
    </row>
    <row r="14" spans="1:22">
      <c r="A14" s="8">
        <v>12</v>
      </c>
      <c r="B14" s="8" t="s">
        <v>75</v>
      </c>
      <c r="C14" s="8"/>
      <c r="D14" s="8"/>
      <c r="E14" s="8" t="s">
        <v>100</v>
      </c>
      <c r="F14" s="8" t="s">
        <v>101</v>
      </c>
      <c r="G14" s="11" t="s">
        <v>78</v>
      </c>
      <c r="H14" s="8" t="s">
        <v>79</v>
      </c>
      <c r="I14" s="15">
        <f>21.35+L14</f>
        <v>24.55</v>
      </c>
      <c r="J14" s="8"/>
      <c r="K14" s="9"/>
      <c r="L14" s="8">
        <f t="shared" si="0"/>
        <v>3.2</v>
      </c>
      <c r="M14" s="2">
        <v>45</v>
      </c>
      <c r="N14" s="2">
        <v>0.06</v>
      </c>
      <c r="O14" s="2">
        <f t="shared" si="1"/>
        <v>750</v>
      </c>
      <c r="P14" s="2">
        <v>2400</v>
      </c>
      <c r="S14" s="22">
        <f>VLOOKUP(E14,[2]Sheet3!$D$1:$G$65536,4,0)</f>
        <v>31.84</v>
      </c>
      <c r="T14" s="22">
        <f>VLOOKUP(E14,[2]Sheet2!$D$1:$E$65536,2,0)</f>
        <v>27.03</v>
      </c>
      <c r="U14" s="23">
        <f t="shared" si="2"/>
        <v>-2.48</v>
      </c>
      <c r="V14" s="24">
        <f t="shared" si="3"/>
        <v>-0.1010183299389</v>
      </c>
    </row>
    <row r="15" spans="1:22">
      <c r="A15" s="8">
        <v>13</v>
      </c>
      <c r="B15" s="8" t="s">
        <v>75</v>
      </c>
      <c r="C15" s="8"/>
      <c r="D15" s="8"/>
      <c r="E15" s="8" t="s">
        <v>82</v>
      </c>
      <c r="F15" s="8" t="s">
        <v>102</v>
      </c>
      <c r="G15" s="11" t="s">
        <v>78</v>
      </c>
      <c r="H15" s="8" t="s">
        <v>79</v>
      </c>
      <c r="I15" s="15">
        <f>51.3+L15</f>
        <v>56.1</v>
      </c>
      <c r="J15" s="8"/>
      <c r="K15" s="9"/>
      <c r="L15" s="8">
        <f t="shared" si="0"/>
        <v>4.8</v>
      </c>
      <c r="M15" s="2">
        <v>45</v>
      </c>
      <c r="N15" s="2">
        <v>0.09</v>
      </c>
      <c r="O15" s="2">
        <f t="shared" si="1"/>
        <v>500</v>
      </c>
      <c r="P15" s="2">
        <v>2400</v>
      </c>
      <c r="S15" s="22">
        <f>VLOOKUP(E15,[2]Sheet3!$D$1:$G$65536,4,0)</f>
        <v>44.07</v>
      </c>
      <c r="T15" s="22">
        <f>VLOOKUP(E15,[2]Sheet2!$D$1:$E$65536,2,0)</f>
        <v>35.12</v>
      </c>
      <c r="U15" s="23">
        <f t="shared" si="2"/>
        <v>20.98</v>
      </c>
      <c r="V15" s="24">
        <f t="shared" si="3"/>
        <v>0.37397504456328</v>
      </c>
    </row>
    <row r="16" spans="1:22">
      <c r="A16" s="8">
        <v>14</v>
      </c>
      <c r="B16" s="8" t="s">
        <v>75</v>
      </c>
      <c r="C16" s="8"/>
      <c r="D16" s="8"/>
      <c r="E16" s="8" t="s">
        <v>103</v>
      </c>
      <c r="F16" s="8" t="s">
        <v>104</v>
      </c>
      <c r="G16" s="11" t="s">
        <v>78</v>
      </c>
      <c r="H16" s="8" t="s">
        <v>79</v>
      </c>
      <c r="I16" s="15">
        <v>22.36461123</v>
      </c>
      <c r="J16" s="8"/>
      <c r="K16" s="9"/>
      <c r="L16" s="8">
        <f t="shared" si="0"/>
        <v>1.6</v>
      </c>
      <c r="M16" s="2">
        <v>45</v>
      </c>
      <c r="N16" s="2">
        <v>0.03</v>
      </c>
      <c r="O16" s="2">
        <f t="shared" si="1"/>
        <v>1500</v>
      </c>
      <c r="P16" s="2">
        <v>2400</v>
      </c>
      <c r="S16" s="22">
        <f>VLOOKUP(E16,[2]Sheet3!$D$1:$G$65536,4,0)</f>
        <v>28.34</v>
      </c>
      <c r="T16" s="22">
        <f>VLOOKUP(E16,[2]Sheet2!$D$1:$E$65536,2,0)</f>
        <v>20.9857</v>
      </c>
      <c r="U16" s="23">
        <f t="shared" si="2"/>
        <v>1.37891123</v>
      </c>
      <c r="V16" s="24">
        <f t="shared" si="3"/>
        <v>0.061655944555402</v>
      </c>
    </row>
    <row r="17" spans="1:22">
      <c r="A17" s="8">
        <v>15</v>
      </c>
      <c r="B17" s="8" t="s">
        <v>75</v>
      </c>
      <c r="C17" s="8"/>
      <c r="D17" s="8"/>
      <c r="E17" s="8" t="s">
        <v>105</v>
      </c>
      <c r="F17" s="8" t="s">
        <v>106</v>
      </c>
      <c r="G17" s="11" t="s">
        <v>78</v>
      </c>
      <c r="H17" s="8" t="s">
        <v>79</v>
      </c>
      <c r="I17" s="15">
        <v>24.55298946</v>
      </c>
      <c r="J17" s="8"/>
      <c r="K17" s="9"/>
      <c r="L17" s="8">
        <f t="shared" si="0"/>
        <v>3.2</v>
      </c>
      <c r="M17" s="2">
        <v>45</v>
      </c>
      <c r="N17" s="2">
        <v>0.06</v>
      </c>
      <c r="O17" s="2">
        <f t="shared" si="1"/>
        <v>750</v>
      </c>
      <c r="P17" s="2">
        <v>2400</v>
      </c>
      <c r="S17" s="22">
        <f>VLOOKUP(E17,[2]Sheet3!$D$1:$G$65536,4,0)</f>
        <v>28.67</v>
      </c>
      <c r="T17" s="22">
        <f>VLOOKUP(E17,[2]Sheet2!$D$1:$E$65536,2,0)</f>
        <v>27.02</v>
      </c>
      <c r="U17" s="23">
        <f t="shared" si="2"/>
        <v>-2.46701054</v>
      </c>
      <c r="V17" s="24">
        <f t="shared" si="3"/>
        <v>-0.100476992588584</v>
      </c>
    </row>
    <row r="18" spans="1:22">
      <c r="A18" s="8">
        <v>16</v>
      </c>
      <c r="B18" s="8" t="s">
        <v>75</v>
      </c>
      <c r="C18" s="8"/>
      <c r="D18" s="8"/>
      <c r="E18" s="8" t="s">
        <v>107</v>
      </c>
      <c r="F18" s="8" t="s">
        <v>108</v>
      </c>
      <c r="G18" s="11" t="s">
        <v>78</v>
      </c>
      <c r="H18" s="8" t="s">
        <v>79</v>
      </c>
      <c r="I18" s="15">
        <v>13.12901646</v>
      </c>
      <c r="J18" s="8"/>
      <c r="K18" s="9"/>
      <c r="L18" s="8">
        <f t="shared" si="0"/>
        <v>1.6</v>
      </c>
      <c r="M18" s="2">
        <v>45</v>
      </c>
      <c r="N18" s="2">
        <v>0.03</v>
      </c>
      <c r="O18" s="2">
        <f t="shared" si="1"/>
        <v>1500</v>
      </c>
      <c r="P18" s="2">
        <v>2400</v>
      </c>
      <c r="S18" s="22">
        <f>VLOOKUP(E18,[2]Sheet3!$D$1:$G$65536,4,0)</f>
        <v>16.45</v>
      </c>
      <c r="T18" s="22">
        <f>VLOOKUP(E18,[2]Sheet2!$D$1:$E$65536,2,0)</f>
        <v>13.51</v>
      </c>
      <c r="U18" s="23">
        <f t="shared" si="2"/>
        <v>-0.380983540000001</v>
      </c>
      <c r="V18" s="24">
        <f t="shared" si="3"/>
        <v>-0.0290184372272469</v>
      </c>
    </row>
    <row r="19" spans="1:22">
      <c r="A19" s="8">
        <v>17</v>
      </c>
      <c r="B19" s="8" t="s">
        <v>75</v>
      </c>
      <c r="C19" s="8"/>
      <c r="D19" s="8"/>
      <c r="E19" s="8" t="s">
        <v>109</v>
      </c>
      <c r="F19" s="8" t="s">
        <v>110</v>
      </c>
      <c r="G19" s="11" t="s">
        <v>78</v>
      </c>
      <c r="H19" s="8" t="s">
        <v>79</v>
      </c>
      <c r="I19" s="15">
        <v>56.10025346</v>
      </c>
      <c r="J19" s="8"/>
      <c r="K19" s="9"/>
      <c r="L19" s="8">
        <f t="shared" si="0"/>
        <v>4.8</v>
      </c>
      <c r="M19" s="2">
        <v>45</v>
      </c>
      <c r="N19" s="2">
        <v>0.09</v>
      </c>
      <c r="O19" s="2">
        <f t="shared" si="1"/>
        <v>500</v>
      </c>
      <c r="P19" s="2">
        <v>2400</v>
      </c>
      <c r="S19" s="22">
        <f>VLOOKUP(E19,[2]Sheet3!$D$1:$G$65536,4,0)</f>
        <v>62.17</v>
      </c>
      <c r="T19" s="22">
        <f>VLOOKUP(E19,[2]Sheet2!$D$1:$E$65536,2,0)</f>
        <v>43.42</v>
      </c>
      <c r="U19" s="23">
        <f t="shared" si="2"/>
        <v>12.68025346</v>
      </c>
      <c r="V19" s="24">
        <f t="shared" si="3"/>
        <v>0.226028452242932</v>
      </c>
    </row>
    <row r="20" spans="1:22">
      <c r="A20" s="8">
        <v>18</v>
      </c>
      <c r="B20" s="8" t="s">
        <v>75</v>
      </c>
      <c r="C20" s="8"/>
      <c r="D20" s="8"/>
      <c r="E20" s="8" t="s">
        <v>111</v>
      </c>
      <c r="F20" s="8" t="s">
        <v>112</v>
      </c>
      <c r="G20" s="11" t="s">
        <v>78</v>
      </c>
      <c r="H20" s="8" t="s">
        <v>79</v>
      </c>
      <c r="I20" s="15">
        <f>27.47+L20</f>
        <v>30.67</v>
      </c>
      <c r="J20" s="8"/>
      <c r="K20" s="9"/>
      <c r="L20" s="8">
        <f t="shared" si="0"/>
        <v>3.2</v>
      </c>
      <c r="M20" s="2">
        <v>45</v>
      </c>
      <c r="N20" s="2">
        <v>0.06</v>
      </c>
      <c r="O20" s="2">
        <f t="shared" si="1"/>
        <v>750</v>
      </c>
      <c r="P20" s="2">
        <v>2400</v>
      </c>
      <c r="S20" s="22">
        <f>VLOOKUP(E20,[2]Sheet3!$D$1:$G$65536,4,0)</f>
        <v>29.69</v>
      </c>
      <c r="T20" s="22">
        <f>VLOOKUP(E20,[2]Sheet2!$D$1:$E$65536,2,0)</f>
        <v>29.57</v>
      </c>
      <c r="U20" s="23">
        <f t="shared" si="2"/>
        <v>1.1</v>
      </c>
      <c r="V20" s="24">
        <f t="shared" si="3"/>
        <v>0.0358656667753504</v>
      </c>
    </row>
    <row r="21" spans="1:22">
      <c r="A21" s="8">
        <v>19</v>
      </c>
      <c r="B21" s="8" t="s">
        <v>75</v>
      </c>
      <c r="C21" s="8"/>
      <c r="D21" s="8"/>
      <c r="E21" s="8" t="s">
        <v>113</v>
      </c>
      <c r="F21" s="8" t="s">
        <v>114</v>
      </c>
      <c r="G21" s="11" t="s">
        <v>78</v>
      </c>
      <c r="H21" s="8" t="s">
        <v>79</v>
      </c>
      <c r="I21" s="15">
        <v>17.12901646</v>
      </c>
      <c r="J21" s="8"/>
      <c r="K21" s="9"/>
      <c r="L21" s="8">
        <f t="shared" si="0"/>
        <v>1.6</v>
      </c>
      <c r="M21" s="2">
        <v>45</v>
      </c>
      <c r="N21" s="2">
        <v>0.03</v>
      </c>
      <c r="O21" s="2">
        <f t="shared" si="1"/>
        <v>1500</v>
      </c>
      <c r="P21" s="2">
        <v>2400</v>
      </c>
      <c r="S21" s="22">
        <f>VLOOKUP(E21,[2]Sheet3!$D$1:$G$65536,4,0)</f>
        <v>17.08</v>
      </c>
      <c r="T21" s="22">
        <f>VLOOKUP(E21,[2]Sheet2!$D$1:$E$65536,2,0)</f>
        <v>15.06</v>
      </c>
      <c r="U21" s="23">
        <f t="shared" si="2"/>
        <v>2.06901646</v>
      </c>
      <c r="V21" s="24">
        <f t="shared" si="3"/>
        <v>0.120790149558885</v>
      </c>
    </row>
    <row r="22" spans="1:22">
      <c r="A22" s="8">
        <v>20</v>
      </c>
      <c r="B22" s="8" t="s">
        <v>75</v>
      </c>
      <c r="C22" s="8"/>
      <c r="D22" s="8"/>
      <c r="E22" s="8" t="s">
        <v>115</v>
      </c>
      <c r="F22" s="8" t="s">
        <v>116</v>
      </c>
      <c r="G22" s="11" t="s">
        <v>78</v>
      </c>
      <c r="H22" s="8" t="s">
        <v>79</v>
      </c>
      <c r="I22" s="15">
        <v>66.10025346</v>
      </c>
      <c r="J22" s="8"/>
      <c r="K22" s="9"/>
      <c r="L22" s="8">
        <f t="shared" si="0"/>
        <v>4.8</v>
      </c>
      <c r="M22" s="2">
        <v>45</v>
      </c>
      <c r="N22" s="2">
        <v>0.09</v>
      </c>
      <c r="O22" s="2">
        <f t="shared" si="1"/>
        <v>500</v>
      </c>
      <c r="P22" s="2">
        <v>2400</v>
      </c>
      <c r="S22" s="22">
        <f>VLOOKUP(E22,[2]Sheet3!$D$1:$G$65536,4,0)</f>
        <v>72.95</v>
      </c>
      <c r="T22" s="22">
        <f>VLOOKUP(E22,[2]Sheet2!$D$1:$E$65536,2,0)</f>
        <v>60.93</v>
      </c>
      <c r="U22" s="23">
        <f t="shared" si="2"/>
        <v>5.17025346</v>
      </c>
      <c r="V22" s="24">
        <f t="shared" si="3"/>
        <v>0.0782183605866011</v>
      </c>
    </row>
    <row r="23" spans="1:22">
      <c r="A23" s="8">
        <v>21</v>
      </c>
      <c r="B23" s="8" t="s">
        <v>75</v>
      </c>
      <c r="C23" s="8"/>
      <c r="D23" s="8"/>
      <c r="E23" s="8" t="s">
        <v>117</v>
      </c>
      <c r="F23" s="8" t="s">
        <v>118</v>
      </c>
      <c r="G23" s="11" t="s">
        <v>78</v>
      </c>
      <c r="H23" s="8" t="s">
        <v>79</v>
      </c>
      <c r="I23" s="15">
        <v>32.39260146</v>
      </c>
      <c r="J23" s="8"/>
      <c r="K23" s="9"/>
      <c r="L23" s="8">
        <f t="shared" si="0"/>
        <v>3.2</v>
      </c>
      <c r="M23" s="2">
        <v>45</v>
      </c>
      <c r="N23" s="2">
        <v>0.06</v>
      </c>
      <c r="O23" s="2">
        <f t="shared" si="1"/>
        <v>750</v>
      </c>
      <c r="P23" s="2">
        <v>2400</v>
      </c>
      <c r="S23" s="22">
        <f>VLOOKUP(E23,[2]Sheet3!$D$1:$G$65536,4,0)</f>
        <v>24.83</v>
      </c>
      <c r="T23" s="22">
        <f>VLOOKUP(E23,[2]Sheet2!$D$1:$E$65536,2,0)</f>
        <v>26.16</v>
      </c>
      <c r="U23" s="23">
        <f t="shared" si="2"/>
        <v>6.23260146</v>
      </c>
      <c r="V23" s="24">
        <f t="shared" si="3"/>
        <v>0.192408179000267</v>
      </c>
    </row>
    <row r="24" spans="1:22">
      <c r="A24" s="8">
        <v>22</v>
      </c>
      <c r="B24" s="8" t="s">
        <v>75</v>
      </c>
      <c r="C24" s="8"/>
      <c r="D24" s="8"/>
      <c r="E24" s="8" t="s">
        <v>119</v>
      </c>
      <c r="F24" s="8" t="s">
        <v>120</v>
      </c>
      <c r="G24" s="11" t="s">
        <v>78</v>
      </c>
      <c r="H24" s="8" t="s">
        <v>79</v>
      </c>
      <c r="I24" s="15">
        <v>64.22059646</v>
      </c>
      <c r="J24" s="8"/>
      <c r="K24" s="9"/>
      <c r="L24" s="8">
        <f t="shared" si="0"/>
        <v>4.8</v>
      </c>
      <c r="M24" s="2">
        <v>45</v>
      </c>
      <c r="N24" s="2">
        <v>0.09</v>
      </c>
      <c r="O24" s="2">
        <f t="shared" si="1"/>
        <v>500</v>
      </c>
      <c r="P24" s="2">
        <v>2400</v>
      </c>
      <c r="S24" s="22">
        <f>VLOOKUP(E24,[2]Sheet3!$D$1:$G$65536,4,0)</f>
        <v>70.81</v>
      </c>
      <c r="T24" s="22">
        <f>VLOOKUP(E24,[2]Sheet2!$D$1:$E$65536,2,0)</f>
        <v>69.27</v>
      </c>
      <c r="U24" s="23">
        <f t="shared" si="2"/>
        <v>-5.04940354</v>
      </c>
      <c r="V24" s="24">
        <f t="shared" si="3"/>
        <v>-0.0786259209402553</v>
      </c>
    </row>
    <row r="25" spans="1:22">
      <c r="A25" s="8">
        <v>23</v>
      </c>
      <c r="B25" s="8" t="s">
        <v>75</v>
      </c>
      <c r="C25" s="8"/>
      <c r="D25" s="8"/>
      <c r="E25" s="8" t="s">
        <v>121</v>
      </c>
      <c r="F25" s="8" t="s">
        <v>122</v>
      </c>
      <c r="G25" s="11" t="s">
        <v>78</v>
      </c>
      <c r="H25" s="8" t="s">
        <v>79</v>
      </c>
      <c r="I25" s="15">
        <v>85.48496546</v>
      </c>
      <c r="J25" s="8"/>
      <c r="K25" s="9"/>
      <c r="L25" s="8">
        <f t="shared" si="0"/>
        <v>4.8</v>
      </c>
      <c r="M25" s="2">
        <v>45</v>
      </c>
      <c r="N25" s="2">
        <v>0.09</v>
      </c>
      <c r="O25" s="2">
        <f t="shared" si="1"/>
        <v>500</v>
      </c>
      <c r="P25" s="2">
        <v>2400</v>
      </c>
      <c r="S25" s="22">
        <f>VLOOKUP(E25,[2]Sheet3!$D$1:$G$65536,4,0)</f>
        <v>71.89</v>
      </c>
      <c r="T25" s="22">
        <f>VLOOKUP(E25,[2]Sheet2!$D$1:$E$65536,2,0)</f>
        <v>67.78</v>
      </c>
      <c r="U25" s="23">
        <f t="shared" si="2"/>
        <v>17.70496546</v>
      </c>
      <c r="V25" s="24">
        <f t="shared" si="3"/>
        <v>0.207112038528979</v>
      </c>
    </row>
    <row r="26" spans="1:22">
      <c r="A26" s="8">
        <v>24</v>
      </c>
      <c r="B26" s="8" t="s">
        <v>75</v>
      </c>
      <c r="C26" s="9"/>
      <c r="D26" s="9"/>
      <c r="E26" s="9" t="s">
        <v>123</v>
      </c>
      <c r="F26" s="8" t="s">
        <v>124</v>
      </c>
      <c r="G26" s="11" t="s">
        <v>78</v>
      </c>
      <c r="H26" s="8" t="s">
        <v>79</v>
      </c>
      <c r="I26" s="15">
        <v>13.23269446</v>
      </c>
      <c r="J26" s="8"/>
      <c r="K26" s="9"/>
      <c r="L26" s="8">
        <f t="shared" si="0"/>
        <v>1.6</v>
      </c>
      <c r="M26" s="2">
        <v>45</v>
      </c>
      <c r="N26" s="2">
        <v>0.03</v>
      </c>
      <c r="O26" s="2">
        <f t="shared" si="1"/>
        <v>1500</v>
      </c>
      <c r="P26" s="2">
        <v>2400</v>
      </c>
      <c r="S26" s="22">
        <f>VLOOKUP(E26,[2]Sheet3!$D$1:$G$65536,4,0)</f>
        <v>11.41</v>
      </c>
      <c r="T26" s="22">
        <f>VLOOKUP(E26,[2]Sheet2!$D$1:$E$65536,2,0)</f>
        <v>10.61</v>
      </c>
      <c r="U26" s="23">
        <f t="shared" si="2"/>
        <v>2.62269446</v>
      </c>
      <c r="V26" s="24">
        <f t="shared" si="3"/>
        <v>0.198198066760169</v>
      </c>
    </row>
    <row r="27" spans="1:22">
      <c r="A27" s="8">
        <v>25</v>
      </c>
      <c r="B27" s="8" t="s">
        <v>75</v>
      </c>
      <c r="C27" s="9"/>
      <c r="D27" s="9"/>
      <c r="E27" s="9" t="s">
        <v>125</v>
      </c>
      <c r="F27" s="8" t="s">
        <v>126</v>
      </c>
      <c r="G27" s="11" t="s">
        <v>78</v>
      </c>
      <c r="H27" s="8" t="s">
        <v>79</v>
      </c>
      <c r="I27" s="15">
        <v>24.16004246</v>
      </c>
      <c r="J27" s="8"/>
      <c r="K27" s="9"/>
      <c r="L27" s="8">
        <f t="shared" si="0"/>
        <v>1.6</v>
      </c>
      <c r="M27" s="2">
        <v>45</v>
      </c>
      <c r="N27" s="2">
        <v>0.03</v>
      </c>
      <c r="O27" s="2">
        <f t="shared" si="1"/>
        <v>1500</v>
      </c>
      <c r="P27" s="2">
        <v>2400</v>
      </c>
      <c r="S27" s="22">
        <f>VLOOKUP(E27,[2]Sheet3!$D$1:$G$65536,4,0)</f>
        <v>21.48</v>
      </c>
      <c r="T27" s="22">
        <f>VLOOKUP(E27,[2]Sheet2!$D$1:$E$65536,2,0)</f>
        <v>24.77</v>
      </c>
      <c r="U27" s="23">
        <f t="shared" si="2"/>
        <v>-0.60995754</v>
      </c>
      <c r="V27" s="24">
        <f t="shared" si="3"/>
        <v>-0.0252465425509852</v>
      </c>
    </row>
    <row r="28" spans="1:22">
      <c r="A28" s="8">
        <v>26</v>
      </c>
      <c r="B28" s="8" t="s">
        <v>75</v>
      </c>
      <c r="C28" s="9"/>
      <c r="D28" s="9"/>
      <c r="E28" s="9" t="s">
        <v>127</v>
      </c>
      <c r="F28" s="8" t="s">
        <v>128</v>
      </c>
      <c r="G28" s="11" t="s">
        <v>78</v>
      </c>
      <c r="H28" s="8" t="s">
        <v>79</v>
      </c>
      <c r="I28" s="15">
        <v>33.70270346</v>
      </c>
      <c r="J28" s="8"/>
      <c r="K28" s="9"/>
      <c r="L28" s="8">
        <f t="shared" si="0"/>
        <v>3.2</v>
      </c>
      <c r="M28" s="2">
        <v>45</v>
      </c>
      <c r="N28" s="2">
        <v>0.06</v>
      </c>
      <c r="O28" s="2">
        <f t="shared" si="1"/>
        <v>750</v>
      </c>
      <c r="P28" s="2">
        <v>2400</v>
      </c>
      <c r="S28" s="22">
        <f>VLOOKUP(E28,[2]Sheet3!$D$1:$G$65536,4,0)</f>
        <v>25.26</v>
      </c>
      <c r="T28" s="22">
        <f>VLOOKUP(E28,[2]Sheet2!$D$1:$E$65536,2,0)</f>
        <v>24.77</v>
      </c>
      <c r="U28" s="23">
        <f t="shared" si="2"/>
        <v>8.93270346</v>
      </c>
      <c r="V28" s="24">
        <f t="shared" si="3"/>
        <v>0.265044122368455</v>
      </c>
    </row>
    <row r="29" spans="1:22">
      <c r="A29" s="8">
        <v>27</v>
      </c>
      <c r="B29" s="8" t="s">
        <v>75</v>
      </c>
      <c r="C29" s="9"/>
      <c r="D29" s="9"/>
      <c r="E29" s="9" t="s">
        <v>129</v>
      </c>
      <c r="F29" s="8" t="s">
        <v>130</v>
      </c>
      <c r="G29" s="11" t="s">
        <v>78</v>
      </c>
      <c r="H29" s="8" t="s">
        <v>79</v>
      </c>
      <c r="I29" s="15">
        <v>90.52952046</v>
      </c>
      <c r="J29" s="8"/>
      <c r="K29" s="9"/>
      <c r="L29" s="8">
        <f t="shared" si="0"/>
        <v>4.8</v>
      </c>
      <c r="M29" s="2">
        <v>45</v>
      </c>
      <c r="N29" s="2">
        <v>0.09</v>
      </c>
      <c r="O29" s="2">
        <f t="shared" si="1"/>
        <v>500</v>
      </c>
      <c r="P29" s="2">
        <v>2400</v>
      </c>
      <c r="S29" s="22">
        <f>VLOOKUP(E29,[2]Sheet3!$D$1:$G$65536,4,0)</f>
        <v>72.95</v>
      </c>
      <c r="T29" s="22">
        <f>VLOOKUP(E29,[2]Sheet2!$D$1:$E$65536,2,0)</f>
        <v>71.76</v>
      </c>
      <c r="U29" s="23">
        <f t="shared" si="2"/>
        <v>18.76952046</v>
      </c>
      <c r="V29" s="24">
        <f t="shared" si="3"/>
        <v>0.207330386426748</v>
      </c>
    </row>
    <row r="30" spans="1:22">
      <c r="A30" s="8">
        <v>28</v>
      </c>
      <c r="B30" s="8" t="s">
        <v>75</v>
      </c>
      <c r="C30" s="9"/>
      <c r="D30" s="9"/>
      <c r="E30" s="9" t="s">
        <v>131</v>
      </c>
      <c r="F30" s="8" t="s">
        <v>132</v>
      </c>
      <c r="G30" s="11" t="s">
        <v>78</v>
      </c>
      <c r="H30" s="8" t="s">
        <v>79</v>
      </c>
      <c r="I30" s="15">
        <v>31.14405646</v>
      </c>
      <c r="J30" s="8"/>
      <c r="K30" s="9"/>
      <c r="L30" s="8">
        <f t="shared" si="0"/>
        <v>3.2</v>
      </c>
      <c r="M30" s="2">
        <v>45</v>
      </c>
      <c r="N30" s="2">
        <v>0.06</v>
      </c>
      <c r="O30" s="2">
        <f t="shared" si="1"/>
        <v>750</v>
      </c>
      <c r="P30" s="2">
        <v>2400</v>
      </c>
      <c r="S30" s="22">
        <f>VLOOKUP(E30,[2]Sheet3!$D$1:$G$65536,4,0)</f>
        <v>26.06</v>
      </c>
      <c r="T30" s="22">
        <f>VLOOKUP(E30,[2]Sheet2!$D$1:$E$65536,2,0)</f>
        <v>25.52</v>
      </c>
      <c r="U30" s="23">
        <f t="shared" si="2"/>
        <v>5.62405646</v>
      </c>
      <c r="V30" s="24">
        <f t="shared" si="3"/>
        <v>0.180582014652564</v>
      </c>
    </row>
    <row r="31" spans="1:22">
      <c r="A31" s="8">
        <v>29</v>
      </c>
      <c r="B31" s="8" t="s">
        <v>75</v>
      </c>
      <c r="C31" s="9"/>
      <c r="D31" s="9"/>
      <c r="E31" s="9" t="s">
        <v>133</v>
      </c>
      <c r="F31" s="8" t="s">
        <v>134</v>
      </c>
      <c r="G31" s="11" t="s">
        <v>78</v>
      </c>
      <c r="H31" s="8" t="s">
        <v>79</v>
      </c>
      <c r="I31" s="15">
        <v>15.63469446</v>
      </c>
      <c r="J31" s="8"/>
      <c r="K31" s="9"/>
      <c r="L31" s="8">
        <f t="shared" si="0"/>
        <v>1.6</v>
      </c>
      <c r="M31" s="2">
        <v>45</v>
      </c>
      <c r="N31" s="2">
        <v>0.03</v>
      </c>
      <c r="O31" s="2">
        <f t="shared" si="1"/>
        <v>1500</v>
      </c>
      <c r="P31" s="2">
        <v>2400</v>
      </c>
      <c r="S31" s="22">
        <f>VLOOKUP(E31,[2]Sheet3!$D$1:$G$65536,4,0)</f>
        <v>11.89</v>
      </c>
      <c r="T31" s="22">
        <f>VLOOKUP(E31,[2]Sheet2!$D$1:$E$65536,2,0)</f>
        <v>12.32</v>
      </c>
      <c r="U31" s="23">
        <f t="shared" si="2"/>
        <v>3.31469446</v>
      </c>
      <c r="V31" s="24">
        <f t="shared" si="3"/>
        <v>0.212008905481355</v>
      </c>
    </row>
    <row r="32" spans="1:22">
      <c r="A32" s="8">
        <v>30</v>
      </c>
      <c r="B32" s="8" t="s">
        <v>75</v>
      </c>
      <c r="C32" s="9"/>
      <c r="D32" s="9"/>
      <c r="E32" s="9" t="s">
        <v>135</v>
      </c>
      <c r="F32" s="8" t="s">
        <v>136</v>
      </c>
      <c r="G32" s="11" t="s">
        <v>78</v>
      </c>
      <c r="H32" s="8" t="s">
        <v>79</v>
      </c>
      <c r="I32" s="15">
        <v>87.46931223</v>
      </c>
      <c r="J32" s="8"/>
      <c r="K32" s="9"/>
      <c r="L32" s="8">
        <f t="shared" si="0"/>
        <v>4.8</v>
      </c>
      <c r="M32" s="2">
        <v>45</v>
      </c>
      <c r="N32" s="2">
        <v>0.09</v>
      </c>
      <c r="O32" s="2">
        <f t="shared" si="1"/>
        <v>500</v>
      </c>
      <c r="P32" s="2">
        <v>2400</v>
      </c>
      <c r="S32" s="22"/>
      <c r="T32" s="22">
        <f>VLOOKUP(E32,[2]Sheet2!$D$1:$E$65536,2,0)</f>
        <v>79.7</v>
      </c>
      <c r="U32" s="23">
        <f t="shared" si="2"/>
        <v>7.76931223</v>
      </c>
      <c r="V32" s="24">
        <f t="shared" si="3"/>
        <v>0.0888232916427951</v>
      </c>
    </row>
    <row r="33" spans="1:19">
      <c r="A33" s="8">
        <v>31</v>
      </c>
      <c r="B33" s="8" t="s">
        <v>75</v>
      </c>
      <c r="C33" s="9"/>
      <c r="D33" s="9"/>
      <c r="E33" s="9" t="s">
        <v>137</v>
      </c>
      <c r="F33" s="8" t="s">
        <v>138</v>
      </c>
      <c r="G33" s="11" t="s">
        <v>78</v>
      </c>
      <c r="H33" s="8" t="s">
        <v>79</v>
      </c>
      <c r="I33" s="15">
        <v>11.19866846</v>
      </c>
      <c r="J33" s="8"/>
      <c r="K33" s="9"/>
      <c r="L33" s="8">
        <f t="shared" si="0"/>
        <v>1.6</v>
      </c>
      <c r="M33" s="2">
        <v>45</v>
      </c>
      <c r="N33" s="2">
        <v>0.03</v>
      </c>
      <c r="O33" s="2">
        <f t="shared" si="1"/>
        <v>1500</v>
      </c>
      <c r="P33" s="2">
        <v>2400</v>
      </c>
      <c r="S33" s="22"/>
    </row>
    <row r="34" spans="1:12">
      <c r="A34" s="8">
        <v>32</v>
      </c>
      <c r="B34" s="9"/>
      <c r="C34" s="9"/>
      <c r="D34" s="9"/>
      <c r="E34" s="9"/>
      <c r="F34" s="8"/>
      <c r="G34" s="8"/>
      <c r="H34" s="8"/>
      <c r="I34" s="16"/>
      <c r="J34" s="8"/>
      <c r="K34" s="9"/>
      <c r="L34" s="9"/>
    </row>
    <row r="35" spans="1:12">
      <c r="A35" s="8">
        <v>33</v>
      </c>
      <c r="B35" s="9"/>
      <c r="C35" s="9"/>
      <c r="D35" s="9"/>
      <c r="E35" s="9"/>
      <c r="F35" s="8"/>
      <c r="G35" s="8"/>
      <c r="H35" s="8"/>
      <c r="I35" s="16"/>
      <c r="J35" s="8"/>
      <c r="K35" s="9"/>
      <c r="L35" s="9"/>
    </row>
    <row r="36" spans="1:12">
      <c r="A36" s="8">
        <v>34</v>
      </c>
      <c r="B36" s="9"/>
      <c r="C36" s="9"/>
      <c r="D36" s="9"/>
      <c r="E36" s="9"/>
      <c r="F36" s="8"/>
      <c r="G36" s="8"/>
      <c r="H36" s="8"/>
      <c r="I36" s="16"/>
      <c r="J36" s="8"/>
      <c r="K36" s="9"/>
      <c r="L36" s="9"/>
    </row>
    <row r="37" spans="1:12">
      <c r="A37" s="8">
        <v>35</v>
      </c>
      <c r="B37" s="9"/>
      <c r="C37" s="9"/>
      <c r="D37" s="9"/>
      <c r="E37" s="9"/>
      <c r="F37" s="8"/>
      <c r="G37" s="8"/>
      <c r="H37" s="8"/>
      <c r="I37" s="16"/>
      <c r="J37" s="8"/>
      <c r="K37" s="9"/>
      <c r="L37" s="9"/>
    </row>
    <row r="38" spans="1:12">
      <c r="A38" s="8">
        <v>36</v>
      </c>
      <c r="B38" s="9"/>
      <c r="C38" s="9"/>
      <c r="D38" s="9"/>
      <c r="E38" s="9"/>
      <c r="F38" s="8"/>
      <c r="G38" s="8"/>
      <c r="H38" s="8"/>
      <c r="I38" s="16"/>
      <c r="J38" s="8"/>
      <c r="K38" s="9"/>
      <c r="L38" s="9"/>
    </row>
    <row r="39" spans="1:12">
      <c r="A39" s="8">
        <v>37</v>
      </c>
      <c r="B39" s="9"/>
      <c r="C39" s="9"/>
      <c r="D39" s="9"/>
      <c r="E39" s="9"/>
      <c r="F39" s="8"/>
      <c r="G39" s="8"/>
      <c r="H39" s="8"/>
      <c r="I39" s="16"/>
      <c r="J39" s="8"/>
      <c r="K39" s="9"/>
      <c r="L39" s="9"/>
    </row>
    <row r="40" spans="1:12">
      <c r="A40" s="8">
        <v>38</v>
      </c>
      <c r="B40" s="9"/>
      <c r="C40" s="9"/>
      <c r="D40" s="9"/>
      <c r="E40" s="9"/>
      <c r="F40" s="8"/>
      <c r="G40" s="8"/>
      <c r="H40" s="8"/>
      <c r="I40" s="16"/>
      <c r="J40" s="8"/>
      <c r="K40" s="9"/>
      <c r="L40" s="9"/>
    </row>
    <row r="41" spans="1:12">
      <c r="A41" s="8">
        <v>39</v>
      </c>
      <c r="B41" s="9"/>
      <c r="C41" s="9"/>
      <c r="D41" s="9"/>
      <c r="E41" s="9"/>
      <c r="F41" s="8"/>
      <c r="G41" s="8"/>
      <c r="H41" s="8"/>
      <c r="I41" s="16"/>
      <c r="J41" s="8"/>
      <c r="K41" s="9"/>
      <c r="L41" s="9"/>
    </row>
    <row r="42" spans="1:12">
      <c r="A42" s="8">
        <v>40</v>
      </c>
      <c r="B42" s="9"/>
      <c r="C42" s="9"/>
      <c r="D42" s="9"/>
      <c r="E42" s="9"/>
      <c r="F42" s="8"/>
      <c r="G42" s="8"/>
      <c r="H42" s="8"/>
      <c r="I42" s="16"/>
      <c r="J42" s="8"/>
      <c r="K42" s="9"/>
      <c r="L42" s="9"/>
    </row>
    <row r="43" spans="1:12">
      <c r="A43" s="8">
        <v>41</v>
      </c>
      <c r="B43" s="9"/>
      <c r="C43" s="9"/>
      <c r="D43" s="9"/>
      <c r="E43" s="9"/>
      <c r="F43" s="8"/>
      <c r="G43" s="8"/>
      <c r="H43" s="8"/>
      <c r="I43" s="16"/>
      <c r="J43" s="8"/>
      <c r="K43" s="9"/>
      <c r="L43" s="9"/>
    </row>
    <row r="44" spans="1:12">
      <c r="A44" s="8">
        <v>42</v>
      </c>
      <c r="B44" s="9"/>
      <c r="C44" s="9"/>
      <c r="D44" s="9"/>
      <c r="E44" s="9"/>
      <c r="F44" s="8"/>
      <c r="G44" s="8"/>
      <c r="H44" s="8"/>
      <c r="I44" s="16"/>
      <c r="J44" s="8"/>
      <c r="K44" s="9"/>
      <c r="L44" s="9"/>
    </row>
    <row r="45" spans="1:12">
      <c r="A45" s="8">
        <v>43</v>
      </c>
      <c r="B45" s="9"/>
      <c r="C45" s="9"/>
      <c r="D45" s="9"/>
      <c r="E45" s="9"/>
      <c r="F45" s="8"/>
      <c r="G45" s="8"/>
      <c r="H45" s="8"/>
      <c r="I45" s="16"/>
      <c r="J45" s="8"/>
      <c r="K45" s="9"/>
      <c r="L45" s="9"/>
    </row>
  </sheetData>
  <mergeCells count="2">
    <mergeCell ref="A1:J1"/>
    <mergeCell ref="S1:T1"/>
  </mergeCells>
  <pageMargins left="0.75" right="0.75" top="1" bottom="1" header="0.511805555555556" footer="0.511805555555556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3.15</vt:lpstr>
      <vt:lpstr>4.30</vt:lpstr>
      <vt:lpstr>2024.7.11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李林峰</cp:lastModifiedBy>
  <dcterms:created xsi:type="dcterms:W3CDTF">2024-03-15T07:09:00Z</dcterms:created>
  <dcterms:modified xsi:type="dcterms:W3CDTF">2024-08-15T10:07:09Z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31FB024207544C5281952A275B895F0D_12</vt:lpwstr>
  </property>
</Properties>
</file>