
<file path=[Content_Types].xml><?xml version="1.0" encoding="utf-8"?>
<Types xmlns="http://schemas.openxmlformats.org/package/2006/content-types">
  <Default Extension="vml" ContentType="application/vnd.openxmlformats-officedocument.vmlDrawing"/>
  <Default Extension="emf" ContentType="image/x-emf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metadata.xml" ContentType="application/vnd.openxmlformats-officedocument.spreadsheetml.sheetMetadata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0" windowHeight="10740" tabRatio="797"/>
  </bookViews>
  <sheets>
    <sheet name="重新核算清单" sheetId="1" r:id="rId1"/>
    <sheet name="SHT0000161" sheetId="5" r:id="rId2"/>
    <sheet name="SHT0015953" sheetId="6" r:id="rId3"/>
    <sheet name="SHT0016442" sheetId="8" r:id="rId4"/>
    <sheet name="SHT0016420" sheetId="10" r:id="rId5"/>
    <sheet name="SHT0016877" sheetId="11" r:id="rId6"/>
    <sheet name="SHT0016161" sheetId="13" r:id="rId7"/>
    <sheet name="SHT0017314" sheetId="14" r:id="rId8"/>
    <sheet name="3.1工艺BOM数据" sheetId="15" r:id="rId9"/>
  </sheets>
  <externalReferences>
    <externalReference r:id="rId10"/>
  </externalReferences>
  <definedNames>
    <definedName name="_xlnm._FilterDatabase" localSheetId="0" hidden="1">重新核算清单!$A$8:$GV$19</definedName>
    <definedName name="_xlnm.Print_Titles" localSheetId="0">重新核算清单!$1:$8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FU YUAN</author>
    <author>作者</author>
  </authors>
  <commentList>
    <comment ref="Z119" authorId="0">
      <text>
        <r>
          <rPr>
            <b/>
            <sz val="9"/>
            <rFont val="宋体"/>
            <charset val="134"/>
          </rPr>
          <t>FU YUAN:</t>
        </r>
        <r>
          <rPr>
            <sz val="9"/>
            <rFont val="宋体"/>
            <charset val="134"/>
          </rPr>
          <t xml:space="preserve">
图纸为45</t>
        </r>
      </text>
    </comment>
    <comment ref="Z120" authorId="1">
      <text>
        <r>
          <rPr>
            <b/>
            <sz val="9"/>
            <rFont val="宋体"/>
            <charset val="134"/>
          </rPr>
          <t xml:space="preserve">付园:POM聚甲醛 密度 1.42
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<sst xmlns="http://schemas.openxmlformats.org/spreadsheetml/2006/main" count="10109" uniqueCount="1110">
  <si>
    <t>零部件采购价格协议</t>
  </si>
  <si>
    <t xml:space="preserve">                                                协议编号：</t>
  </si>
  <si>
    <t>甲方：长春光华荣昌汽车部件有限公司</t>
  </si>
  <si>
    <t>乙方：河北光华荣昌汽车部件有限公司</t>
  </si>
  <si>
    <t>甲乙双方在保持互惠互利的基础上，为保持长久的合作关系，双方携手共同占领大市场，特签定价格协议如下：</t>
  </si>
  <si>
    <r>
      <rPr>
        <sz val="12"/>
        <rFont val="楷体"/>
        <charset val="134"/>
      </rPr>
      <t>一、乙方供货价格（</t>
    </r>
    <r>
      <rPr>
        <b/>
        <sz val="12"/>
        <rFont val="楷体"/>
        <charset val="134"/>
      </rPr>
      <t>以未税价格为准</t>
    </r>
    <r>
      <rPr>
        <sz val="12"/>
        <rFont val="楷体"/>
        <charset val="134"/>
      </rPr>
      <t>）                                          单位：元（RMB)</t>
    </r>
  </si>
  <si>
    <t>序号</t>
  </si>
  <si>
    <t>QAD编码</t>
  </si>
  <si>
    <t>零部件名称（QAD）</t>
  </si>
  <si>
    <t>图号或
规格</t>
  </si>
  <si>
    <t>单位</t>
  </si>
  <si>
    <t>未税产品价格
（不含模摊费）</t>
  </si>
  <si>
    <t>未税模检具摊销费</t>
  </si>
  <si>
    <t>未税价格
（含模摊费）</t>
  </si>
  <si>
    <t>增值税额</t>
  </si>
  <si>
    <t>含税价格
（含模摊费）</t>
  </si>
  <si>
    <t>备注</t>
  </si>
  <si>
    <t>2023.7.24</t>
  </si>
  <si>
    <t>2023.9.1</t>
  </si>
  <si>
    <t>模检具总价</t>
  </si>
  <si>
    <t>摊销费</t>
  </si>
  <si>
    <t>摊销方式</t>
  </si>
  <si>
    <t>材料成本</t>
  </si>
  <si>
    <t>SHT0000161</t>
  </si>
  <si>
    <t>左侧副边调角器总成</t>
  </si>
  <si>
    <t>件</t>
  </si>
  <si>
    <t>老产品重新核对</t>
  </si>
  <si>
    <t>SHT0016161</t>
  </si>
  <si>
    <t>副司机副边调角器总成 / J6G</t>
  </si>
  <si>
    <t>SHT0015953</t>
  </si>
  <si>
    <t>座框总成</t>
  </si>
  <si>
    <t>SHT0016442</t>
  </si>
  <si>
    <t>座框装配总成</t>
  </si>
  <si>
    <t>SHT0016420</t>
  </si>
  <si>
    <t>3.1C底座模块化总成</t>
  </si>
  <si>
    <t>新产品定价</t>
  </si>
  <si>
    <t>SHT0016877</t>
  </si>
  <si>
    <t>SHT0017115</t>
  </si>
  <si>
    <t>3.1C自适应延时阻尼底座模块化总成</t>
  </si>
  <si>
    <t>按工艺BOM核算</t>
  </si>
  <si>
    <t>SHT0017116</t>
  </si>
  <si>
    <t>SHT0017094</t>
  </si>
  <si>
    <t>3.1自适应底座模块化总成</t>
  </si>
  <si>
    <t>SHT0016860</t>
  </si>
  <si>
    <t>3.1可调阻尼底座模块化总成</t>
  </si>
  <si>
    <t>SHT0017314</t>
  </si>
  <si>
    <t>2.2可变阻尼底座模块化</t>
  </si>
  <si>
    <t>地点</t>
  </si>
  <si>
    <t>父级物料</t>
  </si>
  <si>
    <t>计量单位</t>
  </si>
  <si>
    <t>父件描述1</t>
  </si>
  <si>
    <t>父件描述2</t>
  </si>
  <si>
    <t>组件</t>
  </si>
  <si>
    <t>子件采/制</t>
  </si>
  <si>
    <t>组件描述1</t>
  </si>
  <si>
    <t>组件描述2</t>
  </si>
  <si>
    <t>每件需求量</t>
  </si>
  <si>
    <t>子件单位</t>
  </si>
  <si>
    <t>结构类型</t>
  </si>
  <si>
    <t>生效日期</t>
  </si>
  <si>
    <t>工序</t>
  </si>
  <si>
    <t>废品</t>
  </si>
  <si>
    <t>子件成本</t>
  </si>
  <si>
    <t>总成本</t>
  </si>
  <si>
    <t>物料单价</t>
  </si>
  <si>
    <t>物料成本</t>
  </si>
  <si>
    <t>结束有效日</t>
  </si>
  <si>
    <t>文档号</t>
  </si>
  <si>
    <t>230</t>
  </si>
  <si>
    <t>EA</t>
  </si>
  <si>
    <t>欧曼</t>
  </si>
  <si>
    <t>SHT0001243</t>
  </si>
  <si>
    <t>M</t>
  </si>
  <si>
    <t>左靠背板分总成电泳</t>
  </si>
  <si>
    <t/>
  </si>
  <si>
    <t>X</t>
  </si>
  <si>
    <t>TWT0000063</t>
  </si>
  <si>
    <t>P</t>
  </si>
  <si>
    <t>φ0.8焊丝</t>
  </si>
  <si>
    <t>KG</t>
  </si>
  <si>
    <t>SHT0001144</t>
  </si>
  <si>
    <t>总座主轴</t>
  </si>
  <si>
    <t>SHT0001544</t>
  </si>
  <si>
    <t>左副总座分总成电泳</t>
  </si>
  <si>
    <t>BFA0000375</t>
  </si>
  <si>
    <t>靠背后限位销</t>
  </si>
  <si>
    <t>BSP0000047</t>
  </si>
  <si>
    <t>盘簧</t>
  </si>
  <si>
    <t>1.0平台</t>
  </si>
  <si>
    <t>材料成本合计</t>
  </si>
  <si>
    <t>SHT0001131</t>
  </si>
  <si>
    <t>左靠背板分总成</t>
  </si>
  <si>
    <t>TCT0000057</t>
  </si>
  <si>
    <t>电泳表面积</t>
  </si>
  <si>
    <t>M2</t>
  </si>
  <si>
    <t>SHT0002761</t>
  </si>
  <si>
    <t>左靠背板</t>
  </si>
  <si>
    <t>欧曼重卡</t>
  </si>
  <si>
    <t>BAS0000035</t>
  </si>
  <si>
    <t>右靠背板衬套</t>
  </si>
  <si>
    <t>1.0调角</t>
  </si>
  <si>
    <t>欧曼重卡项目</t>
  </si>
  <si>
    <t>TST0001720</t>
  </si>
  <si>
    <t>板材SPCC</t>
  </si>
  <si>
    <t>3.0*1250</t>
  </si>
  <si>
    <t>SHT0001545</t>
  </si>
  <si>
    <t>左副总座分总成</t>
  </si>
  <si>
    <t>SHT0001151</t>
  </si>
  <si>
    <t>罩壳圆卡座</t>
  </si>
  <si>
    <t>SHT0001184</t>
  </si>
  <si>
    <t>副总座右</t>
  </si>
  <si>
    <t>钣金件</t>
  </si>
  <si>
    <t>SHT0001136</t>
  </si>
  <si>
    <t>罩壳卡片</t>
  </si>
  <si>
    <t>BFA0000388</t>
  </si>
  <si>
    <t>盘簧钩销</t>
  </si>
  <si>
    <t>TST0000036</t>
  </si>
  <si>
    <t>板材SAPH440</t>
  </si>
  <si>
    <t>5.0*1250</t>
  </si>
  <si>
    <t>J6G</t>
  </si>
  <si>
    <t>SHT0001973</t>
  </si>
  <si>
    <t>H5座椅坐垫延伸滑块</t>
  </si>
  <si>
    <t>Ea</t>
  </si>
  <si>
    <t>BFA0010096</t>
  </si>
  <si>
    <t>全钢大帽抽芯铆钉</t>
  </si>
  <si>
    <t>4.8×16-1</t>
  </si>
  <si>
    <t>SHT0016134</t>
  </si>
  <si>
    <t>座框电泳总成</t>
  </si>
  <si>
    <t>TMI0000106</t>
  </si>
  <si>
    <t>PPS-6345A  4HD9050</t>
  </si>
  <si>
    <t>SHT0015954</t>
  </si>
  <si>
    <t>座框焊接总成</t>
  </si>
  <si>
    <t>SHT0012268</t>
  </si>
  <si>
    <t>左侧调角连接板焊接总成</t>
  </si>
  <si>
    <t>M3000-S</t>
  </si>
  <si>
    <t>BFA0010062</t>
  </si>
  <si>
    <t>焊接方螺母</t>
  </si>
  <si>
    <t>M8 10级</t>
  </si>
  <si>
    <t>TWT0000064</t>
  </si>
  <si>
    <t>φ1.2焊丝</t>
  </si>
  <si>
    <t>SHT0002810</t>
  </si>
  <si>
    <t>座框前横梁点焊螺母总成</t>
  </si>
  <si>
    <t>SHT0012269</t>
  </si>
  <si>
    <t>右侧调角连接板焊接总成</t>
  </si>
  <si>
    <t>SHT0015955</t>
  </si>
  <si>
    <t>前连接支架</t>
  </si>
  <si>
    <t>SHT0001903</t>
  </si>
  <si>
    <t>左侧边板</t>
  </si>
  <si>
    <t>座框</t>
  </si>
  <si>
    <t>BFA0000316</t>
  </si>
  <si>
    <t>焊接方螺母M6</t>
  </si>
  <si>
    <t>SHT0001899</t>
  </si>
  <si>
    <t>左滑块托架</t>
  </si>
  <si>
    <t>SHT0014565</t>
  </si>
  <si>
    <t>阻尼调节机构支架</t>
  </si>
  <si>
    <t>J6L</t>
  </si>
  <si>
    <t>SHT0001898</t>
  </si>
  <si>
    <t>右侧边板</t>
  </si>
  <si>
    <t>SHT0014594</t>
  </si>
  <si>
    <t>前罩壳固定支架L</t>
  </si>
  <si>
    <t>SHT0001258</t>
  </si>
  <si>
    <t>座框横管梁</t>
  </si>
  <si>
    <t>2.0老座</t>
  </si>
  <si>
    <t>SHT0015924</t>
  </si>
  <si>
    <t>安全带卷收器固定板</t>
  </si>
  <si>
    <t>SHT0014563</t>
  </si>
  <si>
    <t>座框前横梁</t>
  </si>
  <si>
    <t>SHT0015145</t>
  </si>
  <si>
    <t>座框前横梁钢丝</t>
  </si>
  <si>
    <t>TST0000029</t>
  </si>
  <si>
    <t>板材SPFH590酸洗板</t>
  </si>
  <si>
    <t>2.0*1178</t>
  </si>
  <si>
    <t>TST0000006</t>
  </si>
  <si>
    <t>2.0*1250</t>
  </si>
  <si>
    <t>2.0老座框</t>
  </si>
  <si>
    <t>TWT0000014</t>
  </si>
  <si>
    <t>焊管Q195黑管</t>
  </si>
  <si>
    <t>φ25*2.0*</t>
  </si>
  <si>
    <t>BFA0000400</t>
  </si>
  <si>
    <t>安全带固定螺母7/16</t>
  </si>
  <si>
    <t>TST0000013</t>
  </si>
  <si>
    <t>板材SPFH590</t>
  </si>
  <si>
    <t>SHT0016443</t>
  </si>
  <si>
    <t>SHT0016444</t>
  </si>
  <si>
    <t>TWT0000001</t>
  </si>
  <si>
    <t>φ1.0焊丝</t>
  </si>
  <si>
    <t>底座模块化总成</t>
  </si>
  <si>
    <t>J6G-3.1C</t>
  </si>
  <si>
    <t>SHT0002456</t>
  </si>
  <si>
    <t>绞架总成VDC电泳</t>
  </si>
  <si>
    <t>H6</t>
  </si>
  <si>
    <t>SHT0016548</t>
  </si>
  <si>
    <t>3.1C绞架固定块</t>
  </si>
  <si>
    <t>SHT0016966</t>
  </si>
  <si>
    <t>3.1C补偿气罐总成</t>
  </si>
  <si>
    <t>SHT0010313</t>
  </si>
  <si>
    <t>阻尼器上连接螺栓</t>
  </si>
  <si>
    <t>BCL0010006</t>
  </si>
  <si>
    <t>气管卡扣（2*4mm）</t>
  </si>
  <si>
    <t>BFA0000018</t>
  </si>
  <si>
    <t>内六角圆柱头螺钉</t>
  </si>
  <si>
    <t>M8*16黑</t>
  </si>
  <si>
    <t>SHT0001147</t>
  </si>
  <si>
    <t>上限位缓冲块</t>
  </si>
  <si>
    <t>SHT0010314</t>
  </si>
  <si>
    <t>阻尼器下连接螺栓</t>
  </si>
  <si>
    <t>BFA0010022</t>
  </si>
  <si>
    <t>开口挡圈</t>
  </si>
  <si>
    <t>φ5镀黑锌</t>
  </si>
  <si>
    <t>SHT0016953</t>
  </si>
  <si>
    <t>3.1C气囊总成</t>
  </si>
  <si>
    <t>BPC0000019</t>
  </si>
  <si>
    <t>黑色防护胶管φ12mm</t>
  </si>
  <si>
    <t>150米/卷</t>
  </si>
  <si>
    <t>SHT0010811</t>
  </si>
  <si>
    <t>3.0滚轮</t>
  </si>
  <si>
    <t>BCL0010010</t>
  </si>
  <si>
    <t>四管夹</t>
  </si>
  <si>
    <t>SHT0013932</t>
  </si>
  <si>
    <t>座椅下限位缓冲块</t>
  </si>
  <si>
    <t>SHT0013256</t>
  </si>
  <si>
    <t>防尘罩</t>
  </si>
  <si>
    <t>SHT0016950</t>
  </si>
  <si>
    <t>VDC阀气路总成</t>
  </si>
  <si>
    <t>J6新能源</t>
  </si>
  <si>
    <t>BCL0010023</t>
  </si>
  <si>
    <t>海尔曼钣金扎带</t>
  </si>
  <si>
    <t>BFA0010068</t>
  </si>
  <si>
    <t>六角头螺栓</t>
  </si>
  <si>
    <t>M8*45镀</t>
  </si>
  <si>
    <t>BFA0000010</t>
  </si>
  <si>
    <t>M8自锁螺母(白)</t>
  </si>
  <si>
    <t>镀白锌</t>
  </si>
  <si>
    <t>BCL0010019</t>
  </si>
  <si>
    <t>黑色防护毛毡</t>
  </si>
  <si>
    <t>50*50*1.</t>
  </si>
  <si>
    <t>SHT0016619</t>
  </si>
  <si>
    <t>BFA0010040</t>
  </si>
  <si>
    <t>内梅花盘头带介自攻螺钉</t>
  </si>
  <si>
    <t>SHT0014511</t>
  </si>
  <si>
    <t>H6阻尼器金属轴套</t>
  </si>
  <si>
    <t>BFA0000003</t>
  </si>
  <si>
    <t>F扣</t>
  </si>
  <si>
    <t>SHT0016620</t>
  </si>
  <si>
    <t>下框电泳总成</t>
  </si>
  <si>
    <t>3.1C</t>
  </si>
  <si>
    <t>SHT0016241</t>
  </si>
  <si>
    <t>阻尼调节机构总成</t>
  </si>
  <si>
    <t>SHT0015756</t>
  </si>
  <si>
    <t>缓冲块支架组件电泳</t>
  </si>
  <si>
    <t>SHT0011517</t>
  </si>
  <si>
    <t>绞架总成VDC</t>
  </si>
  <si>
    <t>TCT0000039</t>
  </si>
  <si>
    <t>H7102镍添加剂</t>
  </si>
  <si>
    <t>TCT0000037</t>
  </si>
  <si>
    <t>2600E4磷化补充剂</t>
  </si>
  <si>
    <t>TCT0000028</t>
  </si>
  <si>
    <t>CR681/1000K-C1树脂</t>
  </si>
  <si>
    <t>TCT0000033</t>
  </si>
  <si>
    <t>5176脱脂剂</t>
  </si>
  <si>
    <t>TCT0000029</t>
  </si>
  <si>
    <t>CP524C/250K-C1色浆</t>
  </si>
  <si>
    <t>TCT0000035</t>
  </si>
  <si>
    <t>V6559表调剂</t>
  </si>
  <si>
    <t>TCT0000032</t>
  </si>
  <si>
    <t>GBA H7354/1表面活性剂</t>
  </si>
  <si>
    <t>TCT0000043</t>
  </si>
  <si>
    <t>H7001促进剂</t>
  </si>
  <si>
    <t>TCT0000031</t>
  </si>
  <si>
    <t>PPGsolvent-03/186K-C1溶</t>
  </si>
  <si>
    <t>TCT0000038</t>
  </si>
  <si>
    <t>H7101磷化添加剂(30KG)</t>
  </si>
  <si>
    <t>SHT0010047</t>
  </si>
  <si>
    <t>内绞架前滚轮轴</t>
  </si>
  <si>
    <t>SHT0011520</t>
  </si>
  <si>
    <t>内绞架支撑管VDC</t>
  </si>
  <si>
    <t>SHT0010058</t>
  </si>
  <si>
    <t>外绞架旋转轴</t>
  </si>
  <si>
    <t>SHT0010057</t>
  </si>
  <si>
    <t>外绞架支撑钣金</t>
  </si>
  <si>
    <t>SHT0010049</t>
  </si>
  <si>
    <t>内绞架后转轴</t>
  </si>
  <si>
    <t>SHT0010054</t>
  </si>
  <si>
    <t>VDC阀上固定轴</t>
  </si>
  <si>
    <t>BAS0010003</t>
  </si>
  <si>
    <t>绞架轴套</t>
  </si>
  <si>
    <t>GFM-1719</t>
  </si>
  <si>
    <t>SHT0010052</t>
  </si>
  <si>
    <t>阻尼器上固定钣金</t>
  </si>
  <si>
    <t>SHT0010050</t>
  </si>
  <si>
    <t>内绞架支撑钣金</t>
  </si>
  <si>
    <t>SHT0010306</t>
  </si>
  <si>
    <t>阻尼器下固定钣金焊接总成</t>
  </si>
  <si>
    <t>SHT0010051</t>
  </si>
  <si>
    <t>气囊支撑钣金</t>
  </si>
  <si>
    <t>TST0001796</t>
  </si>
  <si>
    <t>4.0*1250</t>
  </si>
  <si>
    <t>TST0001800</t>
  </si>
  <si>
    <t>3.5*1250</t>
  </si>
  <si>
    <t>TMI0000135</t>
  </si>
  <si>
    <t>PA6-GF30北鸿科</t>
  </si>
  <si>
    <t>H6座椅注</t>
  </si>
  <si>
    <t>TMI0000142</t>
  </si>
  <si>
    <t>PA66-1300B</t>
  </si>
  <si>
    <t>SHT0010812</t>
  </si>
  <si>
    <t>滚轮金属轴</t>
  </si>
  <si>
    <t>TMI0000144</t>
  </si>
  <si>
    <t>POM-M90-44</t>
  </si>
  <si>
    <t>本色</t>
  </si>
  <si>
    <t>SHT0016571</t>
  </si>
  <si>
    <t>SHT0001861</t>
  </si>
  <si>
    <t>下框右纵梁</t>
  </si>
  <si>
    <t>2.0平台</t>
  </si>
  <si>
    <t>SHT0016547</t>
  </si>
  <si>
    <t>上框后横梁</t>
  </si>
  <si>
    <t>SHT0001860</t>
  </si>
  <si>
    <t>下框左纵梁</t>
  </si>
  <si>
    <t>SHT0016544</t>
  </si>
  <si>
    <t>SHT0016542</t>
  </si>
  <si>
    <t>下框横梁</t>
  </si>
  <si>
    <t>SHT0016545</t>
  </si>
  <si>
    <t>纵梁加强板</t>
  </si>
  <si>
    <t>TST0000012</t>
  </si>
  <si>
    <t>TST0000059</t>
  </si>
  <si>
    <t>热板材Q235</t>
  </si>
  <si>
    <t>TMI0000137</t>
  </si>
  <si>
    <t>Pa6尼龙增韧</t>
  </si>
  <si>
    <t>F扣/减震</t>
  </si>
  <si>
    <t>SHT0016421</t>
  </si>
  <si>
    <t>下框焊接总成</t>
  </si>
  <si>
    <t>SHT0016539</t>
  </si>
  <si>
    <t>气囊下支架</t>
  </si>
  <si>
    <t>SHT0002318</t>
  </si>
  <si>
    <t>纵梁支撑架</t>
  </si>
  <si>
    <t>F3000/M3</t>
  </si>
  <si>
    <t>SHT0013819</t>
  </si>
  <si>
    <t>防尘罩侧支架</t>
  </si>
  <si>
    <t>M3000S</t>
  </si>
  <si>
    <t>SHT0002319</t>
  </si>
  <si>
    <t>支撑块</t>
  </si>
  <si>
    <t>SHT0013818</t>
  </si>
  <si>
    <t>防尘罩前支架</t>
  </si>
  <si>
    <t>SHT0015606</t>
  </si>
  <si>
    <t>缓冲块支架组件</t>
  </si>
  <si>
    <t>SHT0016965</t>
  </si>
  <si>
    <t>VDC阀（自适应）气路总成</t>
  </si>
  <si>
    <t>副司机副边调角器总成</t>
  </si>
  <si>
    <t>SHT0001005</t>
  </si>
  <si>
    <t>涡簧</t>
  </si>
  <si>
    <t>H4A/X300</t>
  </si>
  <si>
    <t>SHT0002293</t>
  </si>
  <si>
    <t>调角器左上连接板组件电泳</t>
  </si>
  <si>
    <t>M3000-H</t>
  </si>
  <si>
    <t>BFA0000555</t>
  </si>
  <si>
    <t>铆钉</t>
  </si>
  <si>
    <t>SHT0001849</t>
  </si>
  <si>
    <t>支撑垫块</t>
  </si>
  <si>
    <t>BAS0000053</t>
  </si>
  <si>
    <t>易格斯衬套</t>
  </si>
  <si>
    <t>MYM-14-1</t>
  </si>
  <si>
    <t>SHT0001996</t>
  </si>
  <si>
    <t>调角器左下连接板组件电泳</t>
  </si>
  <si>
    <t>X3000/F3</t>
  </si>
  <si>
    <t>BAS0000054</t>
  </si>
  <si>
    <t>衬套</t>
  </si>
  <si>
    <t>SHT0002294</t>
  </si>
  <si>
    <t>调角器左上连接板组件</t>
  </si>
  <si>
    <t>X3000/F3000</t>
  </si>
  <si>
    <t>SHT0001957</t>
  </si>
  <si>
    <t>调角器左下连接板组件</t>
  </si>
  <si>
    <t>SHT0001945</t>
  </si>
  <si>
    <t>调角器左下连接板</t>
  </si>
  <si>
    <t>X3000</t>
  </si>
  <si>
    <t>SHT0001087</t>
  </si>
  <si>
    <t>涡簧左固定片</t>
  </si>
  <si>
    <t>SHT0001082</t>
  </si>
  <si>
    <t>罩壳固定片</t>
  </si>
  <si>
    <t>J6P</t>
  </si>
  <si>
    <t>SHT0001876</t>
  </si>
  <si>
    <t>旋转块</t>
  </si>
  <si>
    <t>SHT0016730</t>
  </si>
  <si>
    <t>可调阻尼器</t>
  </si>
  <si>
    <t>SHT0001256</t>
  </si>
  <si>
    <t>阻尼器连接螺栓</t>
  </si>
  <si>
    <t>SHT0001879</t>
  </si>
  <si>
    <t>导向盒体</t>
  </si>
  <si>
    <t>BAS0000032</t>
  </si>
  <si>
    <t>座垫前倾角定位片衬套</t>
  </si>
  <si>
    <t>SHT0012881</t>
  </si>
  <si>
    <t>卡板限位塑料件</t>
  </si>
  <si>
    <t>5档卡板</t>
  </si>
  <si>
    <t>SHT0001145</t>
  </si>
  <si>
    <t>挡块</t>
  </si>
  <si>
    <t>SHT0001880</t>
  </si>
  <si>
    <t>X3000导向体盖</t>
  </si>
  <si>
    <t>SHT0012150</t>
  </si>
  <si>
    <t>齿板锁舌</t>
  </si>
  <si>
    <t>SHT0016099</t>
  </si>
  <si>
    <t>气囊总成</t>
  </si>
  <si>
    <t>VDC阀气</t>
  </si>
  <si>
    <t>SHT0014169</t>
  </si>
  <si>
    <t>H4-2.2</t>
  </si>
  <si>
    <t>SHT0001013</t>
  </si>
  <si>
    <t>绞架紧固套</t>
  </si>
  <si>
    <t>SHT0001981</t>
  </si>
  <si>
    <t>主驾上框后横梁总成电泳</t>
  </si>
  <si>
    <t>SHT0016058</t>
  </si>
  <si>
    <t>下框焊接组件电泳</t>
  </si>
  <si>
    <t>BSP0000080</t>
  </si>
  <si>
    <t>开口挡圈φ3.5</t>
  </si>
  <si>
    <t>SHT0001985</t>
  </si>
  <si>
    <t>拉线固定支架焊接总成电泳</t>
  </si>
  <si>
    <t>BCL0010014</t>
  </si>
  <si>
    <t>φ13防护波纹管</t>
  </si>
  <si>
    <t>BFA0000491</t>
  </si>
  <si>
    <t>∮6平垫</t>
  </si>
  <si>
    <t>镀彩</t>
  </si>
  <si>
    <t>BSP0000077</t>
  </si>
  <si>
    <t>回位簧</t>
  </si>
  <si>
    <t>SHT0001986</t>
  </si>
  <si>
    <t>旋转片电泳</t>
  </si>
  <si>
    <t>BFA0000561</t>
  </si>
  <si>
    <t>销轴</t>
  </si>
  <si>
    <t>SHT0002511</t>
  </si>
  <si>
    <t>主驾上框焊接组件电泳</t>
  </si>
  <si>
    <t>SHT0010515</t>
  </si>
  <si>
    <t>变阻尼拉线支架</t>
  </si>
  <si>
    <t>BFA0010093</t>
  </si>
  <si>
    <t>六角法兰承面带齿螺栓</t>
  </si>
  <si>
    <t>SHT0002615</t>
  </si>
  <si>
    <t>内绞架电泳</t>
  </si>
  <si>
    <t>汕德卡-2</t>
  </si>
  <si>
    <t>SHT0002617</t>
  </si>
  <si>
    <t>主驾座框总成电泳</t>
  </si>
  <si>
    <t>5档卡板/</t>
  </si>
  <si>
    <t>SHT0015751</t>
  </si>
  <si>
    <t>下限位缓冲胶墩</t>
  </si>
  <si>
    <t>SHT0002616</t>
  </si>
  <si>
    <t>外绞架电泳</t>
  </si>
  <si>
    <t>BFA0000419</t>
  </si>
  <si>
    <t>弹垫（Ф5)</t>
  </si>
  <si>
    <t>BFA0010060</t>
  </si>
  <si>
    <t>仰角旋转固定螺栓</t>
  </si>
  <si>
    <t>BFA0000285</t>
  </si>
  <si>
    <t>φ4镀黑锌</t>
  </si>
  <si>
    <t>SHT0013123</t>
  </si>
  <si>
    <t>仰角拉线总成</t>
  </si>
  <si>
    <t>SHT0015407</t>
  </si>
  <si>
    <t>尼龙拉带</t>
  </si>
  <si>
    <t>BFA0000566</t>
  </si>
  <si>
    <t>阻尼器垫片</t>
  </si>
  <si>
    <t>BFA0000312</t>
  </si>
  <si>
    <t>十字槽盘头自攻螺钉</t>
  </si>
  <si>
    <t>M5*16镀</t>
  </si>
  <si>
    <t>BFA0000004</t>
  </si>
  <si>
    <t>4*200扎带</t>
  </si>
  <si>
    <t>4*200</t>
  </si>
  <si>
    <t>SHT0015011</t>
  </si>
  <si>
    <t>气管支架电泳</t>
  </si>
  <si>
    <t>BFA0000563</t>
  </si>
  <si>
    <t>开口挡圈φ9</t>
  </si>
  <si>
    <t>SHT0010516</t>
  </si>
  <si>
    <t>阻尼器弹簧保护架</t>
  </si>
  <si>
    <t>BFA0000042</t>
  </si>
  <si>
    <t>M10自锁螺母</t>
  </si>
  <si>
    <t>SHT0015094</t>
  </si>
  <si>
    <t>下框后横梁组件电泳</t>
  </si>
  <si>
    <t>SHT0010517</t>
  </si>
  <si>
    <t>阻尼器变阻尼拨快</t>
  </si>
  <si>
    <t>BFA0000420</t>
  </si>
  <si>
    <t>Φ8平垫</t>
  </si>
  <si>
    <t>BFA0000369</t>
  </si>
  <si>
    <t>绞架连接螺栓M10*43</t>
  </si>
  <si>
    <t>H4</t>
  </si>
  <si>
    <t>SHT0013733</t>
  </si>
  <si>
    <t>汕德卡2.</t>
  </si>
  <si>
    <t>BFA0000020</t>
  </si>
  <si>
    <t>大平垫圈</t>
  </si>
  <si>
    <t>φ8*24镀</t>
  </si>
  <si>
    <t>SHT0012148</t>
  </si>
  <si>
    <t>后轴固定塑料件</t>
  </si>
  <si>
    <t>BFA0000475</t>
  </si>
  <si>
    <t>十字槽盘头螺钉</t>
  </si>
  <si>
    <t>M5*10镀</t>
  </si>
  <si>
    <t>SHT0011694</t>
  </si>
  <si>
    <t>IGS尼龙轴套</t>
  </si>
  <si>
    <t>GFM-1820</t>
  </si>
  <si>
    <t>SHT0012033</t>
  </si>
  <si>
    <t>塑料轴套GFM-1214-17</t>
  </si>
  <si>
    <t>1.3平台</t>
  </si>
  <si>
    <t>BFA0000418</t>
  </si>
  <si>
    <t>外六角螺栓M8*50</t>
  </si>
  <si>
    <t>210</t>
  </si>
  <si>
    <t>TMI0000014</t>
  </si>
  <si>
    <t>ABS757</t>
  </si>
  <si>
    <t>TMI0000010</t>
  </si>
  <si>
    <t>黑色母</t>
  </si>
  <si>
    <t>SHT0001857</t>
  </si>
  <si>
    <t>上框后横梁总成</t>
  </si>
  <si>
    <t>SHT0016054</t>
  </si>
  <si>
    <t>下框焊接组件</t>
  </si>
  <si>
    <t>SHT0001859</t>
  </si>
  <si>
    <t>SHT0016053</t>
  </si>
  <si>
    <t>2.0平台下框</t>
  </si>
  <si>
    <t>TST0010019</t>
  </si>
  <si>
    <t>卷材SAPH440</t>
  </si>
  <si>
    <t>3.0*467</t>
  </si>
  <si>
    <t>SHT0001769</t>
  </si>
  <si>
    <t>拉线固定支架焊接总成</t>
  </si>
  <si>
    <t>SHT0001772</t>
  </si>
  <si>
    <t>旋转片</t>
  </si>
  <si>
    <t>SHT0012167</t>
  </si>
  <si>
    <t>主驾上框焊接组件</t>
  </si>
  <si>
    <t>SHT0012160</t>
  </si>
  <si>
    <t>右纵梁焊接组件</t>
  </si>
  <si>
    <t>SHT0012159</t>
  </si>
  <si>
    <t>左纵梁焊接组件</t>
  </si>
  <si>
    <t>SHT0001856</t>
  </si>
  <si>
    <t>上框前横梁</t>
  </si>
  <si>
    <t>汕德卡-2.0VDC阀</t>
  </si>
  <si>
    <t>SHT0013234</t>
  </si>
  <si>
    <t>内绞架</t>
  </si>
  <si>
    <t>SHT0010522</t>
  </si>
  <si>
    <t>阻尼销轴支架</t>
  </si>
  <si>
    <t>SHT0010523</t>
  </si>
  <si>
    <t>阻尼销轴</t>
  </si>
  <si>
    <t>BAS0000055</t>
  </si>
  <si>
    <t>螺纹轴套</t>
  </si>
  <si>
    <t>SHT0010521</t>
  </si>
  <si>
    <t>气囊上支撑板</t>
  </si>
  <si>
    <t>SHT0011596</t>
  </si>
  <si>
    <t>连接杆1</t>
  </si>
  <si>
    <t>1.0平台/</t>
  </si>
  <si>
    <t>SHT0013238</t>
  </si>
  <si>
    <t>VDC阀上支架总成</t>
  </si>
  <si>
    <t>汕德卡</t>
  </si>
  <si>
    <t>SHT0001760</t>
  </si>
  <si>
    <t>绞架小孔侧板</t>
  </si>
  <si>
    <t>1.0平台/2.0平台</t>
  </si>
  <si>
    <t>TWT0010053</t>
  </si>
  <si>
    <t>钢料20#</t>
  </si>
  <si>
    <t>φ17</t>
  </si>
  <si>
    <t>SHT0013110</t>
  </si>
  <si>
    <t>VDC阀上支架</t>
  </si>
  <si>
    <t>SHT0017243</t>
  </si>
  <si>
    <t>tst0000033</t>
  </si>
  <si>
    <t>2.5*1250</t>
  </si>
  <si>
    <t>5档卡板/座盆延伸</t>
  </si>
  <si>
    <t>SHT0012828</t>
  </si>
  <si>
    <t>主驾坐框焊接总成</t>
  </si>
  <si>
    <t>SHT0012142</t>
  </si>
  <si>
    <t>座框右侧内边板</t>
  </si>
  <si>
    <t>SHT0012149</t>
  </si>
  <si>
    <t>2.0新座</t>
  </si>
  <si>
    <t>SHT0012140</t>
  </si>
  <si>
    <t>座框左侧内边板</t>
  </si>
  <si>
    <t>SHT0012153</t>
  </si>
  <si>
    <t>左侧边框分总成</t>
  </si>
  <si>
    <t>SHT0012829</t>
  </si>
  <si>
    <t>五档齿板</t>
  </si>
  <si>
    <t>2.0升级</t>
  </si>
  <si>
    <t>SHT0011804</t>
  </si>
  <si>
    <t>仰角调节机构钣金件1</t>
  </si>
  <si>
    <t>主驾座框</t>
  </si>
  <si>
    <t>SHT0011825</t>
  </si>
  <si>
    <t>仰角调节机构阶梯轴</t>
  </si>
  <si>
    <t>SHT0012154</t>
  </si>
  <si>
    <t>右侧边框分总成</t>
  </si>
  <si>
    <t>SHT0011809</t>
  </si>
  <si>
    <t>仰角调节机构扭簧</t>
  </si>
  <si>
    <t>SHT0001972</t>
  </si>
  <si>
    <t>罩壳前固定片</t>
  </si>
  <si>
    <t>座垫延伸</t>
  </si>
  <si>
    <t>SHT0001971</t>
  </si>
  <si>
    <t>限位门</t>
  </si>
  <si>
    <t>SHT0011806</t>
  </si>
  <si>
    <t>仰角调节机构钣金件2</t>
  </si>
  <si>
    <t>SHT0001058</t>
  </si>
  <si>
    <t>仰角调节机构手柄钣金件</t>
  </si>
  <si>
    <t>SHT0001060</t>
  </si>
  <si>
    <t>仰角调节机构轴套</t>
  </si>
  <si>
    <t>SHT0013131</t>
  </si>
  <si>
    <t>座框前边板焊接分总成</t>
  </si>
  <si>
    <t>2.0新座框</t>
  </si>
  <si>
    <t>SHT0013235</t>
  </si>
  <si>
    <t>外绞架</t>
  </si>
  <si>
    <t>SHT0013239</t>
  </si>
  <si>
    <t>VDC阀下支架总成</t>
  </si>
  <si>
    <t>BAS0000056</t>
  </si>
  <si>
    <t>外绞架钢轴套</t>
  </si>
  <si>
    <t>SHT0001085</t>
  </si>
  <si>
    <t>阻尼器下支架总成</t>
  </si>
  <si>
    <t>SHT0001874</t>
  </si>
  <si>
    <t>绞架大孔侧板</t>
  </si>
  <si>
    <t>SHT0013108</t>
  </si>
  <si>
    <t>VDC阀下支架</t>
  </si>
  <si>
    <t>SHT0013109</t>
  </si>
  <si>
    <t>VDC阀下支架轴</t>
  </si>
  <si>
    <t>SHT0013841</t>
  </si>
  <si>
    <t>气管支架</t>
  </si>
  <si>
    <t>汕德卡VD</t>
  </si>
  <si>
    <t>SHT0015093</t>
  </si>
  <si>
    <t>下框后横梁组件</t>
  </si>
  <si>
    <t>SHT0015092</t>
  </si>
  <si>
    <t>防尘罩后支架</t>
  </si>
  <si>
    <t>SHT0011638</t>
  </si>
  <si>
    <t>TST0000033</t>
  </si>
  <si>
    <t>设计:</t>
  </si>
  <si>
    <t>校核：</t>
  </si>
  <si>
    <t>标准化：</t>
  </si>
  <si>
    <t>零件号</t>
  </si>
  <si>
    <t>会签：</t>
  </si>
  <si>
    <t>中文名称</t>
  </si>
  <si>
    <t>批准:</t>
  </si>
  <si>
    <t>日期：</t>
  </si>
  <si>
    <t>规格型号</t>
  </si>
  <si>
    <t>3.1C自适应延时阻尼</t>
  </si>
  <si>
    <t>3.1自适应</t>
  </si>
  <si>
    <t>3.1可调阻尼</t>
  </si>
  <si>
    <t>版本：</t>
  </si>
  <si>
    <t>车型配置</t>
  </si>
  <si>
    <t>无仰角，固定座盆</t>
  </si>
  <si>
    <t>无仰角，固定座盆，气袋腰托</t>
  </si>
  <si>
    <t>说明：</t>
  </si>
  <si>
    <t>重量（kg）</t>
  </si>
  <si>
    <t>0</t>
  </si>
  <si>
    <t>1</t>
  </si>
  <si>
    <t>2</t>
  </si>
  <si>
    <t>3</t>
  </si>
  <si>
    <t>4</t>
  </si>
  <si>
    <t>5</t>
  </si>
  <si>
    <t>6</t>
  </si>
  <si>
    <t>7</t>
  </si>
  <si>
    <t>8</t>
  </si>
  <si>
    <t>9</t>
  </si>
  <si>
    <t>零件来源</t>
  </si>
  <si>
    <t>QAD</t>
  </si>
  <si>
    <t>零件描述</t>
  </si>
  <si>
    <t>重要度</t>
  </si>
  <si>
    <t>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</si>
  <si>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</si>
  <si>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</si>
  <si>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</si>
  <si>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</si>
  <si>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</si>
  <si>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</si>
  <si>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</si>
  <si>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</si>
  <si>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</si>
  <si>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</si>
  <si>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</si>
  <si>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工艺方式</t>
  </si>
  <si>
    <t>工艺规格</t>
  </si>
  <si>
    <t>工艺重量
（Kg）</t>
  </si>
  <si>
    <t>材料利用率</t>
  </si>
  <si>
    <t>焊接长度
（cm）</t>
  </si>
  <si>
    <r>
      <rPr>
        <sz val="14"/>
        <rFont val="宋体"/>
        <charset val="134"/>
      </rPr>
      <t>涂装面积
（m</t>
    </r>
    <r>
      <rPr>
        <vertAlign val="superscript"/>
        <sz val="14"/>
        <rFont val="宋体"/>
        <charset val="134"/>
      </rPr>
      <t>2</t>
    </r>
    <r>
      <rPr>
        <sz val="14"/>
        <rFont val="宋体"/>
        <charset val="134"/>
      </rPr>
      <t>）</t>
    </r>
  </si>
  <si>
    <t>外购/自制</t>
  </si>
  <si>
    <t>供应商</t>
  </si>
  <si>
    <t>实物重量</t>
  </si>
  <si>
    <t>原材料价格</t>
  </si>
  <si>
    <t>系数</t>
  </si>
  <si>
    <t>目标价</t>
  </si>
  <si>
    <t>采购每公斤单价</t>
  </si>
  <si>
    <t>采购价格</t>
  </si>
  <si>
    <t>差异价格</t>
  </si>
  <si>
    <t>差价比率</t>
  </si>
  <si>
    <t>用量</t>
  </si>
  <si>
    <t>目标成本</t>
  </si>
  <si>
    <t>采购成本</t>
  </si>
  <si>
    <t>长</t>
  </si>
  <si>
    <t>宽</t>
  </si>
  <si>
    <t>高</t>
  </si>
  <si>
    <t>A</t>
  </si>
  <si>
    <t>个</t>
  </si>
  <si>
    <t>Y</t>
  </si>
  <si>
    <t>N</t>
  </si>
  <si>
    <t>装配总成件</t>
  </si>
  <si>
    <t>ASSY</t>
  </si>
  <si>
    <t>——</t>
  </si>
  <si>
    <t>河北自制</t>
  </si>
  <si>
    <t>骨架组装车间</t>
  </si>
  <si>
    <t>SHT0016618</t>
  </si>
  <si>
    <t>分总成</t>
  </si>
  <si>
    <t>过程虚拟件</t>
  </si>
  <si>
    <t>SHT0017093</t>
  </si>
  <si>
    <t>H5-6801110</t>
  </si>
  <si>
    <t>滑块儿</t>
  </si>
  <si>
    <t>注塑件</t>
  </si>
  <si>
    <t>B</t>
  </si>
  <si>
    <t>A1</t>
  </si>
  <si>
    <t>pps6345A4HD9050</t>
  </si>
  <si>
    <t>51.5*13*11.5</t>
  </si>
  <si>
    <t>注塑</t>
  </si>
  <si>
    <t>2%损耗</t>
  </si>
  <si>
    <t>注塑车间</t>
  </si>
  <si>
    <t>4.8×16-16固定座盆滑块</t>
  </si>
  <si>
    <t>标准件</t>
  </si>
  <si>
    <t>钢</t>
  </si>
  <si>
    <t>GB/T 12618.2</t>
  </si>
  <si>
    <t>16*16*20</t>
  </si>
  <si>
    <t>河北外购</t>
  </si>
  <si>
    <t>上锐（常州）供应链管理有限公司</t>
  </si>
  <si>
    <t>SHT0017085</t>
  </si>
  <si>
    <t>PA6本色</t>
  </si>
  <si>
    <t>81*10*9.3</t>
  </si>
  <si>
    <t>BAS0010005</t>
  </si>
  <si>
    <t>仰角连杆3轴套</t>
  </si>
  <si>
    <t>GFM-1213-12</t>
  </si>
  <si>
    <t>塑料轴套</t>
  </si>
  <si>
    <t>17*17*12</t>
  </si>
  <si>
    <t>易格斯(上海)拖链系统有限公司</t>
  </si>
  <si>
    <t>座框上框一体式</t>
  </si>
  <si>
    <t>焊接总成件</t>
  </si>
  <si>
    <t>514*420*100</t>
  </si>
  <si>
    <t>电泳</t>
  </si>
  <si>
    <t>电泳车间</t>
  </si>
  <si>
    <t>电泳号SHT0016619</t>
  </si>
  <si>
    <t>SHT0017095</t>
  </si>
  <si>
    <t>焊接</t>
  </si>
  <si>
    <t>焊接车间</t>
  </si>
  <si>
    <t>SHT0017049</t>
  </si>
  <si>
    <t>电泳号SHT0017095</t>
  </si>
  <si>
    <t>焊接件</t>
  </si>
  <si>
    <t>191*35*85</t>
  </si>
  <si>
    <t>黄骅鑫昌</t>
  </si>
  <si>
    <t>Q37110</t>
  </si>
  <si>
    <t>M10</t>
  </si>
  <si>
    <t>16*16*8.1</t>
  </si>
  <si>
    <t>H4B-6805326</t>
  </si>
  <si>
    <t>安全带7/16焊接螺母</t>
  </si>
  <si>
    <t>17.5*19*17.5</t>
  </si>
  <si>
    <t>SHT0012266</t>
  </si>
  <si>
    <t>左侧调角连接板</t>
  </si>
  <si>
    <t>冲压件</t>
  </si>
  <si>
    <t>t=2.5-Q/BQB301
SPFH590-Q/BQB310</t>
  </si>
  <si>
    <t>Q/BQB301
Q/BQB310</t>
  </si>
  <si>
    <t>冲压</t>
  </si>
  <si>
    <t>SHT0012267</t>
  </si>
  <si>
    <t>右侧调角连接板</t>
  </si>
  <si>
    <t>SQX3000-6805319</t>
  </si>
  <si>
    <t>t=2-Q/BQB301
SPFH590-Q/BQB310</t>
  </si>
  <si>
    <t>472*53*20</t>
  </si>
  <si>
    <t>冲压车间</t>
  </si>
  <si>
    <t>SQX3000-6805317</t>
  </si>
  <si>
    <t>A2</t>
  </si>
  <si>
    <t>SQX3000-6805318</t>
  </si>
  <si>
    <t>t=2-Q/BQB301
SAPH440-Q/BQB310</t>
  </si>
  <si>
    <t>49*32*24</t>
  </si>
  <si>
    <t>t2.0
SAPH440</t>
  </si>
  <si>
    <t>34*30*59</t>
  </si>
  <si>
    <t>SHT0016543</t>
  </si>
  <si>
    <t>安全带卷收器固定板焊接总成</t>
  </si>
  <si>
    <t>50*60*30</t>
  </si>
  <si>
    <t>t=3-Q/BQB301
SAPH440-Q/BQB310</t>
  </si>
  <si>
    <t>13*60*45</t>
  </si>
  <si>
    <t>汽车安全带用焊接螺母</t>
  </si>
  <si>
    <t>9*17.5*17.5</t>
  </si>
  <si>
    <t>北京浦东/上锐</t>
  </si>
  <si>
    <t>SQX3000-6805422</t>
  </si>
  <si>
    <t>t3-Q/BQB301
SAPH440-Q/BQB310</t>
  </si>
  <si>
    <t>429*22*32</t>
  </si>
  <si>
    <t>黄骅市成卓</t>
  </si>
  <si>
    <t>SQX3000-6805423</t>
  </si>
  <si>
    <t>t2-GB/T 708
Q235-GB/T 700</t>
  </si>
  <si>
    <t>GB/T 708
GB/T 700</t>
  </si>
  <si>
    <t>62*14*24</t>
  </si>
  <si>
    <t>t2.0
SPFH590</t>
  </si>
  <si>
    <t>64*354*47</t>
  </si>
  <si>
    <t>18*335*38</t>
  </si>
  <si>
    <t>Q37106</t>
  </si>
  <si>
    <t>C</t>
  </si>
  <si>
    <t>M6</t>
  </si>
  <si>
    <t>SHT0017103</t>
  </si>
  <si>
    <t>座框前横梁总成</t>
  </si>
  <si>
    <t>354*76*86</t>
  </si>
  <si>
    <t>SHT0017050</t>
  </si>
  <si>
    <t>354*58*86</t>
  </si>
  <si>
    <t>SHT0017055</t>
  </si>
  <si>
    <t>座盆限位</t>
  </si>
  <si>
    <t>t3.5
SPFH590</t>
  </si>
  <si>
    <t>19*12*3.5</t>
  </si>
  <si>
    <t>H5-6805310</t>
  </si>
  <si>
    <t>t2
SAPH440</t>
  </si>
  <si>
    <t>50*22*22</t>
  </si>
  <si>
    <t>SHT0017051</t>
  </si>
  <si>
    <t>座框后横梁</t>
  </si>
  <si>
    <t>334*33.5*12</t>
  </si>
  <si>
    <t>SHT0017052</t>
  </si>
  <si>
    <t>座框后横梁加强板</t>
  </si>
  <si>
    <t>t1.5
SAPH440</t>
  </si>
  <si>
    <t>334*29*17</t>
  </si>
  <si>
    <t>SHT0017056</t>
  </si>
  <si>
    <t>仰角加强板L</t>
  </si>
  <si>
    <t>180*48*55</t>
  </si>
  <si>
    <t>SHT0017057</t>
  </si>
  <si>
    <t>仰角加强板R</t>
  </si>
  <si>
    <t>SHT0017102</t>
  </si>
  <si>
    <t>旋转轴套</t>
  </si>
  <si>
    <t>管材</t>
  </si>
  <si>
    <t>管材件</t>
  </si>
  <si>
    <t>20#</t>
  </si>
  <si>
    <t>GB/T 3639
GB/T 699</t>
  </si>
  <si>
    <t>18*18*42</t>
  </si>
  <si>
    <t>SHT0017053</t>
  </si>
  <si>
    <t>仰角卡板L</t>
  </si>
  <si>
    <t>t3
SPFH590</t>
  </si>
  <si>
    <t>90*34*77</t>
  </si>
  <si>
    <t>SHT0017054</t>
  </si>
  <si>
    <t>仰角卡板R</t>
  </si>
  <si>
    <t>SHT0017096</t>
  </si>
  <si>
    <t>仰角调节机构焊接总成</t>
  </si>
  <si>
    <t>总成件</t>
  </si>
  <si>
    <t>71*74*60.5</t>
  </si>
  <si>
    <t>SHT0017058</t>
  </si>
  <si>
    <t>仰角解锁机构</t>
  </si>
  <si>
    <t>t=2.5-Q/BQB301
SAPH440-Q/BQB310</t>
  </si>
  <si>
    <t>Q/BQB310</t>
  </si>
  <si>
    <t>61*29*70</t>
  </si>
  <si>
    <t>SHT0017059</t>
  </si>
  <si>
    <t>仰角解锁机构片</t>
  </si>
  <si>
    <t>65*14*3</t>
  </si>
  <si>
    <t>H4A-6805319</t>
  </si>
  <si>
    <t>管件</t>
  </si>
  <si>
    <t>45#</t>
  </si>
  <si>
    <t>GB/T699</t>
  </si>
  <si>
    <t>16*20*16</t>
  </si>
  <si>
    <t>机加</t>
  </si>
  <si>
    <t>黄骅市创合五金制品有限公司</t>
  </si>
  <si>
    <t>锻打件</t>
  </si>
  <si>
    <t>线材</t>
  </si>
  <si>
    <t>15*48*15</t>
  </si>
  <si>
    <t>H4A-6805325</t>
  </si>
  <si>
    <t>47*24.5*2.5</t>
  </si>
  <si>
    <t>黄骅市再兴汽车配件有限公司</t>
  </si>
  <si>
    <t>仰角调节机构拉簧</t>
  </si>
  <si>
    <t>钢丝件</t>
  </si>
  <si>
    <t>65Mn</t>
  </si>
  <si>
    <t>GB/T4357</t>
  </si>
  <si>
    <t>42*12*37</t>
  </si>
  <si>
    <t>海兴中盛弹簧有限公司</t>
  </si>
  <si>
    <t>轴类</t>
  </si>
  <si>
    <t>Φ14-GB/T905
45#-GB/T699</t>
  </si>
  <si>
    <t>14*14*82</t>
  </si>
  <si>
    <t>白锌</t>
  </si>
  <si>
    <t>SHT0017156</t>
  </si>
  <si>
    <t>上框电泳总成</t>
  </si>
  <si>
    <t>470*265*53</t>
  </si>
  <si>
    <t>SHT0017060</t>
  </si>
  <si>
    <t>上框焊接总成</t>
  </si>
  <si>
    <t>电泳号SHT0017156</t>
  </si>
  <si>
    <t>SHT0017090</t>
  </si>
  <si>
    <t>上框左纵梁总成</t>
  </si>
  <si>
    <t>400*22*32</t>
  </si>
  <si>
    <t>SHT0017065</t>
  </si>
  <si>
    <t>上框左纵梁</t>
  </si>
  <si>
    <t>SLT0010269</t>
  </si>
  <si>
    <t>内绞架螺母轴套</t>
  </si>
  <si>
    <t>非标件</t>
  </si>
  <si>
    <t>SWRCH35K</t>
  </si>
  <si>
    <t>Q /BQB 501
Q /BQB 517</t>
  </si>
  <si>
    <t>30*25*17</t>
  </si>
  <si>
    <t>旭兴/兴岳/政锦/航天宏达</t>
  </si>
  <si>
    <t>SHT0017091</t>
  </si>
  <si>
    <t>SHT0017066</t>
  </si>
  <si>
    <t>上框右纵梁</t>
  </si>
  <si>
    <t>SHT0017062</t>
  </si>
  <si>
    <t>259*40*32</t>
  </si>
  <si>
    <t>SHT0017061</t>
  </si>
  <si>
    <t>268*145*44</t>
  </si>
  <si>
    <t>SHT0017089</t>
  </si>
  <si>
    <t>64*48*41</t>
  </si>
  <si>
    <t>SHT0017064</t>
  </si>
  <si>
    <t>卷收器支架</t>
  </si>
  <si>
    <t>上锐(常州)供应链管理有限公司</t>
  </si>
  <si>
    <t>SHT0017157</t>
  </si>
  <si>
    <t>仰角拉线支架</t>
  </si>
  <si>
    <t>26*14*12</t>
  </si>
  <si>
    <t>SHT0017063</t>
  </si>
  <si>
    <t>电泳号SHT0017157</t>
  </si>
  <si>
    <t>BFA0010037</t>
  </si>
  <si>
    <t>内梅花三角牙自攻螺钉</t>
  </si>
  <si>
    <t>M5*10</t>
  </si>
  <si>
    <t>10*10*13.3</t>
  </si>
  <si>
    <t>SHT0017067</t>
  </si>
  <si>
    <t>锁舌支撑块</t>
  </si>
  <si>
    <t>PA6+GF15本色</t>
  </si>
  <si>
    <t>28*18*25</t>
  </si>
  <si>
    <t>SHT0017097</t>
  </si>
  <si>
    <t>仰角锁舌机构总成</t>
  </si>
  <si>
    <t>260*47*28</t>
  </si>
  <si>
    <t>SHT0017158</t>
  </si>
  <si>
    <t>46*36*11</t>
  </si>
  <si>
    <t>SHT0017084</t>
  </si>
  <si>
    <t>电泳号SHT0017158</t>
  </si>
  <si>
    <t>SHT0017099</t>
  </si>
  <si>
    <t>旋转块总成</t>
  </si>
  <si>
    <t>30*30*24</t>
  </si>
  <si>
    <t>SHT0017069</t>
  </si>
  <si>
    <t>POM</t>
  </si>
  <si>
    <t>30*30*20</t>
  </si>
  <si>
    <t>SHT0017098</t>
  </si>
  <si>
    <t>Q235-φ5*18</t>
  </si>
  <si>
    <t>5*5*18</t>
  </si>
  <si>
    <t>SQX3000-6805456</t>
  </si>
  <si>
    <t>7*38*7</t>
  </si>
  <si>
    <t>海兴中盛</t>
  </si>
  <si>
    <t>SHT0017068</t>
  </si>
  <si>
    <t>加长锁舌</t>
  </si>
  <si>
    <t>t=4-Q/BQB301
SPFH590-Q/BQB310</t>
  </si>
  <si>
    <t>21*142*4</t>
  </si>
  <si>
    <t>SQX3000-6805458</t>
  </si>
  <si>
    <t>PA66</t>
  </si>
  <si>
    <t>23*229*25</t>
  </si>
  <si>
    <t>汇铭</t>
  </si>
  <si>
    <t>SQX3000-6805459</t>
  </si>
  <si>
    <t>导向盒盖</t>
  </si>
  <si>
    <t>ABS</t>
  </si>
  <si>
    <t>23*229*8</t>
  </si>
  <si>
    <t>SQX3000-6805460</t>
  </si>
  <si>
    <t>机加件</t>
  </si>
  <si>
    <t>Φ10-GB/T905
35-GB/T699</t>
  </si>
  <si>
    <t>10*10*38</t>
  </si>
  <si>
    <t>北京三浦</t>
  </si>
  <si>
    <t>Q43635</t>
  </si>
  <si>
    <t>固定仰角锁舌机构总成</t>
  </si>
  <si>
    <t>GB 896</t>
  </si>
  <si>
    <t>8*8*0.6</t>
  </si>
  <si>
    <t>氧化</t>
  </si>
  <si>
    <t>SHT0017070</t>
  </si>
  <si>
    <t>仰角拉线</t>
  </si>
  <si>
    <t>8*8*800</t>
  </si>
  <si>
    <t>绞架总成（VDC）电泳</t>
  </si>
  <si>
    <t>VDC阀</t>
  </si>
  <si>
    <t>ea</t>
  </si>
  <si>
    <t>E</t>
  </si>
  <si>
    <t>电泳（ED)</t>
  </si>
  <si>
    <t>绞架总成（VDC）</t>
  </si>
  <si>
    <t>SHT0011518</t>
  </si>
  <si>
    <t>内绞架总成（VDC）</t>
  </si>
  <si>
    <t>压装</t>
  </si>
  <si>
    <t>SHT0011519</t>
  </si>
  <si>
    <t>内绞架焊接总成（VDC）</t>
  </si>
  <si>
    <t>D</t>
  </si>
  <si>
    <t>调质处理HRC26-28</t>
  </si>
  <si>
    <t>机加工件</t>
  </si>
  <si>
    <t>35</t>
  </si>
  <si>
    <t xml:space="preserve">φ16-GB/T 342
</t>
  </si>
  <si>
    <t>16*16*241</t>
  </si>
  <si>
    <t>瑞安市精艺标准件有限公司/霸州市政锦五金制品有限公司</t>
  </si>
  <si>
    <t>内绞架支撑管（VDC）</t>
  </si>
  <si>
    <t>20#-Ф25×3.0</t>
  </si>
  <si>
    <r>
      <rPr>
        <sz val="9"/>
        <rFont val="宋体"/>
        <charset val="134"/>
      </rPr>
      <t>⌀</t>
    </r>
    <r>
      <rPr>
        <sz val="9"/>
        <rFont val="微软雅黑"/>
        <charset val="134"/>
      </rPr>
      <t>25-3.0-GB/T 3639
20-GB/T 699</t>
    </r>
  </si>
  <si>
    <t>25*25*171</t>
  </si>
  <si>
    <t>切断</t>
  </si>
  <si>
    <t>霸州市政锦五金制品有限公司</t>
  </si>
  <si>
    <t>φ16-GB/T 342
35-GB/T 699</t>
  </si>
  <si>
    <t>16*16*246</t>
  </si>
  <si>
    <t>SPFH590 /T=3.5</t>
  </si>
  <si>
    <t>3.5-Q /BQB 301
SPFH590-Q /BQB 310</t>
  </si>
  <si>
    <t>385*34*65</t>
  </si>
  <si>
    <t>SPFH590 /T=3.0</t>
  </si>
  <si>
    <t>3.0-Q /BQB 301
SPFH590-Q /BQB 310</t>
  </si>
  <si>
    <t>165*144*123</t>
  </si>
  <si>
    <t>SHT0011521</t>
  </si>
  <si>
    <t>气阀安装侧阻尼器上固定钣焊接总成</t>
  </si>
  <si>
    <t>86*45.5*59</t>
  </si>
  <si>
    <t>SPFH590 /T=4.0</t>
  </si>
  <si>
    <t>4.0-Q /BQB 301
SPFH590-Q /BQB 310</t>
  </si>
  <si>
    <t>黄骅市成卓汽车部件厂</t>
  </si>
  <si>
    <t>冷镦</t>
  </si>
  <si>
    <t>Q /BQB 501
SWRCH35K-Q/BQB 517</t>
  </si>
  <si>
    <t>10*10*45.5</t>
  </si>
  <si>
    <t>86*4*59</t>
  </si>
  <si>
    <t>GFM-1719-25(易格斯标准号)</t>
  </si>
  <si>
    <t>25*25*25</t>
  </si>
  <si>
    <t>易格斯（上海）拖链系统有限公司</t>
  </si>
  <si>
    <t>SHT0010056</t>
  </si>
  <si>
    <t>外绞架支撑板焊接总成</t>
  </si>
  <si>
    <t>385*36*65</t>
  </si>
  <si>
    <t>385*23*65</t>
  </si>
  <si>
    <t>25*25*36</t>
  </si>
  <si>
    <t>机加工后，有研磨</t>
  </si>
  <si>
    <t>点焊</t>
  </si>
  <si>
    <t>SHT0010053</t>
  </si>
  <si>
    <t>阻尼器下固定钣金</t>
  </si>
  <si>
    <t>36*31*40</t>
  </si>
  <si>
    <t>10级</t>
  </si>
  <si>
    <t>绞架固定块</t>
  </si>
  <si>
    <t>塑料件</t>
  </si>
  <si>
    <t>PA6+GF30</t>
  </si>
  <si>
    <t>37*22*26</t>
  </si>
  <si>
    <t>滚轮总成</t>
  </si>
  <si>
    <t>φ28-GB/T 702
35-GB/T 699</t>
  </si>
  <si>
    <t>SHT0010813</t>
  </si>
  <si>
    <t>滚轮塑料轴</t>
  </si>
  <si>
    <t>零件颜色：本色</t>
  </si>
  <si>
    <t>橡胶</t>
  </si>
  <si>
    <t>49.5×32.5×18</t>
  </si>
  <si>
    <t>5%损耗</t>
  </si>
  <si>
    <t>日照浩利橡塑制品有限公司</t>
  </si>
  <si>
    <t>φ105.5×210</t>
  </si>
  <si>
    <t>安路普</t>
  </si>
  <si>
    <t>PT标准WN1451 K80*14气囊固定使用。不低于8.8级</t>
  </si>
  <si>
    <t>20Mn</t>
  </si>
  <si>
    <t>SHT0011934</t>
  </si>
  <si>
    <t>可调阻尼器总成</t>
  </si>
  <si>
    <t>φ38×161</t>
  </si>
  <si>
    <t>苏世博(南京)减振系统有限公司</t>
  </si>
  <si>
    <t>SHT0011500</t>
  </si>
  <si>
    <t>变阻尼调节拉线支架</t>
  </si>
  <si>
    <t>76*46*36</t>
  </si>
  <si>
    <t>BSP0010011</t>
  </si>
  <si>
    <t>变阻尼拉线回位簧</t>
  </si>
  <si>
    <t>弹簧</t>
  </si>
  <si>
    <t>12*120*96</t>
  </si>
  <si>
    <t>发黑</t>
  </si>
  <si>
    <t>SHT0011056</t>
  </si>
  <si>
    <t>阻尼拨杆连接塑料件</t>
  </si>
  <si>
    <t>10*12*14</t>
  </si>
  <si>
    <t>阻尼器使用</t>
  </si>
  <si>
    <t>GB/T 699</t>
  </si>
  <si>
    <r>
      <rPr>
        <sz val="10"/>
        <rFont val="Calibri"/>
        <charset val="134"/>
      </rPr>
      <t>φ</t>
    </r>
    <r>
      <rPr>
        <sz val="10"/>
        <rFont val="宋体"/>
        <charset val="134"/>
        <scheme val="minor"/>
      </rPr>
      <t>11.9×22</t>
    </r>
  </si>
  <si>
    <t>镀蓝白锌</t>
  </si>
  <si>
    <t>苏世博（南京）减震系统有限公司</t>
  </si>
  <si>
    <t>8.8级，使用预涂S级锁固胶（标准QC/T 597）</t>
  </si>
  <si>
    <r>
      <rPr>
        <sz val="10"/>
        <rFont val="宋体"/>
        <charset val="134"/>
      </rPr>
      <t>冷镦</t>
    </r>
    <r>
      <rPr>
        <sz val="10"/>
        <rFont val="Arial"/>
        <charset val="134"/>
      </rPr>
      <t>-</t>
    </r>
    <r>
      <rPr>
        <sz val="10"/>
        <rFont val="宋体"/>
        <charset val="134"/>
      </rPr>
      <t>紧固</t>
    </r>
  </si>
  <si>
    <t>10B21</t>
  </si>
  <si>
    <t>10B21-Q/XG 232-2012</t>
  </si>
  <si>
    <t>表面处理要求：颜色为黑色  。其他要求应满足DBL 9440.40 (标准依照
DBL 9440-2017)产品规定。</t>
  </si>
  <si>
    <t>天津天龙得冷成型部件有限公司</t>
  </si>
  <si>
    <t>内六角M8×35螺纹M8*1.25性能等级8.8级 使用预涂S级锁固胶（标准QC/T 597）</t>
  </si>
  <si>
    <t>10B22</t>
  </si>
  <si>
    <t>2型非金属嵌件六角锁紧螺母</t>
  </si>
  <si>
    <t>固定阻尼器</t>
  </si>
  <si>
    <t>M8</t>
  </si>
  <si>
    <t>13*13*8</t>
  </si>
  <si>
    <t>粘贴位置：气囊下支撑板金</t>
  </si>
  <si>
    <t>纤维+胶</t>
  </si>
  <si>
    <t>50*50*1.3</t>
  </si>
  <si>
    <t>曲阜陆航</t>
  </si>
  <si>
    <t>SHT0017149</t>
  </si>
  <si>
    <t>VDC阀（自适应Z11）气路总成</t>
  </si>
  <si>
    <t>自适应，无速降，无腰托</t>
  </si>
  <si>
    <t>SHT0017150</t>
  </si>
  <si>
    <t>VDC阀（自适应Z12）气路总成</t>
  </si>
  <si>
    <t>SHT0017151</t>
  </si>
  <si>
    <t>自适应，只有腰托</t>
  </si>
  <si>
    <t>补偿气罐总成</t>
  </si>
  <si>
    <t>φ30*140</t>
  </si>
  <si>
    <t>VDC阀气路总成（参考报价用）</t>
  </si>
  <si>
    <t>气管防护管</t>
  </si>
  <si>
    <t>PVC</t>
  </si>
  <si>
    <t>长度550mm</t>
  </si>
  <si>
    <t>河北宏广橡塑金属制品有限公司</t>
  </si>
  <si>
    <t>保定兆龙通用电器塑业有限公司</t>
  </si>
  <si>
    <t>VDC阀下部安装使用</t>
  </si>
  <si>
    <t>表面氧化</t>
  </si>
  <si>
    <t>435*360*58</t>
  </si>
  <si>
    <t>电泳号SHT0016620</t>
  </si>
  <si>
    <t>14*259*38</t>
  </si>
  <si>
    <t>t2-Q/BQB301
SPFH590-Q/BQB310</t>
  </si>
  <si>
    <t>210*248*24</t>
  </si>
  <si>
    <t>SQXM3000-6805831</t>
  </si>
  <si>
    <t>滑轨安装支架组件</t>
  </si>
  <si>
    <t>360*20*22</t>
  </si>
  <si>
    <t>SQXM3000-6805833</t>
  </si>
  <si>
    <t>SAPH440 t=3</t>
  </si>
  <si>
    <t>SQXM3000-6805834</t>
  </si>
  <si>
    <t>35#</t>
  </si>
  <si>
    <t>15*15*16</t>
  </si>
  <si>
    <t>黄骅创合</t>
  </si>
  <si>
    <t>265*65*15</t>
  </si>
  <si>
    <t>SHT0017072</t>
  </si>
  <si>
    <t>防尘罩支架</t>
  </si>
  <si>
    <t>105*48*15</t>
  </si>
  <si>
    <t>185*15*15</t>
  </si>
  <si>
    <t>SHT0001207</t>
  </si>
  <si>
    <t>RC02 6802 403</t>
  </si>
  <si>
    <t>连接板</t>
  </si>
  <si>
    <t>t3-GB/T 708
Q235-GB/T 700</t>
  </si>
  <si>
    <t>55*20*3</t>
  </si>
  <si>
    <t>Q218B0816</t>
  </si>
  <si>
    <t>M8*16</t>
  </si>
  <si>
    <t>13*13*28</t>
  </si>
  <si>
    <t>北京浦东三浦</t>
  </si>
  <si>
    <t>缓冲块支架电泳组件</t>
  </si>
  <si>
    <t>34*15*23.5</t>
  </si>
  <si>
    <t>电泳号SHT0015756</t>
  </si>
  <si>
    <t>SHT0015605</t>
  </si>
  <si>
    <t>缓冲块支架</t>
  </si>
  <si>
    <t>t=3-Q/BQB301
SPFH590-Q/BQB310</t>
  </si>
  <si>
    <t>Q370C08</t>
  </si>
  <si>
    <t>焊接六角螺母</t>
  </si>
  <si>
    <t>16*14*6.5</t>
  </si>
  <si>
    <t>RC026807007</t>
  </si>
  <si>
    <t>31*18*18</t>
  </si>
  <si>
    <t>深州卓伦</t>
  </si>
  <si>
    <t>M8*45</t>
  </si>
  <si>
    <t>北京浦东三浦标准件有限公司</t>
  </si>
  <si>
    <t>BFA0000846</t>
  </si>
  <si>
    <t>M8*40</t>
  </si>
  <si>
    <t>26*17.6*15</t>
  </si>
  <si>
    <t>黄骅汇铭</t>
  </si>
  <si>
    <t>SQDZ6800004-8</t>
  </si>
  <si>
    <t>聚丙烯PP</t>
  </si>
  <si>
    <t>TPE</t>
  </si>
  <si>
    <t>528*376*272</t>
  </si>
  <si>
    <t>皮纹</t>
  </si>
  <si>
    <t>日照浩利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</si>
</sst>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22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);[Red]\(0.0000\)"/>
    <numFmt numFmtId="177" formatCode="0.000_ "/>
    <numFmt numFmtId="178" formatCode="0.00_ "/>
    <numFmt numFmtId="179" formatCode="0.000_);[Red]\(0.000\)"/>
    <numFmt numFmtId="180" formatCode="0.0000_ "/>
    <numFmt numFmtId="181" formatCode="0.0_);[Red]\(0.0\)"/>
    <numFmt numFmtId="182" formatCode="0_);[Red]\(0\)"/>
    <numFmt numFmtId="183" formatCode="0_ "/>
    <numFmt numFmtId="184" formatCode="#\ ?/?"/>
    <numFmt numFmtId="185" formatCode="##,###,##0.0########"/>
    <numFmt numFmtId="186" formatCode="######"/>
    <numFmt numFmtId="187" formatCode="##0.00\%"/>
    <numFmt numFmtId="188" formatCode="###,###,##0.0####"/>
    <numFmt numFmtId="189" formatCode="###,##0.00000"/>
    <numFmt numFmtId="190" formatCode="###,##0.00##"/>
    <numFmt numFmtId="191" formatCode="###,##0.00"/>
    <numFmt numFmtId="192" formatCode="0.00_);[Red]\(0.00\)"/>
    <numFmt numFmtId="193" formatCode="yyyy&quot;年&quot;m&quot;月&quot;d&quot;日&quot;;@"/>
  </numFmts>
  <fonts count="68">
    <font>
      <sz val="12"/>
      <name val="宋体"/>
      <charset val="134"/>
    </font>
    <font>
      <sz val="11"/>
      <name val="微软雅黑"/>
      <charset val="134"/>
    </font>
    <font>
      <sz val="10"/>
      <name val="微软雅黑"/>
      <charset val="134"/>
    </font>
    <font>
      <sz val="14"/>
      <name val="微软雅黑"/>
      <charset val="134"/>
    </font>
    <font>
      <sz val="9"/>
      <name val="微软雅黑"/>
      <charset val="134"/>
    </font>
    <font>
      <sz val="20"/>
      <name val="微软雅黑"/>
      <charset val="134"/>
    </font>
    <font>
      <sz val="9"/>
      <color rgb="FFFF0000"/>
      <name val="微软雅黑"/>
      <charset val="134"/>
    </font>
    <font>
      <sz val="14"/>
      <name val="宋体"/>
      <charset val="134"/>
    </font>
    <font>
      <sz val="10"/>
      <name val="宋体"/>
      <charset val="134"/>
    </font>
    <font>
      <strike/>
      <sz val="9"/>
      <name val="微软雅黑"/>
      <charset val="134"/>
    </font>
    <font>
      <sz val="10"/>
      <name val="宋体"/>
      <charset val="134"/>
      <scheme val="minor"/>
    </font>
    <font>
      <strike/>
      <sz val="11"/>
      <name val="微软雅黑"/>
      <charset val="134"/>
    </font>
    <font>
      <sz val="11"/>
      <name val="宋体"/>
      <charset val="134"/>
    </font>
    <font>
      <sz val="9"/>
      <color theme="1"/>
      <name val="微软雅黑"/>
      <charset val="134"/>
    </font>
    <font>
      <b/>
      <sz val="16"/>
      <name val="微软雅黑"/>
      <charset val="134"/>
    </font>
    <font>
      <b/>
      <sz val="14"/>
      <color theme="1" tint="0.15"/>
      <name val="微软雅黑"/>
      <charset val="134"/>
    </font>
    <font>
      <sz val="10"/>
      <color theme="1"/>
      <name val="微软雅黑"/>
      <charset val="134"/>
    </font>
    <font>
      <sz val="10"/>
      <color rgb="FFFF0000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strike/>
      <sz val="10"/>
      <name val="宋体"/>
      <charset val="134"/>
    </font>
    <font>
      <strike/>
      <sz val="10"/>
      <color theme="1"/>
      <name val="宋体"/>
      <charset val="134"/>
    </font>
    <font>
      <sz val="9"/>
      <name val="宋体"/>
      <charset val="134"/>
    </font>
    <font>
      <sz val="10"/>
      <color theme="1"/>
      <name val="Arial"/>
      <charset val="134"/>
    </font>
    <font>
      <sz val="10"/>
      <name val="Calibri"/>
      <charset val="134"/>
    </font>
    <font>
      <sz val="14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8"/>
      <color rgb="FF000000"/>
      <name val="Microsoft Sans Serif"/>
      <charset val="134"/>
    </font>
    <font>
      <sz val="8"/>
      <color rgb="FF0000FF"/>
      <name val="Microsoft Sans Serif"/>
      <charset val="134"/>
    </font>
    <font>
      <u/>
      <sz val="8"/>
      <color rgb="FF0000FF"/>
      <name val="Microsoft Sans Serif"/>
      <charset val="134"/>
    </font>
    <font>
      <sz val="11"/>
      <color theme="1"/>
      <name val="宋体"/>
      <charset val="134"/>
      <scheme val="minor"/>
    </font>
    <font>
      <sz val="8"/>
      <color rgb="FF000000"/>
      <name val="Microsoft Sans Serif"/>
      <charset val="134"/>
    </font>
    <font>
      <sz val="8"/>
      <color rgb="FF0000FF"/>
      <name val="Microsoft Sans Serif"/>
      <charset val="134"/>
    </font>
    <font>
      <sz val="12"/>
      <color rgb="FFFF0000"/>
      <name val="宋体"/>
      <charset val="134"/>
    </font>
    <font>
      <sz val="11"/>
      <name val="楷体"/>
      <charset val="134"/>
    </font>
    <font>
      <b/>
      <sz val="11"/>
      <name val="楷体"/>
      <charset val="134"/>
    </font>
    <font>
      <sz val="12"/>
      <name val="楷体"/>
      <charset val="134"/>
    </font>
    <font>
      <b/>
      <sz val="18"/>
      <name val="楷体"/>
      <charset val="134"/>
    </font>
    <font>
      <sz val="10"/>
      <name val="楷体"/>
      <charset val="134"/>
    </font>
    <font>
      <sz val="10"/>
      <color rgb="FFFF0000"/>
      <name val="楷体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9"/>
      <name val="Arial"/>
      <charset val="134"/>
    </font>
    <font>
      <b/>
      <sz val="10"/>
      <name val="Arial"/>
      <charset val="134"/>
    </font>
    <font>
      <sz val="11"/>
      <color rgb="FF9C5700"/>
      <name val="宋体"/>
      <charset val="134"/>
      <scheme val="minor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宋体"/>
      <charset val="134"/>
    </font>
    <font>
      <vertAlign val="superscript"/>
      <sz val="14"/>
      <name val="宋体"/>
      <charset val="134"/>
    </font>
    <font>
      <b/>
      <sz val="12"/>
      <name val="楷体"/>
      <charset val="134"/>
    </font>
    <font>
      <b/>
      <sz val="9"/>
      <name val="宋体"/>
      <charset val="134"/>
    </font>
    <font>
      <sz val="9"/>
      <name val="宋体"/>
      <charset val="134"/>
    </font>
  </fonts>
  <fills count="3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6"/>
        <bgColor indexed="64"/>
      </patternFill>
    </fill>
    <fill>
      <patternFill patternType="solid">
        <fgColor theme="5" tint="0.4"/>
        <bgColor indexed="64"/>
      </patternFill>
    </fill>
    <fill>
      <patternFill patternType="solid">
        <fgColor rgb="FFEBEBEB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4" tint="0.399945066682943"/>
      </left>
      <right style="thin">
        <color auto="1"/>
      </right>
      <top style="thin">
        <color theme="4" tint="0.399945066682943"/>
      </top>
      <bottom style="thin">
        <color theme="4" tint="0.399945066682943"/>
      </bottom>
      <diagonal/>
    </border>
    <border>
      <left style="thin">
        <color theme="4" tint="0.399945066682943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 style="thin">
        <color auto="1"/>
      </right>
      <top style="thin">
        <color theme="4" tint="0.399945066682943"/>
      </top>
      <bottom style="thin">
        <color theme="4" tint="0.399945066682943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theme="4" tint="0.399975585192419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4" tint="0.399945066682943"/>
      </top>
      <bottom style="thin">
        <color theme="4" tint="0.399945066682943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/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8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0" fillId="6" borderId="24" applyNumberFormat="0" applyFon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25" applyNumberFormat="0" applyFill="0" applyAlignment="0" applyProtection="0">
      <alignment vertical="center"/>
    </xf>
    <xf numFmtId="0" fontId="46" fillId="0" borderId="25" applyNumberFormat="0" applyFill="0" applyAlignment="0" applyProtection="0">
      <alignment vertical="center"/>
    </xf>
    <xf numFmtId="0" fontId="47" fillId="0" borderId="26" applyNumberFormat="0" applyFill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7" borderId="27" applyNumberFormat="0" applyAlignment="0" applyProtection="0">
      <alignment vertical="center"/>
    </xf>
    <xf numFmtId="0" fontId="49" fillId="8" borderId="28" applyNumberFormat="0" applyAlignment="0" applyProtection="0">
      <alignment vertical="center"/>
    </xf>
    <xf numFmtId="0" fontId="50" fillId="8" borderId="27" applyNumberFormat="0" applyAlignment="0" applyProtection="0">
      <alignment vertical="center"/>
    </xf>
    <xf numFmtId="0" fontId="51" fillId="9" borderId="29" applyNumberFormat="0" applyAlignment="0" applyProtection="0">
      <alignment vertical="center"/>
    </xf>
    <xf numFmtId="0" fontId="52" fillId="0" borderId="30" applyNumberFormat="0" applyFill="0" applyAlignment="0" applyProtection="0">
      <alignment vertical="center"/>
    </xf>
    <xf numFmtId="0" fontId="53" fillId="0" borderId="31" applyNumberFormat="0" applyFill="0" applyAlignment="0" applyProtection="0">
      <alignment vertical="center"/>
    </xf>
    <xf numFmtId="0" fontId="54" fillId="10" borderId="0" applyNumberFormat="0" applyBorder="0" applyAlignment="0" applyProtection="0">
      <alignment vertical="center"/>
    </xf>
    <xf numFmtId="0" fontId="55" fillId="11" borderId="0" applyNumberFormat="0" applyBorder="0" applyAlignment="0" applyProtection="0">
      <alignment vertical="center"/>
    </xf>
    <xf numFmtId="0" fontId="56" fillId="12" borderId="0" applyNumberFormat="0" applyBorder="0" applyAlignment="0" applyProtection="0">
      <alignment vertical="center"/>
    </xf>
    <xf numFmtId="0" fontId="57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57" fillId="16" borderId="0" applyNumberFormat="0" applyBorder="0" applyAlignment="0" applyProtection="0">
      <alignment vertical="center"/>
    </xf>
    <xf numFmtId="0" fontId="57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57" fillId="24" borderId="0" applyNumberFormat="0" applyBorder="0" applyAlignment="0" applyProtection="0">
      <alignment vertical="center"/>
    </xf>
    <xf numFmtId="0" fontId="57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57" fillId="28" borderId="0" applyNumberFormat="0" applyBorder="0" applyAlignment="0" applyProtection="0">
      <alignment vertical="center"/>
    </xf>
    <xf numFmtId="0" fontId="57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57" fillId="32" borderId="0" applyNumberFormat="0" applyBorder="0" applyAlignment="0" applyProtection="0">
      <alignment vertical="center"/>
    </xf>
    <xf numFmtId="0" fontId="57" fillId="33" borderId="0" applyNumberFormat="0" applyBorder="0" applyAlignment="0" applyProtection="0">
      <alignment vertical="center"/>
    </xf>
    <xf numFmtId="0" fontId="30" fillId="34" borderId="0" applyNumberFormat="0" applyBorder="0" applyAlignment="0" applyProtection="0">
      <alignment vertical="center"/>
    </xf>
    <xf numFmtId="0" fontId="30" fillId="35" borderId="0" applyNumberFormat="0" applyBorder="0" applyAlignment="0" applyProtection="0">
      <alignment vertical="center"/>
    </xf>
    <xf numFmtId="0" fontId="57" fillId="36" borderId="0" applyNumberFormat="0" applyBorder="0" applyAlignment="0" applyProtection="0">
      <alignment vertical="center"/>
    </xf>
    <xf numFmtId="0" fontId="0" fillId="0" borderId="0" applyProtection="0">
      <alignment vertical="center"/>
    </xf>
    <xf numFmtId="0" fontId="30" fillId="0" borderId="0">
      <alignment vertical="center"/>
    </xf>
    <xf numFmtId="0" fontId="30" fillId="0" borderId="0">
      <alignment vertical="center"/>
    </xf>
    <xf numFmtId="0" fontId="0" fillId="0" borderId="0"/>
    <xf numFmtId="0" fontId="58" fillId="0" borderId="6" applyNumberFormat="0" applyFill="0" applyBorder="0" applyAlignment="0" applyProtection="0">
      <alignment vertical="center"/>
    </xf>
    <xf numFmtId="0" fontId="30" fillId="0" borderId="0">
      <alignment vertical="center"/>
    </xf>
    <xf numFmtId="0" fontId="30" fillId="0" borderId="0">
      <alignment vertical="center"/>
    </xf>
    <xf numFmtId="0" fontId="0" fillId="0" borderId="0"/>
    <xf numFmtId="0" fontId="59" fillId="0" borderId="0" applyNumberFormat="0" applyFill="0" applyBorder="0" applyAlignment="0" applyProtection="0">
      <alignment vertical="center"/>
    </xf>
    <xf numFmtId="0" fontId="60" fillId="12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58" fillId="0" borderId="6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/>
    <xf numFmtId="0" fontId="62" fillId="0" borderId="0" applyNumberFormat="0" applyBorder="0" applyProtection="0">
      <alignment vertical="center"/>
    </xf>
    <xf numFmtId="0" fontId="30" fillId="0" borderId="0">
      <alignment vertical="center"/>
    </xf>
    <xf numFmtId="0" fontId="63" fillId="0" borderId="0">
      <alignment vertical="center"/>
    </xf>
    <xf numFmtId="0" fontId="58" fillId="0" borderId="6" applyNumberFormat="0" applyFill="0" applyBorder="0" applyAlignment="0" applyProtection="0">
      <alignment vertical="center"/>
    </xf>
  </cellStyleXfs>
  <cellXfs count="339">
    <xf numFmtId="0" fontId="0" fillId="0" borderId="0" xfId="0">
      <alignment vertical="center"/>
    </xf>
    <xf numFmtId="0" fontId="1" fillId="0" borderId="0" xfId="52" applyFont="1" applyFill="1" applyAlignment="1" applyProtection="1">
      <alignment horizontal="center" vertical="center" wrapText="1"/>
      <protection locked="0"/>
    </xf>
    <xf numFmtId="0" fontId="2" fillId="0" borderId="0" xfId="53" applyFont="1" applyFill="1" applyBorder="1" applyAlignment="1" applyProtection="1">
      <alignment horizontal="center" vertical="center" wrapText="1"/>
      <protection locked="0"/>
    </xf>
    <xf numFmtId="0" fontId="1" fillId="2" borderId="0" xfId="52" applyFont="1" applyFill="1" applyAlignment="1" applyProtection="1">
      <alignment horizontal="center" vertical="center" wrapText="1"/>
      <protection locked="0"/>
    </xf>
    <xf numFmtId="176" fontId="1" fillId="0" borderId="0" xfId="52" applyNumberFormat="1" applyFont="1" applyFill="1" applyAlignment="1" applyProtection="1">
      <alignment horizontal="center" vertical="center" wrapText="1"/>
      <protection locked="0"/>
    </xf>
    <xf numFmtId="10" fontId="1" fillId="0" borderId="0" xfId="52" applyNumberFormat="1" applyFont="1" applyFill="1" applyAlignment="1" applyProtection="1">
      <alignment horizontal="center" vertical="center" wrapText="1"/>
      <protection locked="0"/>
    </xf>
    <xf numFmtId="0" fontId="3" fillId="0" borderId="1" xfId="52" applyFont="1" applyFill="1" applyBorder="1" applyAlignment="1" applyProtection="1">
      <alignment horizontal="left" vertical="center"/>
      <protection locked="0"/>
    </xf>
    <xf numFmtId="0" fontId="3" fillId="0" borderId="2" xfId="52" applyFont="1" applyFill="1" applyBorder="1" applyAlignment="1" applyProtection="1">
      <alignment horizontal="left" vertical="center"/>
      <protection locked="0"/>
    </xf>
    <xf numFmtId="0" fontId="3" fillId="0" borderId="3" xfId="52" applyFont="1" applyFill="1" applyBorder="1" applyAlignment="1" applyProtection="1">
      <alignment horizontal="left" vertical="center"/>
      <protection locked="0"/>
    </xf>
    <xf numFmtId="0" fontId="3" fillId="0" borderId="1" xfId="52" applyFont="1" applyFill="1" applyBorder="1" applyAlignment="1" applyProtection="1">
      <alignment horizontal="left" vertical="center" wrapText="1"/>
      <protection locked="0"/>
    </xf>
    <xf numFmtId="0" fontId="3" fillId="0" borderId="2" xfId="52" applyFont="1" applyFill="1" applyBorder="1" applyAlignment="1" applyProtection="1">
      <alignment horizontal="left" vertical="center" wrapText="1"/>
      <protection locked="0"/>
    </xf>
    <xf numFmtId="0" fontId="3" fillId="0" borderId="1" xfId="52" applyFont="1" applyFill="1" applyBorder="1" applyAlignment="1" applyProtection="1">
      <alignment horizontal="left" vertical="top" wrapText="1"/>
      <protection locked="0"/>
    </xf>
    <xf numFmtId="0" fontId="3" fillId="0" borderId="2" xfId="52" applyFont="1" applyFill="1" applyBorder="1" applyAlignment="1" applyProtection="1">
      <alignment horizontal="left" vertical="top" wrapText="1"/>
      <protection locked="0"/>
    </xf>
    <xf numFmtId="0" fontId="2" fillId="0" borderId="4" xfId="53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52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2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0" applyNumberFormat="1" applyFont="1" applyFill="1" applyBorder="1" applyAlignment="1" applyProtection="1">
      <alignment horizontal="center" vertical="center" wrapText="1"/>
    </xf>
    <xf numFmtId="0" fontId="4" fillId="2" borderId="5" xfId="52" applyNumberFormat="1" applyFont="1" applyFill="1" applyBorder="1" applyAlignment="1" applyProtection="1">
      <alignment horizontal="center" vertical="center" wrapText="1"/>
      <protection locked="0"/>
    </xf>
    <xf numFmtId="0" fontId="4" fillId="2" borderId="6" xfId="52" applyNumberFormat="1" applyFont="1" applyFill="1" applyBorder="1" applyAlignment="1" applyProtection="1">
      <alignment horizontal="center" vertical="center" wrapText="1"/>
      <protection locked="0"/>
    </xf>
    <xf numFmtId="0" fontId="4" fillId="2" borderId="6" xfId="50" applyNumberFormat="1" applyFont="1" applyFill="1" applyBorder="1" applyAlignment="1" applyProtection="1">
      <alignment horizontal="center" vertical="center" wrapText="1"/>
    </xf>
    <xf numFmtId="0" fontId="4" fillId="0" borderId="7" xfId="52" applyNumberFormat="1" applyFont="1" applyFill="1" applyBorder="1" applyAlignment="1" applyProtection="1">
      <alignment horizontal="center" vertical="center" wrapText="1"/>
      <protection locked="0"/>
    </xf>
    <xf numFmtId="0" fontId="1" fillId="0" borderId="6" xfId="52" applyFont="1" applyFill="1" applyBorder="1" applyAlignment="1" applyProtection="1">
      <alignment horizontal="center" vertical="center" wrapText="1"/>
      <protection locked="0"/>
    </xf>
    <xf numFmtId="0" fontId="3" fillId="0" borderId="3" xfId="52" applyFont="1" applyFill="1" applyBorder="1" applyAlignment="1" applyProtection="1">
      <alignment horizontal="left" vertical="center" wrapText="1"/>
      <protection locked="0"/>
    </xf>
    <xf numFmtId="0" fontId="5" fillId="0" borderId="8" xfId="52" applyFont="1" applyFill="1" applyBorder="1" applyAlignment="1" applyProtection="1">
      <alignment horizontal="center" vertical="center" wrapText="1"/>
      <protection locked="0"/>
    </xf>
    <xf numFmtId="0" fontId="5" fillId="0" borderId="9" xfId="52" applyFont="1" applyFill="1" applyBorder="1" applyAlignment="1" applyProtection="1">
      <alignment horizontal="center" vertical="center" wrapText="1"/>
      <protection locked="0"/>
    </xf>
    <xf numFmtId="0" fontId="3" fillId="0" borderId="3" xfId="52" applyFont="1" applyFill="1" applyBorder="1" applyAlignment="1" applyProtection="1">
      <alignment horizontal="left" vertical="top" wrapText="1"/>
      <protection locked="0"/>
    </xf>
    <xf numFmtId="0" fontId="5" fillId="0" borderId="10" xfId="52" applyFont="1" applyFill="1" applyBorder="1" applyAlignment="1" applyProtection="1">
      <alignment horizontal="center" vertical="center" wrapText="1"/>
      <protection locked="0"/>
    </xf>
    <xf numFmtId="0" fontId="4" fillId="0" borderId="6" xfId="50" applyNumberFormat="1" applyFont="1" applyFill="1" applyBorder="1" applyAlignment="1">
      <alignment horizontal="center" vertical="center" wrapText="1"/>
    </xf>
    <xf numFmtId="0" fontId="4" fillId="2" borderId="6" xfId="50" applyNumberFormat="1" applyFont="1" applyFill="1" applyBorder="1" applyAlignment="1">
      <alignment horizontal="center" vertical="center" wrapText="1"/>
    </xf>
    <xf numFmtId="0" fontId="6" fillId="0" borderId="6" xfId="50" applyNumberFormat="1" applyFont="1" applyFill="1" applyBorder="1" applyAlignment="1" applyProtection="1">
      <alignment horizontal="center" vertical="center" wrapText="1"/>
    </xf>
    <xf numFmtId="0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6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4" applyNumberFormat="1" applyFont="1" applyFill="1" applyBorder="1" applyAlignment="1" applyProtection="1">
      <alignment horizontal="center" vertical="center"/>
    </xf>
    <xf numFmtId="0" fontId="4" fillId="0" borderId="6" xfId="54" applyNumberFormat="1" applyFont="1" applyFill="1" applyBorder="1" applyAlignment="1">
      <alignment horizontal="center" vertical="center"/>
    </xf>
    <xf numFmtId="49" fontId="4" fillId="0" borderId="6" xfId="55" applyNumberFormat="1" applyFont="1" applyFill="1" applyBorder="1" applyAlignment="1" applyProtection="1">
      <alignment horizontal="center" vertical="center" wrapText="1"/>
    </xf>
    <xf numFmtId="0" fontId="4" fillId="0" borderId="6" xfId="54" applyNumberFormat="1" applyFont="1" applyFill="1" applyBorder="1" applyAlignment="1" applyProtection="1">
      <alignment horizontal="center" vertical="center" wrapText="1"/>
    </xf>
    <xf numFmtId="0" fontId="4" fillId="0" borderId="6" xfId="56" applyNumberFormat="1" applyFont="1" applyFill="1" applyBorder="1" applyAlignment="1" applyProtection="1">
      <alignment horizontal="center" vertical="center" wrapText="1"/>
    </xf>
    <xf numFmtId="49" fontId="4" fillId="0" borderId="6" xfId="57" applyNumberFormat="1" applyFont="1" applyFill="1" applyBorder="1" applyAlignment="1">
      <alignment horizontal="center" vertical="center" wrapText="1"/>
    </xf>
    <xf numFmtId="0" fontId="4" fillId="0" borderId="6" xfId="57" applyNumberFormat="1" applyFont="1" applyFill="1" applyBorder="1" applyAlignment="1">
      <alignment horizontal="center" vertical="center" wrapText="1"/>
    </xf>
    <xf numFmtId="49" fontId="4" fillId="0" borderId="6" xfId="55" applyNumberFormat="1" applyFont="1" applyFill="1" applyBorder="1" applyAlignment="1">
      <alignment horizontal="center" vertical="center" wrapText="1"/>
    </xf>
    <xf numFmtId="0" fontId="4" fillId="0" borderId="6" xfId="54" applyNumberFormat="1" applyFont="1" applyFill="1" applyBorder="1" applyAlignment="1">
      <alignment horizontal="center" vertical="center" wrapText="1"/>
    </xf>
    <xf numFmtId="0" fontId="6" fillId="0" borderId="6" xfId="57" applyNumberFormat="1" applyFont="1" applyFill="1" applyBorder="1" applyAlignment="1">
      <alignment horizontal="center" vertical="center" wrapText="1"/>
    </xf>
    <xf numFmtId="0" fontId="5" fillId="0" borderId="11" xfId="52" applyFont="1" applyFill="1" applyBorder="1" applyAlignment="1" applyProtection="1">
      <alignment horizontal="center" vertical="center" wrapText="1"/>
      <protection locked="0"/>
    </xf>
    <xf numFmtId="0" fontId="5" fillId="0" borderId="0" xfId="52" applyFont="1" applyFill="1" applyAlignment="1" applyProtection="1">
      <alignment horizontal="center" vertical="center" wrapText="1"/>
      <protection locked="0"/>
    </xf>
    <xf numFmtId="0" fontId="5" fillId="0" borderId="12" xfId="52" applyFont="1" applyFill="1" applyBorder="1" applyAlignment="1" applyProtection="1">
      <alignment horizontal="center" vertical="center" wrapText="1"/>
      <protection locked="0"/>
    </xf>
    <xf numFmtId="177" fontId="4" fillId="0" borderId="6" xfId="50" applyNumberFormat="1" applyFont="1" applyFill="1" applyBorder="1" applyAlignment="1" applyProtection="1">
      <alignment horizontal="center" vertical="center" wrapText="1"/>
    </xf>
    <xf numFmtId="49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177" fontId="4" fillId="0" borderId="6" xfId="50" applyNumberFormat="1" applyFont="1" applyFill="1" applyBorder="1" applyAlignment="1">
      <alignment horizontal="center" vertical="center" wrapText="1"/>
    </xf>
    <xf numFmtId="0" fontId="4" fillId="0" borderId="6" xfId="53" applyFont="1" applyFill="1" applyBorder="1" applyAlignment="1" applyProtection="1">
      <alignment horizontal="center" vertical="center" wrapText="1"/>
      <protection locked="0"/>
    </xf>
    <xf numFmtId="177" fontId="4" fillId="2" borderId="6" xfId="50" applyNumberFormat="1" applyFont="1" applyFill="1" applyBorder="1" applyAlignment="1">
      <alignment horizontal="center" vertical="center" wrapText="1"/>
    </xf>
    <xf numFmtId="0" fontId="4" fillId="2" borderId="6" xfId="53" applyFont="1" applyFill="1" applyBorder="1" applyAlignment="1" applyProtection="1">
      <alignment horizontal="center" vertical="center" wrapText="1"/>
      <protection locked="0"/>
    </xf>
    <xf numFmtId="49" fontId="4" fillId="2" borderId="6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8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9" applyNumberFormat="1" applyFont="1" applyFill="1" applyBorder="1" applyAlignment="1" applyProtection="1">
      <alignment horizontal="center" vertical="center" wrapText="1"/>
      <protection locked="0"/>
    </xf>
    <xf numFmtId="49" fontId="4" fillId="0" borderId="6" xfId="54" applyNumberFormat="1" applyFont="1" applyFill="1" applyBorder="1" applyAlignment="1" applyProtection="1">
      <alignment horizontal="center" vertical="center" wrapText="1"/>
    </xf>
    <xf numFmtId="49" fontId="4" fillId="0" borderId="6" xfId="54" applyNumberFormat="1" applyFont="1" applyFill="1" applyBorder="1" applyAlignment="1">
      <alignment horizontal="center" vertical="center" wrapText="1"/>
    </xf>
    <xf numFmtId="0" fontId="4" fillId="0" borderId="6" xfId="60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5" applyNumberFormat="1" applyFont="1" applyFill="1" applyBorder="1" applyAlignment="1" applyProtection="1">
      <alignment horizontal="center" vertical="center" wrapText="1"/>
    </xf>
    <xf numFmtId="177" fontId="4" fillId="0" borderId="6" xfId="0" applyNumberFormat="1" applyFont="1" applyFill="1" applyBorder="1" applyAlignment="1" applyProtection="1">
      <alignment horizontal="center" vertical="center" wrapText="1"/>
    </xf>
    <xf numFmtId="0" fontId="4" fillId="0" borderId="6" xfId="61" applyNumberFormat="1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178" fontId="7" fillId="0" borderId="1" xfId="0" applyNumberFormat="1" applyFont="1" applyFill="1" applyBorder="1" applyAlignment="1">
      <alignment horizontal="center" vertical="center" wrapText="1"/>
    </xf>
    <xf numFmtId="178" fontId="7" fillId="0" borderId="6" xfId="0" applyNumberFormat="1" applyFont="1" applyFill="1" applyBorder="1" applyAlignment="1">
      <alignment horizontal="center" vertical="center" wrapText="1"/>
    </xf>
    <xf numFmtId="179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176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4" fillId="2" borderId="6" xfId="53" applyNumberFormat="1" applyFont="1" applyFill="1" applyBorder="1" applyAlignment="1" applyProtection="1">
      <alignment horizontal="center" vertical="center" wrapText="1"/>
      <protection locked="0"/>
    </xf>
    <xf numFmtId="179" fontId="4" fillId="2" borderId="6" xfId="53" applyNumberFormat="1" applyFont="1" applyFill="1" applyBorder="1" applyAlignment="1" applyProtection="1">
      <alignment horizontal="center" vertical="center" wrapText="1"/>
      <protection locked="0"/>
    </xf>
    <xf numFmtId="176" fontId="4" fillId="2" borderId="6" xfId="53" applyNumberFormat="1" applyFont="1" applyFill="1" applyBorder="1" applyAlignment="1" applyProtection="1">
      <alignment horizontal="center" vertical="center" wrapText="1"/>
      <protection locked="0"/>
    </xf>
    <xf numFmtId="176" fontId="4" fillId="0" borderId="6" xfId="50" applyNumberFormat="1" applyFont="1" applyFill="1" applyBorder="1" applyAlignment="1" applyProtection="1">
      <alignment horizontal="center" vertical="center" wrapText="1"/>
    </xf>
    <xf numFmtId="49" fontId="8" fillId="0" borderId="6" xfId="53" applyNumberFormat="1" applyFont="1" applyFill="1" applyBorder="1" applyAlignment="1" applyProtection="1">
      <alignment horizontal="center" vertical="center" wrapText="1"/>
      <protection locked="0"/>
    </xf>
    <xf numFmtId="177" fontId="8" fillId="0" borderId="6" xfId="53" applyNumberFormat="1" applyFont="1" applyFill="1" applyBorder="1" applyAlignment="1" applyProtection="1">
      <alignment horizontal="center" vertical="center" wrapText="1"/>
      <protection locked="0"/>
    </xf>
    <xf numFmtId="177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176" fontId="4" fillId="0" borderId="6" xfId="60" applyNumberFormat="1" applyFont="1" applyFill="1" applyBorder="1" applyAlignment="1" applyProtection="1">
      <alignment horizontal="center" vertical="center" wrapText="1"/>
      <protection locked="0"/>
    </xf>
    <xf numFmtId="0" fontId="9" fillId="0" borderId="6" xfId="53" applyFont="1" applyFill="1" applyBorder="1" applyAlignment="1" applyProtection="1">
      <alignment horizontal="center" vertical="center" wrapText="1"/>
      <protection locked="0"/>
    </xf>
    <xf numFmtId="176" fontId="9" fillId="0" borderId="6" xfId="53" applyNumberFormat="1" applyFont="1" applyFill="1" applyBorder="1" applyAlignment="1" applyProtection="1">
      <alignment horizontal="center" vertical="center" wrapText="1"/>
      <protection locked="0"/>
    </xf>
    <xf numFmtId="180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13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5" applyNumberFormat="1" applyFont="1" applyFill="1" applyBorder="1" applyAlignment="1">
      <alignment horizontal="center" vertical="center"/>
    </xf>
    <xf numFmtId="176" fontId="4" fillId="0" borderId="6" xfId="50" applyNumberFormat="1" applyFont="1" applyFill="1" applyBorder="1" applyAlignment="1">
      <alignment horizontal="center" vertical="center" wrapText="1"/>
    </xf>
    <xf numFmtId="180" fontId="4" fillId="0" borderId="6" xfId="60" applyNumberFormat="1" applyFont="1" applyFill="1" applyBorder="1" applyAlignment="1" applyProtection="1">
      <alignment horizontal="center" vertical="center" wrapText="1"/>
      <protection locked="0"/>
    </xf>
    <xf numFmtId="49" fontId="4" fillId="0" borderId="6" xfId="50" applyNumberFormat="1" applyFont="1" applyFill="1" applyBorder="1" applyAlignment="1">
      <alignment horizontal="center" vertical="center" wrapText="1"/>
    </xf>
    <xf numFmtId="176" fontId="4" fillId="0" borderId="6" xfId="52" applyNumberFormat="1" applyFont="1" applyFill="1" applyBorder="1" applyAlignment="1" applyProtection="1">
      <alignment horizontal="center" vertical="center" wrapText="1"/>
      <protection locked="0"/>
    </xf>
    <xf numFmtId="10" fontId="5" fillId="0" borderId="11" xfId="52" applyNumberFormat="1" applyFont="1" applyFill="1" applyBorder="1" applyAlignment="1" applyProtection="1">
      <alignment horizontal="center" vertical="center" wrapText="1"/>
      <protection locked="0"/>
    </xf>
    <xf numFmtId="0" fontId="5" fillId="0" borderId="14" xfId="52" applyFont="1" applyFill="1" applyBorder="1" applyAlignment="1" applyProtection="1">
      <alignment horizontal="center" vertical="center" wrapText="1"/>
      <protection locked="0"/>
    </xf>
    <xf numFmtId="10" fontId="5" fillId="0" borderId="0" xfId="52" applyNumberFormat="1" applyFont="1" applyFill="1" applyAlignment="1" applyProtection="1">
      <alignment horizontal="center" vertical="center" wrapText="1"/>
      <protection locked="0"/>
    </xf>
    <xf numFmtId="0" fontId="5" fillId="0" borderId="15" xfId="52" applyFont="1" applyFill="1" applyBorder="1" applyAlignment="1" applyProtection="1">
      <alignment horizontal="center" vertical="center" wrapText="1"/>
      <protection locked="0"/>
    </xf>
    <xf numFmtId="10" fontId="5" fillId="0" borderId="12" xfId="52" applyNumberFormat="1" applyFont="1" applyFill="1" applyBorder="1" applyAlignment="1" applyProtection="1">
      <alignment horizontal="center" vertical="center" wrapText="1"/>
      <protection locked="0"/>
    </xf>
    <xf numFmtId="0" fontId="5" fillId="0" borderId="16" xfId="52" applyFont="1" applyFill="1" applyBorder="1" applyAlignment="1" applyProtection="1">
      <alignment horizontal="center" vertical="center" wrapText="1"/>
      <protection locked="0"/>
    </xf>
    <xf numFmtId="181" fontId="7" fillId="0" borderId="2" xfId="0" applyNumberFormat="1" applyFont="1" applyFill="1" applyBorder="1" applyAlignment="1">
      <alignment horizontal="center" vertical="center" wrapText="1"/>
    </xf>
    <xf numFmtId="181" fontId="7" fillId="0" borderId="3" xfId="0" applyNumberFormat="1" applyFont="1" applyFill="1" applyBorder="1" applyAlignment="1">
      <alignment horizontal="center" vertical="center" wrapText="1"/>
    </xf>
    <xf numFmtId="180" fontId="7" fillId="0" borderId="6" xfId="0" applyNumberFormat="1" applyFont="1" applyFill="1" applyBorder="1" applyAlignment="1">
      <alignment horizontal="center" vertical="center" wrapText="1"/>
    </xf>
    <xf numFmtId="10" fontId="7" fillId="0" borderId="6" xfId="0" applyNumberFormat="1" applyFont="1" applyFill="1" applyBorder="1" applyAlignment="1">
      <alignment horizontal="center" vertical="center" wrapText="1"/>
    </xf>
    <xf numFmtId="181" fontId="7" fillId="0" borderId="6" xfId="0" applyNumberFormat="1" applyFont="1" applyFill="1" applyBorder="1" applyAlignment="1">
      <alignment horizontal="center" vertical="center" wrapText="1"/>
    </xf>
    <xf numFmtId="176" fontId="7" fillId="0" borderId="6" xfId="0" applyNumberFormat="1" applyFont="1" applyFill="1" applyBorder="1" applyAlignment="1">
      <alignment horizontal="center" vertical="center" wrapText="1"/>
    </xf>
    <xf numFmtId="0" fontId="7" fillId="0" borderId="7" xfId="52" applyFont="1" applyFill="1" applyBorder="1" applyAlignment="1" applyProtection="1">
      <alignment horizontal="center" vertical="center" wrapText="1"/>
      <protection locked="0"/>
    </xf>
    <xf numFmtId="0" fontId="7" fillId="0" borderId="13" xfId="52" applyFont="1" applyFill="1" applyBorder="1" applyAlignment="1" applyProtection="1">
      <alignment horizontal="center" vertical="center" wrapText="1"/>
      <protection locked="0"/>
    </xf>
    <xf numFmtId="10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10" fontId="4" fillId="2" borderId="6" xfId="53" applyNumberFormat="1" applyFont="1" applyFill="1" applyBorder="1" applyAlignment="1" applyProtection="1">
      <alignment horizontal="center" vertical="center" wrapText="1"/>
      <protection locked="0"/>
    </xf>
    <xf numFmtId="10" fontId="10" fillId="0" borderId="6" xfId="62" applyNumberFormat="1" applyFont="1" applyFill="1" applyBorder="1" applyAlignment="1" applyProtection="1">
      <alignment horizontal="center" vertical="center" wrapText="1"/>
      <protection locked="0"/>
    </xf>
    <xf numFmtId="179" fontId="6" fillId="0" borderId="6" xfId="53" applyNumberFormat="1" applyFont="1" applyFill="1" applyBorder="1" applyAlignment="1" applyProtection="1">
      <alignment horizontal="center" vertical="center" wrapText="1"/>
      <protection locked="0"/>
    </xf>
    <xf numFmtId="178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179" fontId="4" fillId="0" borderId="17" xfId="53" applyNumberFormat="1" applyFont="1" applyFill="1" applyBorder="1" applyAlignment="1" applyProtection="1">
      <alignment horizontal="center" vertical="center" wrapText="1"/>
      <protection locked="0"/>
    </xf>
    <xf numFmtId="10" fontId="9" fillId="0" borderId="6" xfId="53" applyNumberFormat="1" applyFont="1" applyFill="1" applyBorder="1" applyAlignment="1" applyProtection="1">
      <alignment horizontal="center" vertical="center" wrapText="1"/>
      <protection locked="0"/>
    </xf>
    <xf numFmtId="10" fontId="4" fillId="0" borderId="13" xfId="53" applyNumberFormat="1" applyFont="1" applyFill="1" applyBorder="1" applyAlignment="1" applyProtection="1">
      <alignment horizontal="center" vertical="center" wrapText="1"/>
      <protection locked="0"/>
    </xf>
    <xf numFmtId="0" fontId="11" fillId="0" borderId="6" xfId="52" applyFont="1" applyFill="1" applyBorder="1" applyAlignment="1" applyProtection="1">
      <alignment horizontal="center" vertical="center" wrapText="1"/>
      <protection locked="0"/>
    </xf>
    <xf numFmtId="0" fontId="9" fillId="0" borderId="6" xfId="53" applyNumberFormat="1" applyFont="1" applyFill="1" applyBorder="1" applyAlignment="1" applyProtection="1">
      <alignment horizontal="center" vertical="center" wrapText="1"/>
      <protection locked="0"/>
    </xf>
    <xf numFmtId="176" fontId="12" fillId="0" borderId="7" xfId="52" applyNumberFormat="1" applyFont="1" applyFill="1" applyBorder="1" applyAlignment="1" applyProtection="1">
      <alignment horizontal="center" vertical="center" wrapText="1"/>
      <protection locked="0"/>
    </xf>
    <xf numFmtId="179" fontId="12" fillId="0" borderId="7" xfId="52" applyNumberFormat="1" applyFont="1" applyFill="1" applyBorder="1" applyAlignment="1" applyProtection="1">
      <alignment horizontal="center" vertical="center" wrapText="1"/>
      <protection locked="0"/>
    </xf>
    <xf numFmtId="0" fontId="12" fillId="0" borderId="7" xfId="52" applyNumberFormat="1" applyFont="1" applyFill="1" applyBorder="1" applyAlignment="1" applyProtection="1">
      <alignment horizontal="center" vertical="center" wrapText="1"/>
      <protection locked="0"/>
    </xf>
    <xf numFmtId="176" fontId="12" fillId="0" borderId="13" xfId="52" applyNumberFormat="1" applyFont="1" applyFill="1" applyBorder="1" applyAlignment="1" applyProtection="1">
      <alignment horizontal="center" vertical="center" wrapText="1"/>
      <protection locked="0"/>
    </xf>
    <xf numFmtId="179" fontId="12" fillId="0" borderId="13" xfId="52" applyNumberFormat="1" applyFont="1" applyFill="1" applyBorder="1" applyAlignment="1" applyProtection="1">
      <alignment horizontal="center" vertical="center" wrapText="1"/>
      <protection locked="0"/>
    </xf>
    <xf numFmtId="0" fontId="12" fillId="0" borderId="13" xfId="52" applyNumberFormat="1" applyFont="1" applyFill="1" applyBorder="1" applyAlignment="1" applyProtection="1">
      <alignment horizontal="center" vertical="center" wrapText="1"/>
      <protection locked="0"/>
    </xf>
    <xf numFmtId="0" fontId="1" fillId="0" borderId="6" xfId="63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0" applyFont="1" applyFill="1" applyBorder="1" applyAlignment="1">
      <alignment horizontal="center" vertical="center" wrapText="1"/>
    </xf>
    <xf numFmtId="0" fontId="4" fillId="0" borderId="6" xfId="52" applyFont="1" applyFill="1" applyBorder="1" applyAlignment="1" applyProtection="1">
      <alignment horizontal="center" vertical="center" wrapText="1"/>
      <protection locked="0"/>
    </xf>
    <xf numFmtId="176" fontId="4" fillId="0" borderId="6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18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7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6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19" xfId="63" applyNumberFormat="1" applyFont="1" applyFill="1" applyBorder="1" applyAlignment="1" applyProtection="1">
      <alignment horizontal="center" vertical="center" wrapText="1"/>
      <protection locked="0"/>
    </xf>
    <xf numFmtId="182" fontId="4" fillId="0" borderId="6" xfId="53" applyNumberFormat="1" applyFont="1" applyFill="1" applyBorder="1" applyAlignment="1" applyProtection="1">
      <alignment horizontal="center" vertical="center" wrapText="1"/>
      <protection locked="0"/>
    </xf>
    <xf numFmtId="182" fontId="13" fillId="0" borderId="6" xfId="53" applyNumberFormat="1" applyFont="1" applyFill="1" applyBorder="1" applyAlignment="1" applyProtection="1">
      <alignment horizontal="center" vertical="center" wrapText="1"/>
      <protection locked="0"/>
    </xf>
    <xf numFmtId="182" fontId="13" fillId="2" borderId="6" xfId="53" applyNumberFormat="1" applyFont="1" applyFill="1" applyBorder="1" applyAlignment="1" applyProtection="1">
      <alignment horizontal="center" vertical="center" wrapText="1"/>
      <protection locked="0"/>
    </xf>
    <xf numFmtId="182" fontId="4" fillId="2" borderId="6" xfId="53" applyNumberFormat="1" applyFont="1" applyFill="1" applyBorder="1" applyAlignment="1" applyProtection="1">
      <alignment horizontal="center" vertical="center" wrapText="1"/>
      <protection locked="0"/>
    </xf>
    <xf numFmtId="182" fontId="4" fillId="0" borderId="6" xfId="50" applyNumberFormat="1" applyFont="1" applyFill="1" applyBorder="1" applyAlignment="1" applyProtection="1">
      <alignment horizontal="center" vertical="center" wrapText="1"/>
    </xf>
    <xf numFmtId="182" fontId="13" fillId="0" borderId="6" xfId="50" applyNumberFormat="1" applyFont="1" applyFill="1" applyBorder="1" applyAlignment="1">
      <alignment horizontal="center" vertical="center" wrapText="1"/>
    </xf>
    <xf numFmtId="182" fontId="13" fillId="2" borderId="6" xfId="50" applyNumberFormat="1" applyFont="1" applyFill="1" applyBorder="1" applyAlignment="1">
      <alignment horizontal="center" vertical="center" wrapText="1"/>
    </xf>
    <xf numFmtId="0" fontId="4" fillId="3" borderId="6" xfId="50" applyFont="1" applyFill="1" applyBorder="1" applyAlignment="1">
      <alignment horizontal="center" vertical="center" wrapText="1"/>
    </xf>
    <xf numFmtId="0" fontId="4" fillId="4" borderId="6" xfId="50" applyFont="1" applyFill="1" applyBorder="1" applyAlignment="1">
      <alignment horizontal="center" vertical="center" wrapText="1"/>
    </xf>
    <xf numFmtId="0" fontId="4" fillId="3" borderId="6" xfId="52" applyFont="1" applyFill="1" applyBorder="1" applyAlignment="1" applyProtection="1">
      <alignment horizontal="center" vertical="center" wrapText="1"/>
      <protection locked="0"/>
    </xf>
    <xf numFmtId="0" fontId="4" fillId="4" borderId="6" xfId="52" applyFont="1" applyFill="1" applyBorder="1" applyAlignment="1" applyProtection="1">
      <alignment horizontal="center" vertical="center" wrapText="1"/>
      <protection locked="0"/>
    </xf>
    <xf numFmtId="176" fontId="4" fillId="3" borderId="6" xfId="63" applyNumberFormat="1" applyFont="1" applyFill="1" applyBorder="1" applyAlignment="1" applyProtection="1">
      <alignment horizontal="center" vertical="center" wrapText="1"/>
      <protection locked="0"/>
    </xf>
    <xf numFmtId="176" fontId="4" fillId="4" borderId="6" xfId="63" applyNumberFormat="1" applyFont="1" applyFill="1" applyBorder="1" applyAlignment="1" applyProtection="1">
      <alignment horizontal="center" vertical="center" wrapText="1"/>
      <protection locked="0"/>
    </xf>
    <xf numFmtId="0" fontId="14" fillId="3" borderId="7" xfId="63" applyNumberFormat="1" applyFont="1" applyFill="1" applyBorder="1" applyAlignment="1" applyProtection="1">
      <alignment horizontal="center" vertical="center" wrapText="1"/>
      <protection locked="0"/>
    </xf>
    <xf numFmtId="0" fontId="14" fillId="4" borderId="7" xfId="63" applyNumberFormat="1" applyFont="1" applyFill="1" applyBorder="1" applyAlignment="1" applyProtection="1">
      <alignment horizontal="center" vertical="center" wrapText="1"/>
      <protection locked="0"/>
    </xf>
    <xf numFmtId="0" fontId="14" fillId="3" borderId="19" xfId="63" applyNumberFormat="1" applyFont="1" applyFill="1" applyBorder="1" applyAlignment="1" applyProtection="1">
      <alignment horizontal="center" vertical="center" wrapText="1"/>
      <protection locked="0"/>
    </xf>
    <xf numFmtId="0" fontId="14" fillId="4" borderId="19" xfId="63" applyNumberFormat="1" applyFont="1" applyFill="1" applyBorder="1" applyAlignment="1" applyProtection="1">
      <alignment horizontal="center" vertical="center" wrapText="1"/>
      <protection locked="0"/>
    </xf>
    <xf numFmtId="43" fontId="15" fillId="3" borderId="6" xfId="53" applyNumberFormat="1" applyFont="1" applyFill="1" applyBorder="1" applyAlignment="1" applyProtection="1">
      <alignment horizontal="center" vertical="center" wrapText="1"/>
      <protection locked="0"/>
    </xf>
    <xf numFmtId="43" fontId="15" fillId="4" borderId="6" xfId="53" applyNumberFormat="1" applyFont="1" applyFill="1" applyBorder="1" applyAlignment="1" applyProtection="1">
      <alignment horizontal="center" vertical="center" wrapText="1"/>
      <protection locked="0"/>
    </xf>
    <xf numFmtId="182" fontId="13" fillId="3" borderId="6" xfId="53" applyNumberFormat="1" applyFont="1" applyFill="1" applyBorder="1" applyAlignment="1" applyProtection="1">
      <alignment horizontal="center" vertical="center" wrapText="1"/>
      <protection locked="0"/>
    </xf>
    <xf numFmtId="182" fontId="13" fillId="4" borderId="6" xfId="53" applyNumberFormat="1" applyFont="1" applyFill="1" applyBorder="1" applyAlignment="1" applyProtection="1">
      <alignment horizontal="center" vertical="center" wrapText="1"/>
      <protection locked="0"/>
    </xf>
    <xf numFmtId="43" fontId="13" fillId="3" borderId="6" xfId="53" applyNumberFormat="1" applyFont="1" applyFill="1" applyBorder="1" applyAlignment="1" applyProtection="1">
      <alignment horizontal="center" vertical="center" wrapText="1"/>
      <protection locked="0"/>
    </xf>
    <xf numFmtId="43" fontId="13" fillId="4" borderId="6" xfId="53" applyNumberFormat="1" applyFont="1" applyFill="1" applyBorder="1" applyAlignment="1" applyProtection="1">
      <alignment horizontal="center" vertical="center" wrapText="1"/>
      <protection locked="0"/>
    </xf>
    <xf numFmtId="0" fontId="4" fillId="2" borderId="20" xfId="52" applyNumberFormat="1" applyFont="1" applyFill="1" applyBorder="1" applyAlignment="1" applyProtection="1">
      <alignment horizontal="center" vertical="center" wrapText="1"/>
      <protection locked="0"/>
    </xf>
    <xf numFmtId="49" fontId="6" fillId="0" borderId="6" xfId="57" applyNumberFormat="1" applyFont="1" applyFill="1" applyBorder="1" applyAlignment="1">
      <alignment horizontal="center" vertical="center" wrapText="1"/>
    </xf>
    <xf numFmtId="0" fontId="6" fillId="0" borderId="6" xfId="54" applyNumberFormat="1" applyFont="1" applyFill="1" applyBorder="1" applyAlignment="1">
      <alignment horizontal="center" vertical="center" wrapText="1"/>
    </xf>
    <xf numFmtId="0" fontId="16" fillId="0" borderId="6" xfId="64" applyFont="1" applyFill="1" applyBorder="1" applyAlignment="1">
      <alignment horizontal="center" vertical="center" wrapText="1"/>
    </xf>
    <xf numFmtId="0" fontId="16" fillId="0" borderId="6" xfId="60" applyNumberFormat="1" applyFont="1" applyFill="1" applyBorder="1" applyAlignment="1" applyProtection="1">
      <alignment horizontal="center" vertical="center" wrapText="1"/>
      <protection locked="0"/>
    </xf>
    <xf numFmtId="0" fontId="17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10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6" fillId="0" borderId="6" xfId="52" applyNumberFormat="1" applyFont="1" applyFill="1" applyBorder="1" applyAlignment="1" applyProtection="1">
      <alignment horizontal="center" vertical="center" wrapText="1"/>
      <protection locked="0"/>
    </xf>
    <xf numFmtId="0" fontId="6" fillId="0" borderId="6" xfId="50" applyNumberFormat="1" applyFont="1" applyFill="1" applyBorder="1" applyAlignment="1">
      <alignment horizontal="center" vertical="center" wrapText="1"/>
    </xf>
    <xf numFmtId="183" fontId="18" fillId="2" borderId="6" xfId="0" applyNumberFormat="1" applyFont="1" applyFill="1" applyBorder="1" applyAlignment="1">
      <alignment horizontal="center" vertical="center" wrapText="1"/>
    </xf>
    <xf numFmtId="49" fontId="18" fillId="2" borderId="6" xfId="55" applyNumberFormat="1" applyFont="1" applyFill="1" applyBorder="1" applyAlignment="1">
      <alignment horizontal="center" vertical="center" wrapText="1"/>
    </xf>
    <xf numFmtId="0" fontId="19" fillId="2" borderId="6" xfId="52" applyNumberFormat="1" applyFont="1" applyFill="1" applyBorder="1" applyAlignment="1" applyProtection="1">
      <alignment horizontal="center" vertical="center" wrapText="1"/>
      <protection locked="0"/>
    </xf>
    <xf numFmtId="0" fontId="18" fillId="2" borderId="6" xfId="65" applyNumberFormat="1" applyFont="1" applyFill="1" applyBorder="1" applyAlignment="1">
      <alignment horizontal="center" vertical="center" wrapText="1"/>
    </xf>
    <xf numFmtId="177" fontId="4" fillId="0" borderId="6" xfId="0" applyNumberFormat="1" applyFont="1" applyFill="1" applyBorder="1" applyAlignment="1">
      <alignment horizontal="center" vertical="center" wrapText="1"/>
    </xf>
    <xf numFmtId="0" fontId="8" fillId="0" borderId="6" xfId="52" applyNumberFormat="1" applyFont="1" applyFill="1" applyBorder="1" applyAlignment="1" applyProtection="1">
      <alignment horizontal="center" vertical="center" wrapText="1"/>
      <protection locked="0"/>
    </xf>
    <xf numFmtId="0" fontId="8" fillId="0" borderId="6" xfId="64" applyNumberFormat="1" applyFont="1" applyFill="1" applyBorder="1" applyAlignment="1" applyProtection="1">
      <alignment horizontal="center" vertical="center"/>
    </xf>
    <xf numFmtId="0" fontId="10" fillId="0" borderId="6" xfId="0" applyNumberFormat="1" applyFont="1" applyFill="1" applyBorder="1" applyAlignment="1" applyProtection="1">
      <alignment horizontal="center" vertical="center" wrapText="1"/>
    </xf>
    <xf numFmtId="0" fontId="20" fillId="0" borderId="6" xfId="0" applyNumberFormat="1" applyFont="1" applyFill="1" applyBorder="1" applyAlignment="1" applyProtection="1">
      <alignment vertical="center" wrapText="1"/>
    </xf>
    <xf numFmtId="0" fontId="18" fillId="2" borderId="6" xfId="53" applyNumberFormat="1" applyFont="1" applyFill="1" applyBorder="1" applyAlignment="1" applyProtection="1">
      <alignment horizontal="center" vertical="center" wrapText="1"/>
      <protection locked="0"/>
    </xf>
    <xf numFmtId="49" fontId="19" fillId="2" borderId="6" xfId="52" applyNumberFormat="1" applyFont="1" applyFill="1" applyBorder="1" applyAlignment="1" applyProtection="1">
      <alignment horizontal="center" vertical="center" wrapText="1"/>
      <protection locked="0"/>
    </xf>
    <xf numFmtId="0" fontId="18" fillId="2" borderId="6" xfId="0" applyFont="1" applyFill="1" applyBorder="1" applyAlignment="1">
      <alignment horizontal="center" vertical="center" wrapText="1"/>
    </xf>
    <xf numFmtId="49" fontId="18" fillId="2" borderId="6" xfId="53" applyNumberFormat="1" applyFont="1" applyFill="1" applyBorder="1" applyAlignment="1" applyProtection="1">
      <alignment horizontal="center" vertical="center" wrapText="1"/>
      <protection locked="0"/>
    </xf>
    <xf numFmtId="49" fontId="21" fillId="2" borderId="6" xfId="0" applyNumberFormat="1" applyFont="1" applyFill="1" applyBorder="1" applyAlignment="1">
      <alignment vertical="center" wrapText="1"/>
    </xf>
    <xf numFmtId="0" fontId="21" fillId="2" borderId="6" xfId="0" applyFont="1" applyFill="1" applyBorder="1" applyAlignment="1">
      <alignment vertical="center" wrapText="1"/>
    </xf>
    <xf numFmtId="0" fontId="4" fillId="0" borderId="6" xfId="0" applyFont="1" applyFill="1" applyBorder="1" applyAlignment="1">
      <alignment horizontal="center" vertical="center" wrapText="1"/>
    </xf>
    <xf numFmtId="0" fontId="13" fillId="0" borderId="6" xfId="52" applyNumberFormat="1" applyFont="1" applyFill="1" applyBorder="1" applyAlignment="1" applyProtection="1">
      <alignment horizontal="center" vertical="center" wrapText="1"/>
      <protection locked="0"/>
    </xf>
    <xf numFmtId="0" fontId="10" fillId="0" borderId="13" xfId="66" applyFont="1" applyFill="1" applyBorder="1" applyAlignment="1">
      <alignment horizontal="center" vertical="center" wrapText="1"/>
    </xf>
    <xf numFmtId="181" fontId="10" fillId="0" borderId="13" xfId="66" applyNumberFormat="1" applyFont="1" applyFill="1" applyBorder="1" applyAlignment="1">
      <alignment horizontal="center" vertical="center" wrapText="1"/>
    </xf>
    <xf numFmtId="0" fontId="22" fillId="0" borderId="6" xfId="50" applyNumberFormat="1" applyFont="1" applyFill="1" applyBorder="1" applyAlignment="1" applyProtection="1">
      <alignment horizontal="center" vertical="center" wrapText="1"/>
    </xf>
    <xf numFmtId="0" fontId="8" fillId="0" borderId="6" xfId="52" applyFont="1" applyFill="1" applyBorder="1" applyAlignment="1" applyProtection="1">
      <alignment horizontal="center" vertical="center" wrapText="1"/>
      <protection locked="0"/>
    </xf>
    <xf numFmtId="181" fontId="8" fillId="0" borderId="6" xfId="52" applyNumberFormat="1" applyFont="1" applyFill="1" applyBorder="1" applyAlignment="1" applyProtection="1">
      <alignment horizontal="center" vertical="center" wrapText="1"/>
      <protection locked="0"/>
    </xf>
    <xf numFmtId="181" fontId="8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8" fillId="0" borderId="6" xfId="0" applyFont="1" applyFill="1" applyBorder="1" applyAlignment="1">
      <alignment horizontal="center" vertical="center" wrapText="1"/>
    </xf>
    <xf numFmtId="181" fontId="8" fillId="0" borderId="6" xfId="0" applyNumberFormat="1" applyFont="1" applyFill="1" applyBorder="1" applyAlignment="1">
      <alignment horizontal="center" vertical="center" wrapText="1"/>
    </xf>
    <xf numFmtId="181" fontId="10" fillId="0" borderId="13" xfId="62" applyNumberFormat="1" applyFont="1" applyFill="1" applyBorder="1" applyAlignment="1" applyProtection="1">
      <alignment horizontal="center" vertical="center" wrapText="1"/>
      <protection locked="0"/>
    </xf>
    <xf numFmtId="0" fontId="19" fillId="2" borderId="6" xfId="0" applyFont="1" applyFill="1" applyBorder="1" applyAlignment="1">
      <alignment horizontal="center" vertical="center"/>
    </xf>
    <xf numFmtId="49" fontId="23" fillId="2" borderId="6" xfId="53" applyNumberFormat="1" applyFont="1" applyFill="1" applyBorder="1" applyAlignment="1" applyProtection="1">
      <alignment horizontal="center" vertical="center" wrapText="1"/>
      <protection locked="0"/>
    </xf>
    <xf numFmtId="176" fontId="18" fillId="2" borderId="6" xfId="55" applyNumberFormat="1" applyFont="1" applyFill="1" applyBorder="1" applyAlignment="1">
      <alignment horizontal="center" vertical="center"/>
    </xf>
    <xf numFmtId="0" fontId="18" fillId="2" borderId="6" xfId="52" applyNumberFormat="1" applyFont="1" applyFill="1" applyBorder="1" applyAlignment="1" applyProtection="1">
      <alignment horizontal="center" vertical="center" wrapText="1"/>
      <protection locked="0"/>
    </xf>
    <xf numFmtId="176" fontId="18" fillId="2" borderId="6" xfId="52" applyNumberFormat="1" applyFont="1" applyFill="1" applyBorder="1" applyAlignment="1" applyProtection="1">
      <alignment horizontal="center" vertical="center" wrapText="1"/>
      <protection locked="0"/>
    </xf>
    <xf numFmtId="176" fontId="10" fillId="0" borderId="13" xfId="66" applyNumberFormat="1" applyFont="1" applyFill="1" applyBorder="1" applyAlignment="1">
      <alignment horizontal="center" vertical="center" wrapText="1"/>
    </xf>
    <xf numFmtId="10" fontId="10" fillId="0" borderId="13" xfId="66" applyNumberFormat="1" applyFont="1" applyFill="1" applyBorder="1" applyAlignment="1">
      <alignment horizontal="center" vertical="center" wrapText="1"/>
    </xf>
    <xf numFmtId="176" fontId="8" fillId="0" borderId="6" xfId="0" applyNumberFormat="1" applyFont="1" applyFill="1" applyBorder="1" applyAlignment="1">
      <alignment horizontal="center" vertical="center" wrapText="1"/>
    </xf>
    <xf numFmtId="178" fontId="10" fillId="0" borderId="13" xfId="66" applyNumberFormat="1" applyFont="1" applyFill="1" applyBorder="1" applyAlignment="1">
      <alignment horizontal="center" vertical="center" wrapText="1"/>
    </xf>
    <xf numFmtId="176" fontId="10" fillId="0" borderId="6" xfId="66" applyNumberFormat="1" applyFont="1" applyFill="1" applyBorder="1" applyAlignment="1">
      <alignment horizontal="center" vertical="center"/>
    </xf>
    <xf numFmtId="10" fontId="10" fillId="0" borderId="6" xfId="66" applyNumberFormat="1" applyFont="1" applyFill="1" applyBorder="1" applyAlignment="1">
      <alignment horizontal="center" vertical="center"/>
    </xf>
    <xf numFmtId="176" fontId="10" fillId="0" borderId="6" xfId="62" applyNumberFormat="1" applyFont="1" applyFill="1" applyBorder="1" applyAlignment="1" applyProtection="1">
      <alignment horizontal="center" vertical="center" wrapText="1"/>
      <protection locked="0"/>
    </xf>
    <xf numFmtId="10" fontId="8" fillId="0" borderId="6" xfId="52" applyNumberFormat="1" applyFont="1" applyFill="1" applyBorder="1" applyAlignment="1" applyProtection="1">
      <alignment horizontal="center" vertical="center" wrapText="1"/>
      <protection locked="0"/>
    </xf>
    <xf numFmtId="176" fontId="8" fillId="0" borderId="6" xfId="53" applyNumberFormat="1" applyFont="1" applyFill="1" applyBorder="1" applyAlignment="1" applyProtection="1">
      <alignment horizontal="center" vertical="center" wrapText="1"/>
      <protection locked="0"/>
    </xf>
    <xf numFmtId="49" fontId="8" fillId="0" borderId="17" xfId="53" applyNumberFormat="1" applyFont="1" applyFill="1" applyBorder="1" applyAlignment="1" applyProtection="1">
      <alignment horizontal="center" vertical="center" wrapText="1"/>
      <protection locked="0"/>
    </xf>
    <xf numFmtId="10" fontId="8" fillId="0" borderId="6" xfId="0" applyNumberFormat="1" applyFont="1" applyFill="1" applyBorder="1" applyAlignment="1">
      <alignment horizontal="center" vertical="center" wrapText="1"/>
    </xf>
    <xf numFmtId="10" fontId="4" fillId="0" borderId="6" xfId="50" applyNumberFormat="1" applyFont="1" applyFill="1" applyBorder="1" applyAlignment="1" applyProtection="1">
      <alignment horizontal="center" vertical="center" wrapText="1"/>
    </xf>
    <xf numFmtId="176" fontId="10" fillId="0" borderId="13" xfId="62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0" applyNumberFormat="1" applyFont="1" applyFill="1" applyBorder="1" applyAlignment="1" applyProtection="1">
      <alignment vertical="center" wrapText="1"/>
    </xf>
    <xf numFmtId="0" fontId="4" fillId="0" borderId="6" xfId="0" applyNumberFormat="1" applyFont="1" applyFill="1" applyBorder="1" applyAlignment="1" applyProtection="1">
      <alignment horizontal="center" vertical="center" wrapText="1"/>
    </xf>
    <xf numFmtId="49" fontId="4" fillId="0" borderId="6" xfId="57" applyNumberFormat="1" applyFont="1" applyFill="1" applyBorder="1" applyAlignment="1" applyProtection="1">
      <alignment horizontal="center" vertical="center" wrapText="1"/>
    </xf>
    <xf numFmtId="49" fontId="6" fillId="0" borderId="6" xfId="52" applyNumberFormat="1" applyFont="1" applyFill="1" applyBorder="1" applyAlignment="1" applyProtection="1">
      <alignment horizontal="center" vertical="center" wrapText="1"/>
      <protection locked="0"/>
    </xf>
    <xf numFmtId="49" fontId="4" fillId="0" borderId="6" xfId="52" applyNumberFormat="1" applyFont="1" applyFill="1" applyBorder="1" applyAlignment="1" applyProtection="1">
      <alignment horizontal="center" vertical="center" wrapText="1"/>
      <protection locked="0"/>
    </xf>
    <xf numFmtId="184" fontId="6" fillId="0" borderId="6" xfId="52" applyNumberFormat="1" applyFont="1" applyFill="1" applyBorder="1" applyAlignment="1" applyProtection="1">
      <alignment horizontal="center" vertical="center" wrapText="1"/>
      <protection locked="0"/>
    </xf>
    <xf numFmtId="184" fontId="4" fillId="0" borderId="6" xfId="52" applyNumberFormat="1" applyFont="1" applyFill="1" applyBorder="1" applyAlignment="1" applyProtection="1">
      <alignment horizontal="center" vertical="center" wrapText="1"/>
      <protection locked="0"/>
    </xf>
    <xf numFmtId="49" fontId="8" fillId="0" borderId="6" xfId="52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55" applyNumberFormat="1" applyFont="1" applyFill="1" applyBorder="1" applyAlignment="1" applyProtection="1">
      <alignment horizontal="center" vertical="center"/>
    </xf>
    <xf numFmtId="0" fontId="12" fillId="0" borderId="21" xfId="0" applyNumberFormat="1" applyFont="1" applyFill="1" applyBorder="1" applyAlignment="1" applyProtection="1"/>
    <xf numFmtId="0" fontId="4" fillId="0" borderId="6" xfId="0" applyNumberFormat="1" applyFont="1" applyFill="1" applyBorder="1" applyAlignment="1" applyProtection="1">
      <alignment horizontal="center" vertical="center"/>
    </xf>
    <xf numFmtId="0" fontId="24" fillId="0" borderId="6" xfId="50" applyNumberFormat="1" applyFont="1" applyFill="1" applyBorder="1" applyAlignment="1" applyProtection="1">
      <alignment horizontal="center" vertical="center" wrapText="1"/>
    </xf>
    <xf numFmtId="0" fontId="8" fillId="0" borderId="6" xfId="50" applyNumberFormat="1" applyFont="1" applyFill="1" applyBorder="1" applyAlignment="1" applyProtection="1">
      <alignment horizontal="center" vertical="center" wrapText="1"/>
    </xf>
    <xf numFmtId="0" fontId="10" fillId="0" borderId="13" xfId="66" applyFont="1" applyFill="1" applyBorder="1" applyAlignment="1">
      <alignment horizontal="center" vertical="center"/>
    </xf>
    <xf numFmtId="176" fontId="4" fillId="2" borderId="6" xfId="50" applyNumberFormat="1" applyFont="1" applyFill="1" applyBorder="1" applyAlignment="1">
      <alignment horizontal="center" vertical="center" wrapText="1"/>
    </xf>
    <xf numFmtId="0" fontId="25" fillId="0" borderId="6" xfId="67" applyNumberFormat="1" applyFont="1" applyFill="1" applyBorder="1" applyAlignment="1" applyProtection="1">
      <alignment horizontal="center" vertical="center" wrapText="1"/>
      <protection locked="0"/>
    </xf>
    <xf numFmtId="178" fontId="25" fillId="0" borderId="6" xfId="67" applyNumberFormat="1" applyFont="1" applyFill="1" applyBorder="1" applyAlignment="1" applyProtection="1">
      <alignment horizontal="center" vertical="center" wrapText="1"/>
      <protection locked="0"/>
    </xf>
    <xf numFmtId="179" fontId="9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66" applyNumberFormat="1" applyFont="1" applyFill="1" applyBorder="1" applyAlignment="1" applyProtection="1">
      <alignment horizontal="center" vertical="center"/>
    </xf>
    <xf numFmtId="176" fontId="4" fillId="0" borderId="6" xfId="66" applyNumberFormat="1" applyFont="1" applyFill="1" applyBorder="1" applyAlignment="1" applyProtection="1">
      <alignment horizontal="center" vertical="center"/>
    </xf>
    <xf numFmtId="180" fontId="25" fillId="0" borderId="6" xfId="67" applyNumberFormat="1" applyFont="1" applyFill="1" applyBorder="1" applyAlignment="1" applyProtection="1">
      <alignment horizontal="center" vertical="center" wrapText="1"/>
      <protection locked="0"/>
    </xf>
    <xf numFmtId="10" fontId="4" fillId="0" borderId="6" xfId="52" applyNumberFormat="1" applyFont="1" applyFill="1" applyBorder="1" applyAlignment="1" applyProtection="1">
      <alignment horizontal="center" vertical="center" wrapText="1"/>
      <protection locked="0"/>
    </xf>
    <xf numFmtId="178" fontId="1" fillId="0" borderId="6" xfId="52" applyNumberFormat="1" applyFont="1" applyFill="1" applyBorder="1" applyAlignment="1" applyProtection="1">
      <alignment horizontal="center" vertical="center" wrapText="1"/>
      <protection locked="0"/>
    </xf>
    <xf numFmtId="10" fontId="9" fillId="0" borderId="6" xfId="52" applyNumberFormat="1" applyFont="1" applyFill="1" applyBorder="1" applyAlignment="1" applyProtection="1">
      <alignment horizontal="center" vertical="center" wrapText="1"/>
      <protection locked="0"/>
    </xf>
    <xf numFmtId="179" fontId="9" fillId="0" borderId="17" xfId="53" applyNumberFormat="1" applyFont="1" applyFill="1" applyBorder="1" applyAlignment="1" applyProtection="1">
      <alignment horizontal="center" vertical="center" wrapText="1"/>
      <protection locked="0"/>
    </xf>
    <xf numFmtId="0" fontId="6" fillId="2" borderId="6" xfId="50" applyNumberFormat="1" applyFont="1" applyFill="1" applyBorder="1" applyAlignment="1" applyProtection="1">
      <alignment horizontal="center" vertical="center" wrapText="1"/>
    </xf>
    <xf numFmtId="0" fontId="13" fillId="0" borderId="6" xfId="50" applyNumberFormat="1" applyFont="1" applyFill="1" applyBorder="1" applyAlignment="1">
      <alignment horizontal="center" vertical="center" wrapText="1"/>
    </xf>
    <xf numFmtId="0" fontId="13" fillId="2" borderId="6" xfId="50" applyNumberFormat="1" applyFont="1" applyFill="1" applyBorder="1" applyAlignment="1">
      <alignment horizontal="center" vertical="center" wrapText="1"/>
    </xf>
    <xf numFmtId="0" fontId="13" fillId="0" borderId="6" xfId="53" applyNumberFormat="1" applyFont="1" applyFill="1" applyBorder="1" applyAlignment="1" applyProtection="1">
      <alignment horizontal="center" vertical="center" wrapText="1"/>
      <protection locked="0"/>
    </xf>
    <xf numFmtId="0" fontId="13" fillId="2" borderId="6" xfId="53" applyNumberFormat="1" applyFont="1" applyFill="1" applyBorder="1" applyAlignment="1" applyProtection="1">
      <alignment horizontal="center" vertical="center" wrapText="1"/>
      <protection locked="0"/>
    </xf>
    <xf numFmtId="0" fontId="26" fillId="0" borderId="0" xfId="0" applyFont="1" applyFill="1" applyAlignment="1"/>
    <xf numFmtId="0" fontId="0" fillId="2" borderId="0" xfId="0" applyFill="1">
      <alignment vertical="center"/>
    </xf>
    <xf numFmtId="0" fontId="27" fillId="0" borderId="22" xfId="0" applyFont="1" applyFill="1" applyBorder="1" applyAlignment="1">
      <alignment horizontal="left" vertical="center"/>
    </xf>
    <xf numFmtId="0" fontId="28" fillId="0" borderId="23" xfId="0" applyFont="1" applyFill="1" applyBorder="1" applyAlignment="1">
      <alignment horizontal="left" vertical="center"/>
    </xf>
    <xf numFmtId="0" fontId="27" fillId="0" borderId="23" xfId="0" applyFont="1" applyFill="1" applyBorder="1" applyAlignment="1">
      <alignment horizontal="left" vertical="center"/>
    </xf>
    <xf numFmtId="0" fontId="28" fillId="5" borderId="23" xfId="0" applyFont="1" applyFill="1" applyBorder="1" applyAlignment="1">
      <alignment horizontal="left" vertical="center"/>
    </xf>
    <xf numFmtId="0" fontId="27" fillId="5" borderId="23" xfId="0" applyFont="1" applyFill="1" applyBorder="1" applyAlignment="1">
      <alignment horizontal="left" vertical="center"/>
    </xf>
    <xf numFmtId="0" fontId="29" fillId="5" borderId="23" xfId="0" applyFont="1" applyFill="1" applyBorder="1" applyAlignment="1">
      <alignment horizontal="left" vertical="center"/>
    </xf>
    <xf numFmtId="0" fontId="27" fillId="0" borderId="22" xfId="0" applyFont="1" applyFill="1" applyBorder="1" applyAlignment="1">
      <alignment horizontal="right" vertical="center"/>
    </xf>
    <xf numFmtId="185" fontId="27" fillId="0" borderId="23" xfId="0" applyNumberFormat="1" applyFont="1" applyFill="1" applyBorder="1" applyAlignment="1">
      <alignment horizontal="right" vertical="center"/>
    </xf>
    <xf numFmtId="14" fontId="27" fillId="0" borderId="23" xfId="0" applyNumberFormat="1" applyFont="1" applyFill="1" applyBorder="1" applyAlignment="1">
      <alignment horizontal="right" vertical="center"/>
    </xf>
    <xf numFmtId="186" fontId="27" fillId="0" borderId="23" xfId="0" applyNumberFormat="1" applyFont="1" applyFill="1" applyBorder="1" applyAlignment="1">
      <alignment horizontal="right" vertical="center"/>
    </xf>
    <xf numFmtId="187" fontId="27" fillId="0" borderId="23" xfId="0" applyNumberFormat="1" applyFont="1" applyFill="1" applyBorder="1" applyAlignment="1">
      <alignment horizontal="right" vertical="center"/>
    </xf>
    <xf numFmtId="188" fontId="27" fillId="0" borderId="23" xfId="0" applyNumberFormat="1" applyFont="1" applyFill="1" applyBorder="1" applyAlignment="1">
      <alignment horizontal="right" vertical="center"/>
    </xf>
    <xf numFmtId="185" fontId="27" fillId="5" borderId="23" xfId="0" applyNumberFormat="1" applyFont="1" applyFill="1" applyBorder="1" applyAlignment="1">
      <alignment horizontal="right" vertical="center"/>
    </xf>
    <xf numFmtId="14" fontId="27" fillId="5" borderId="23" xfId="0" applyNumberFormat="1" applyFont="1" applyFill="1" applyBorder="1" applyAlignment="1">
      <alignment horizontal="right" vertical="center"/>
    </xf>
    <xf numFmtId="186" fontId="27" fillId="5" borderId="23" xfId="0" applyNumberFormat="1" applyFont="1" applyFill="1" applyBorder="1" applyAlignment="1">
      <alignment horizontal="right" vertical="center"/>
    </xf>
    <xf numFmtId="187" fontId="27" fillId="5" borderId="23" xfId="0" applyNumberFormat="1" applyFont="1" applyFill="1" applyBorder="1" applyAlignment="1">
      <alignment horizontal="right" vertical="center"/>
    </xf>
    <xf numFmtId="188" fontId="27" fillId="5" borderId="23" xfId="0" applyNumberFormat="1" applyFont="1" applyFill="1" applyBorder="1" applyAlignment="1">
      <alignment horizontal="right" vertical="center"/>
    </xf>
    <xf numFmtId="0" fontId="27" fillId="2" borderId="22" xfId="0" applyFont="1" applyFill="1" applyBorder="1" applyAlignment="1">
      <alignment horizontal="right" vertical="center"/>
    </xf>
    <xf numFmtId="189" fontId="27" fillId="0" borderId="23" xfId="0" applyNumberFormat="1" applyFont="1" applyFill="1" applyBorder="1" applyAlignment="1">
      <alignment horizontal="right" vertical="center"/>
    </xf>
    <xf numFmtId="190" fontId="27" fillId="2" borderId="23" xfId="0" applyNumberFormat="1" applyFont="1" applyFill="1" applyBorder="1" applyAlignment="1">
      <alignment horizontal="right" vertical="center"/>
    </xf>
    <xf numFmtId="191" fontId="27" fillId="2" borderId="23" xfId="0" applyNumberFormat="1" applyFont="1" applyFill="1" applyBorder="1" applyAlignment="1">
      <alignment horizontal="right" vertical="center"/>
    </xf>
    <xf numFmtId="189" fontId="27" fillId="5" borderId="23" xfId="0" applyNumberFormat="1" applyFont="1" applyFill="1" applyBorder="1" applyAlignment="1">
      <alignment horizontal="right" vertical="center"/>
    </xf>
    <xf numFmtId="0" fontId="30" fillId="0" borderId="0" xfId="0" applyFont="1" applyFill="1" applyAlignment="1"/>
    <xf numFmtId="0" fontId="31" fillId="0" borderId="22" xfId="0" applyFont="1" applyFill="1" applyBorder="1" applyAlignment="1">
      <alignment horizontal="left" vertical="center"/>
    </xf>
    <xf numFmtId="0" fontId="32" fillId="0" borderId="23" xfId="0" applyFont="1" applyFill="1" applyBorder="1" applyAlignment="1">
      <alignment horizontal="left" vertical="center"/>
    </xf>
    <xf numFmtId="0" fontId="31" fillId="0" borderId="23" xfId="0" applyFont="1" applyFill="1" applyBorder="1" applyAlignment="1">
      <alignment horizontal="left" vertical="center"/>
    </xf>
    <xf numFmtId="0" fontId="32" fillId="5" borderId="23" xfId="0" applyFont="1" applyFill="1" applyBorder="1" applyAlignment="1">
      <alignment horizontal="left" vertical="center"/>
    </xf>
    <xf numFmtId="0" fontId="31" fillId="5" borderId="23" xfId="0" applyFont="1" applyFill="1" applyBorder="1" applyAlignment="1">
      <alignment horizontal="left" vertical="center"/>
    </xf>
    <xf numFmtId="0" fontId="31" fillId="0" borderId="22" xfId="0" applyFont="1" applyFill="1" applyBorder="1" applyAlignment="1">
      <alignment horizontal="right" vertical="center"/>
    </xf>
    <xf numFmtId="185" fontId="31" fillId="0" borderId="23" xfId="0" applyNumberFormat="1" applyFont="1" applyFill="1" applyBorder="1" applyAlignment="1">
      <alignment horizontal="right" vertical="center"/>
    </xf>
    <xf numFmtId="14" fontId="31" fillId="0" borderId="23" xfId="0" applyNumberFormat="1" applyFont="1" applyFill="1" applyBorder="1" applyAlignment="1">
      <alignment horizontal="right" vertical="center"/>
    </xf>
    <xf numFmtId="186" fontId="31" fillId="0" borderId="23" xfId="0" applyNumberFormat="1" applyFont="1" applyFill="1" applyBorder="1" applyAlignment="1">
      <alignment horizontal="right" vertical="center"/>
    </xf>
    <xf numFmtId="187" fontId="31" fillId="0" borderId="23" xfId="0" applyNumberFormat="1" applyFont="1" applyFill="1" applyBorder="1" applyAlignment="1">
      <alignment horizontal="right" vertical="center"/>
    </xf>
    <xf numFmtId="188" fontId="31" fillId="0" borderId="23" xfId="0" applyNumberFormat="1" applyFont="1" applyFill="1" applyBorder="1" applyAlignment="1">
      <alignment horizontal="right" vertical="center"/>
    </xf>
    <xf numFmtId="185" fontId="31" fillId="5" borderId="23" xfId="0" applyNumberFormat="1" applyFont="1" applyFill="1" applyBorder="1" applyAlignment="1">
      <alignment horizontal="right" vertical="center"/>
    </xf>
    <xf numFmtId="14" fontId="31" fillId="5" borderId="23" xfId="0" applyNumberFormat="1" applyFont="1" applyFill="1" applyBorder="1" applyAlignment="1">
      <alignment horizontal="right" vertical="center"/>
    </xf>
    <xf numFmtId="186" fontId="31" fillId="5" borderId="23" xfId="0" applyNumberFormat="1" applyFont="1" applyFill="1" applyBorder="1" applyAlignment="1">
      <alignment horizontal="right" vertical="center"/>
    </xf>
    <xf numFmtId="187" fontId="31" fillId="5" borderId="23" xfId="0" applyNumberFormat="1" applyFont="1" applyFill="1" applyBorder="1" applyAlignment="1">
      <alignment horizontal="right" vertical="center"/>
    </xf>
    <xf numFmtId="188" fontId="31" fillId="5" borderId="23" xfId="0" applyNumberFormat="1" applyFont="1" applyFill="1" applyBorder="1" applyAlignment="1">
      <alignment horizontal="right" vertical="center"/>
    </xf>
    <xf numFmtId="0" fontId="31" fillId="2" borderId="22" xfId="0" applyFont="1" applyFill="1" applyBorder="1" applyAlignment="1">
      <alignment horizontal="right" vertical="center"/>
    </xf>
    <xf numFmtId="189" fontId="31" fillId="0" borderId="23" xfId="0" applyNumberFormat="1" applyFont="1" applyFill="1" applyBorder="1" applyAlignment="1">
      <alignment horizontal="right" vertical="center"/>
    </xf>
    <xf numFmtId="190" fontId="31" fillId="2" borderId="23" xfId="0" applyNumberFormat="1" applyFont="1" applyFill="1" applyBorder="1" applyAlignment="1">
      <alignment horizontal="right" vertical="center"/>
    </xf>
    <xf numFmtId="191" fontId="31" fillId="2" borderId="23" xfId="0" applyNumberFormat="1" applyFont="1" applyFill="1" applyBorder="1" applyAlignment="1">
      <alignment horizontal="right" vertical="center"/>
    </xf>
    <xf numFmtId="189" fontId="31" fillId="5" borderId="23" xfId="0" applyNumberFormat="1" applyFont="1" applyFill="1" applyBorder="1" applyAlignment="1">
      <alignment horizontal="right" vertical="center"/>
    </xf>
    <xf numFmtId="0" fontId="33" fillId="2" borderId="0" xfId="0" applyFont="1" applyFill="1" applyAlignment="1">
      <alignment horizontal="center" vertical="center" wrapText="1"/>
    </xf>
    <xf numFmtId="0" fontId="33" fillId="2" borderId="0" xfId="0" applyFont="1" applyFill="1" applyAlignment="1">
      <alignment horizontal="center" vertical="center"/>
    </xf>
    <xf numFmtId="0" fontId="30" fillId="0" borderId="0" xfId="0" applyFont="1" applyFill="1" applyAlignment="1">
      <alignment horizont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31" fillId="0" borderId="22" xfId="0" applyFont="1" applyFill="1" applyBorder="1" applyAlignment="1">
      <alignment horizontal="center" vertical="center"/>
    </xf>
    <xf numFmtId="0" fontId="32" fillId="0" borderId="23" xfId="0" applyFont="1" applyFill="1" applyBorder="1" applyAlignment="1">
      <alignment horizontal="center" vertical="center"/>
    </xf>
    <xf numFmtId="0" fontId="31" fillId="0" borderId="23" xfId="0" applyFont="1" applyFill="1" applyBorder="1" applyAlignment="1">
      <alignment horizontal="center" vertical="center"/>
    </xf>
    <xf numFmtId="0" fontId="32" fillId="5" borderId="23" xfId="0" applyFont="1" applyFill="1" applyBorder="1" applyAlignment="1">
      <alignment horizontal="center" vertical="center"/>
    </xf>
    <xf numFmtId="0" fontId="31" fillId="5" borderId="23" xfId="0" applyFont="1" applyFill="1" applyBorder="1" applyAlignment="1">
      <alignment horizontal="center" vertical="center"/>
    </xf>
    <xf numFmtId="185" fontId="31" fillId="0" borderId="23" xfId="0" applyNumberFormat="1" applyFont="1" applyFill="1" applyBorder="1" applyAlignment="1">
      <alignment horizontal="center" vertical="center"/>
    </xf>
    <xf numFmtId="14" fontId="31" fillId="0" borderId="23" xfId="0" applyNumberFormat="1" applyFont="1" applyFill="1" applyBorder="1" applyAlignment="1">
      <alignment horizontal="center" vertical="center"/>
    </xf>
    <xf numFmtId="186" fontId="31" fillId="0" borderId="23" xfId="0" applyNumberFormat="1" applyFont="1" applyFill="1" applyBorder="1" applyAlignment="1">
      <alignment horizontal="center" vertical="center"/>
    </xf>
    <xf numFmtId="187" fontId="31" fillId="0" borderId="23" xfId="0" applyNumberFormat="1" applyFont="1" applyFill="1" applyBorder="1" applyAlignment="1">
      <alignment horizontal="center" vertical="center"/>
    </xf>
    <xf numFmtId="188" fontId="31" fillId="0" borderId="23" xfId="0" applyNumberFormat="1" applyFont="1" applyFill="1" applyBorder="1" applyAlignment="1">
      <alignment horizontal="center" vertical="center"/>
    </xf>
    <xf numFmtId="185" fontId="31" fillId="5" borderId="23" xfId="0" applyNumberFormat="1" applyFont="1" applyFill="1" applyBorder="1" applyAlignment="1">
      <alignment horizontal="center" vertical="center"/>
    </xf>
    <xf numFmtId="14" fontId="31" fillId="5" borderId="23" xfId="0" applyNumberFormat="1" applyFont="1" applyFill="1" applyBorder="1" applyAlignment="1">
      <alignment horizontal="center" vertical="center"/>
    </xf>
    <xf numFmtId="186" fontId="31" fillId="5" borderId="23" xfId="0" applyNumberFormat="1" applyFont="1" applyFill="1" applyBorder="1" applyAlignment="1">
      <alignment horizontal="center" vertical="center"/>
    </xf>
    <xf numFmtId="187" fontId="31" fillId="5" borderId="23" xfId="0" applyNumberFormat="1" applyFont="1" applyFill="1" applyBorder="1" applyAlignment="1">
      <alignment horizontal="center" vertical="center"/>
    </xf>
    <xf numFmtId="188" fontId="31" fillId="5" borderId="23" xfId="0" applyNumberFormat="1" applyFont="1" applyFill="1" applyBorder="1" applyAlignment="1">
      <alignment horizontal="center" vertical="center"/>
    </xf>
    <xf numFmtId="0" fontId="31" fillId="2" borderId="22" xfId="0" applyFont="1" applyFill="1" applyBorder="1" applyAlignment="1">
      <alignment horizontal="center" vertical="center"/>
    </xf>
    <xf numFmtId="189" fontId="31" fillId="0" borderId="23" xfId="0" applyNumberFormat="1" applyFont="1" applyFill="1" applyBorder="1" applyAlignment="1">
      <alignment horizontal="center" vertical="center"/>
    </xf>
    <xf numFmtId="190" fontId="31" fillId="2" borderId="23" xfId="0" applyNumberFormat="1" applyFont="1" applyFill="1" applyBorder="1" applyAlignment="1">
      <alignment horizontal="center" vertical="center"/>
    </xf>
    <xf numFmtId="191" fontId="31" fillId="2" borderId="23" xfId="0" applyNumberFormat="1" applyFont="1" applyFill="1" applyBorder="1" applyAlignment="1">
      <alignment horizontal="center" vertical="center"/>
    </xf>
    <xf numFmtId="189" fontId="31" fillId="5" borderId="23" xfId="0" applyNumberFormat="1" applyFont="1" applyFill="1" applyBorder="1" applyAlignment="1">
      <alignment horizontal="center" vertical="center"/>
    </xf>
    <xf numFmtId="0" fontId="30" fillId="2" borderId="0" xfId="0" applyFont="1" applyFill="1" applyAlignment="1">
      <alignment horizontal="center"/>
    </xf>
    <xf numFmtId="0" fontId="34" fillId="0" borderId="0" xfId="50" applyFont="1" applyFill="1" applyAlignment="1">
      <alignment horizontal="center" vertical="center"/>
    </xf>
    <xf numFmtId="49" fontId="35" fillId="0" borderId="0" xfId="50" applyNumberFormat="1" applyFont="1" applyFill="1" applyAlignment="1">
      <alignment horizontal="center" vertical="center"/>
    </xf>
    <xf numFmtId="0" fontId="34" fillId="0" borderId="0" xfId="50" applyFont="1" applyFill="1" applyAlignment="1">
      <alignment horizontal="center" vertical="center" wrapText="1"/>
    </xf>
    <xf numFmtId="0" fontId="36" fillId="0" borderId="0" xfId="50" applyFont="1" applyFill="1" applyAlignment="1">
      <alignment horizontal="center" vertical="center"/>
    </xf>
    <xf numFmtId="176" fontId="34" fillId="0" borderId="0" xfId="50" applyNumberFormat="1" applyFont="1" applyFill="1" applyAlignment="1">
      <alignment horizontal="center" vertical="center"/>
    </xf>
    <xf numFmtId="0" fontId="34" fillId="0" borderId="0" xfId="50" applyFont="1" applyFill="1" applyAlignment="1">
      <alignment horizontal="center" vertical="center" shrinkToFit="1"/>
    </xf>
    <xf numFmtId="0" fontId="37" fillId="0" borderId="0" xfId="50" applyFont="1" applyFill="1" applyAlignment="1">
      <alignment horizontal="center" vertical="center"/>
    </xf>
    <xf numFmtId="0" fontId="37" fillId="0" borderId="0" xfId="50" applyFont="1" applyFill="1" applyAlignment="1">
      <alignment horizontal="center" vertical="center" wrapText="1"/>
    </xf>
    <xf numFmtId="0" fontId="35" fillId="0" borderId="0" xfId="50" applyFont="1" applyFill="1" applyAlignment="1">
      <alignment horizontal="center" vertical="center"/>
    </xf>
    <xf numFmtId="0" fontId="35" fillId="0" borderId="0" xfId="50" applyFont="1" applyFill="1" applyAlignment="1">
      <alignment horizontal="center" vertical="center" wrapText="1"/>
    </xf>
    <xf numFmtId="0" fontId="36" fillId="0" borderId="0" xfId="50" applyFont="1" applyFill="1" applyAlignment="1">
      <alignment horizontal="left" vertical="center"/>
    </xf>
    <xf numFmtId="0" fontId="36" fillId="0" borderId="0" xfId="50" applyFont="1" applyFill="1" applyAlignment="1">
      <alignment horizontal="left" vertical="center" wrapText="1"/>
    </xf>
    <xf numFmtId="0" fontId="36" fillId="0" borderId="0" xfId="50" applyFont="1" applyFill="1" applyBorder="1" applyAlignment="1">
      <alignment horizontal="left" vertical="center" shrinkToFit="1"/>
    </xf>
    <xf numFmtId="0" fontId="36" fillId="0" borderId="0" xfId="50" applyFont="1" applyFill="1" applyBorder="1" applyAlignment="1">
      <alignment horizontal="left" vertical="center" wrapText="1" shrinkToFit="1"/>
    </xf>
    <xf numFmtId="0" fontId="34" fillId="0" borderId="6" xfId="50" applyFont="1" applyFill="1" applyBorder="1" applyAlignment="1">
      <alignment horizontal="center" vertical="center" wrapText="1"/>
    </xf>
    <xf numFmtId="49" fontId="38" fillId="0" borderId="6" xfId="50" applyNumberFormat="1" applyFont="1" applyFill="1" applyBorder="1" applyAlignment="1">
      <alignment horizontal="center" vertical="center" wrapText="1"/>
    </xf>
    <xf numFmtId="0" fontId="38" fillId="0" borderId="6" xfId="50" applyFont="1" applyFill="1" applyBorder="1" applyAlignment="1">
      <alignment horizontal="center" vertical="center" wrapText="1"/>
    </xf>
    <xf numFmtId="176" fontId="38" fillId="0" borderId="6" xfId="49" applyNumberFormat="1" applyFont="1" applyFill="1" applyBorder="1" applyAlignment="1">
      <alignment horizontal="center" vertical="center" wrapText="1"/>
    </xf>
    <xf numFmtId="0" fontId="38" fillId="0" borderId="6" xfId="51" applyFont="1" applyFill="1" applyBorder="1" applyAlignment="1">
      <alignment horizontal="center" vertical="center" wrapText="1"/>
    </xf>
    <xf numFmtId="192" fontId="38" fillId="0" borderId="6" xfId="51" applyNumberFormat="1" applyFont="1" applyFill="1" applyBorder="1" applyAlignment="1">
      <alignment horizontal="center" vertical="center" wrapText="1"/>
    </xf>
    <xf numFmtId="0" fontId="38" fillId="0" borderId="6" xfId="50" applyFont="1" applyFill="1" applyBorder="1" applyAlignment="1">
      <alignment horizontal="center" vertical="center"/>
    </xf>
    <xf numFmtId="0" fontId="38" fillId="2" borderId="6" xfId="50" applyNumberFormat="1" applyFont="1" applyFill="1" applyBorder="1" applyAlignment="1">
      <alignment horizontal="center" vertical="center"/>
    </xf>
    <xf numFmtId="0" fontId="38" fillId="0" borderId="6" xfId="50" applyNumberFormat="1" applyFont="1" applyFill="1" applyBorder="1" applyAlignment="1">
      <alignment horizontal="center" vertical="center" wrapText="1"/>
    </xf>
    <xf numFmtId="0" fontId="34" fillId="0" borderId="6" xfId="50" applyFont="1" applyFill="1" applyBorder="1" applyAlignment="1">
      <alignment horizontal="center" vertical="center"/>
    </xf>
    <xf numFmtId="178" fontId="38" fillId="0" borderId="6" xfId="50" applyNumberFormat="1" applyFont="1" applyFill="1" applyBorder="1" applyAlignment="1">
      <alignment horizontal="center" vertical="center"/>
    </xf>
    <xf numFmtId="0" fontId="39" fillId="0" borderId="6" xfId="50" applyNumberFormat="1" applyFont="1" applyFill="1" applyBorder="1" applyAlignment="1">
      <alignment horizontal="center" vertical="center"/>
    </xf>
    <xf numFmtId="0" fontId="4" fillId="2" borderId="6" xfId="50" applyFont="1" applyFill="1" applyBorder="1" applyAlignment="1">
      <alignment horizontal="center" vertical="center" wrapText="1"/>
    </xf>
    <xf numFmtId="176" fontId="34" fillId="0" borderId="6" xfId="50" applyNumberFormat="1" applyFont="1" applyFill="1" applyBorder="1" applyAlignment="1">
      <alignment horizontal="center" vertical="center"/>
    </xf>
    <xf numFmtId="0" fontId="6" fillId="0" borderId="6" xfId="50" applyFont="1" applyFill="1" applyBorder="1" applyAlignment="1">
      <alignment horizontal="center" vertical="center" wrapText="1"/>
    </xf>
    <xf numFmtId="0" fontId="6" fillId="0" borderId="6" xfId="50" applyFont="1" applyFill="1" applyBorder="1" applyAlignment="1">
      <alignment horizontal="center" vertical="center" wrapText="1"/>
    </xf>
    <xf numFmtId="0" fontId="34" fillId="0" borderId="0" xfId="50" applyFont="1" applyFill="1" applyBorder="1" applyAlignment="1">
      <alignment horizontal="center" vertical="center"/>
    </xf>
    <xf numFmtId="49" fontId="35" fillId="0" borderId="0" xfId="50" applyNumberFormat="1" applyFont="1" applyFill="1" applyBorder="1" applyAlignment="1">
      <alignment horizontal="center" vertical="center"/>
    </xf>
    <xf numFmtId="0" fontId="34" fillId="0" borderId="0" xfId="50" applyFont="1" applyFill="1" applyBorder="1" applyAlignment="1">
      <alignment horizontal="center" vertical="center" wrapText="1"/>
    </xf>
    <xf numFmtId="0" fontId="36" fillId="0" borderId="0" xfId="50" applyFont="1" applyFill="1" applyBorder="1" applyAlignment="1">
      <alignment horizontal="center" vertical="center"/>
    </xf>
    <xf numFmtId="176" fontId="34" fillId="0" borderId="0" xfId="50" applyNumberFormat="1" applyFont="1" applyFill="1" applyBorder="1" applyAlignment="1">
      <alignment horizontal="center" vertical="center"/>
    </xf>
    <xf numFmtId="192" fontId="34" fillId="0" borderId="6" xfId="50" applyNumberFormat="1" applyFont="1" applyFill="1" applyBorder="1" applyAlignment="1">
      <alignment horizontal="center" vertical="center" shrinkToFit="1"/>
    </xf>
    <xf numFmtId="193" fontId="38" fillId="0" borderId="6" xfId="49" applyNumberFormat="1" applyFont="1" applyFill="1" applyBorder="1" applyAlignment="1">
      <alignment horizontal="center" vertical="center" wrapText="1"/>
    </xf>
    <xf numFmtId="43" fontId="34" fillId="0" borderId="6" xfId="50" applyNumberFormat="1" applyFont="1" applyFill="1" applyBorder="1" applyAlignment="1">
      <alignment horizontal="center" vertical="center" shrinkToFit="1"/>
    </xf>
    <xf numFmtId="0" fontId="34" fillId="0" borderId="6" xfId="50" applyFont="1" applyFill="1" applyBorder="1" applyAlignment="1">
      <alignment horizontal="center" vertical="center" shrinkToFit="1"/>
    </xf>
    <xf numFmtId="43" fontId="34" fillId="2" borderId="6" xfId="50" applyNumberFormat="1" applyFont="1" applyFill="1" applyBorder="1" applyAlignment="1">
      <alignment horizontal="center" vertical="center" shrinkToFit="1"/>
    </xf>
  </cellXfs>
  <cellStyles count="6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 2 6" xfId="49"/>
    <cellStyle name="常规 2" xfId="50"/>
    <cellStyle name="常规 3" xfId="51"/>
    <cellStyle name="样式 1" xfId="52"/>
    <cellStyle name="BOM_Level_Below3" xfId="53"/>
    <cellStyle name="常规 49" xfId="54"/>
    <cellStyle name="常规 2 27 3" xfId="55"/>
    <cellStyle name="常规 10" xfId="56"/>
    <cellStyle name="BOM_Level_1" xfId="57"/>
    <cellStyle name="适中_KING" xfId="58"/>
    <cellStyle name="样式 1 10" xfId="59"/>
    <cellStyle name="样式 1 2" xfId="60"/>
    <cellStyle name="常规_正司机座椅 _22" xfId="61"/>
    <cellStyle name="BOM_Level_Below3 3" xfId="62"/>
    <cellStyle name="RowLevel_1" xfId="63"/>
    <cellStyle name="常规 2 2" xfId="64"/>
    <cellStyle name="常规 3 29 3" xfId="65"/>
    <cellStyle name="常规 2 27" xfId="66"/>
    <cellStyle name="BOM_Level_Below3 4" xfId="67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</dxfs>
  <tableStyles count="0" defaultTableStyle="TableStyleMedium2" defaultPivotStyle="PivotStyleLight16"/>
  <colors>
    <mruColors>
      <color rgb="00FFFFFF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tyles" Target="styles.xml"/><Relationship Id="rId13" Type="http://schemas.openxmlformats.org/officeDocument/2006/relationships/sheetMetadata" Target="metadata.xml"/><Relationship Id="rId12" Type="http://schemas.openxmlformats.org/officeDocument/2006/relationships/sharedStrings" Target="sharedString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png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jpeg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jpeg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png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38100</xdr:colOff>
      <xdr:row>164</xdr:row>
      <xdr:rowOff>38100</xdr:rowOff>
    </xdr:from>
    <xdr:to>
      <xdr:col>18</xdr:col>
      <xdr:colOff>533400</xdr:colOff>
      <xdr:row>164</xdr:row>
      <xdr:rowOff>314325</xdr:rowOff>
    </xdr:to>
    <xdr:pic>
      <xdr:nvPicPr>
        <xdr:cNvPr id="2" name="Picture 45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45" b="-1945"/>
        <a:stretch>
          <a:fillRect/>
        </a:stretch>
      </xdr:blipFill>
      <xdr:spPr>
        <a:xfrm>
          <a:off x="5258435" y="61455300"/>
          <a:ext cx="47688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159</xdr:row>
      <xdr:rowOff>85725</xdr:rowOff>
    </xdr:from>
    <xdr:to>
      <xdr:col>18</xdr:col>
      <xdr:colOff>361950</xdr:colOff>
      <xdr:row>159</xdr:row>
      <xdr:rowOff>276225</xdr:rowOff>
    </xdr:to>
    <xdr:pic>
      <xdr:nvPicPr>
        <xdr:cNvPr id="3" name="图片 18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4635" y="59597925"/>
          <a:ext cx="247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160</xdr:row>
      <xdr:rowOff>38100</xdr:rowOff>
    </xdr:from>
    <xdr:to>
      <xdr:col>18</xdr:col>
      <xdr:colOff>428625</xdr:colOff>
      <xdr:row>160</xdr:row>
      <xdr:rowOff>304800</xdr:rowOff>
    </xdr:to>
    <xdr:pic>
      <xdr:nvPicPr>
        <xdr:cNvPr id="4" name="图片 18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6060" y="59931300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163</xdr:row>
      <xdr:rowOff>28575</xdr:rowOff>
    </xdr:from>
    <xdr:to>
      <xdr:col>18</xdr:col>
      <xdr:colOff>495300</xdr:colOff>
      <xdr:row>163</xdr:row>
      <xdr:rowOff>361950</xdr:rowOff>
    </xdr:to>
    <xdr:pic>
      <xdr:nvPicPr>
        <xdr:cNvPr id="5" name="图片 224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6106477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53423</xdr:colOff>
      <xdr:row>165</xdr:row>
      <xdr:rowOff>27333</xdr:rowOff>
    </xdr:from>
    <xdr:to>
      <xdr:col>18</xdr:col>
      <xdr:colOff>491573</xdr:colOff>
      <xdr:row>165</xdr:row>
      <xdr:rowOff>351183</xdr:rowOff>
    </xdr:to>
    <xdr:pic>
      <xdr:nvPicPr>
        <xdr:cNvPr id="6" name="图片 226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3675" y="61825505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33133</xdr:colOff>
      <xdr:row>157</xdr:row>
      <xdr:rowOff>24849</xdr:rowOff>
    </xdr:from>
    <xdr:to>
      <xdr:col>18</xdr:col>
      <xdr:colOff>331304</xdr:colOff>
      <xdr:row>157</xdr:row>
      <xdr:rowOff>356324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3355" y="58774965"/>
          <a:ext cx="29781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24849</xdr:colOff>
      <xdr:row>158</xdr:row>
      <xdr:rowOff>24849</xdr:rowOff>
    </xdr:from>
    <xdr:to>
      <xdr:col>18</xdr:col>
      <xdr:colOff>314740</xdr:colOff>
      <xdr:row>158</xdr:row>
      <xdr:rowOff>347119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5100" y="59155965"/>
          <a:ext cx="28956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19051</xdr:colOff>
      <xdr:row>145</xdr:row>
      <xdr:rowOff>28575</xdr:rowOff>
    </xdr:from>
    <xdr:to>
      <xdr:col>18</xdr:col>
      <xdr:colOff>514351</xdr:colOff>
      <xdr:row>145</xdr:row>
      <xdr:rowOff>345242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54206775"/>
          <a:ext cx="49530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36391</xdr:colOff>
      <xdr:row>146</xdr:row>
      <xdr:rowOff>38100</xdr:rowOff>
    </xdr:from>
    <xdr:to>
      <xdr:col>18</xdr:col>
      <xdr:colOff>542926</xdr:colOff>
      <xdr:row>146</xdr:row>
      <xdr:rowOff>361950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56530" y="54597300"/>
          <a:ext cx="47879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114301</xdr:colOff>
      <xdr:row>23</xdr:row>
      <xdr:rowOff>76200</xdr:rowOff>
    </xdr:from>
    <xdr:to>
      <xdr:col>18</xdr:col>
      <xdr:colOff>476251</xdr:colOff>
      <xdr:row>23</xdr:row>
      <xdr:rowOff>350358</xdr:rowOff>
    </xdr:to>
    <xdr:pic>
      <xdr:nvPicPr>
        <xdr:cNvPr id="11" name="Picture 5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>
          <a:fillRect/>
        </a:stretch>
      </xdr:blipFill>
      <xdr:spPr>
        <a:xfrm>
          <a:off x="5334635" y="7772400"/>
          <a:ext cx="361950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25</xdr:row>
      <xdr:rowOff>76200</xdr:rowOff>
    </xdr:from>
    <xdr:to>
      <xdr:col>18</xdr:col>
      <xdr:colOff>457200</xdr:colOff>
      <xdr:row>25</xdr:row>
      <xdr:rowOff>342900</xdr:rowOff>
    </xdr:to>
    <xdr:pic>
      <xdr:nvPicPr>
        <xdr:cNvPr id="12" name="Picture 5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5334635" y="8534400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142876</xdr:colOff>
      <xdr:row>24</xdr:row>
      <xdr:rowOff>38100</xdr:rowOff>
    </xdr:from>
    <xdr:to>
      <xdr:col>18</xdr:col>
      <xdr:colOff>428626</xdr:colOff>
      <xdr:row>24</xdr:row>
      <xdr:rowOff>340179</xdr:rowOff>
    </xdr:to>
    <xdr:pic>
      <xdr:nvPicPr>
        <xdr:cNvPr id="13" name="Picture 8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5363210" y="8115300"/>
          <a:ext cx="28575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27</xdr:row>
      <xdr:rowOff>28575</xdr:rowOff>
    </xdr:from>
    <xdr:to>
      <xdr:col>18</xdr:col>
      <xdr:colOff>619125</xdr:colOff>
      <xdr:row>27</xdr:row>
      <xdr:rowOff>360414</xdr:rowOff>
    </xdr:to>
    <xdr:pic>
      <xdr:nvPicPr>
        <xdr:cNvPr id="14" name="Picture 5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>
          <a:fillRect/>
        </a:stretch>
      </xdr:blipFill>
      <xdr:spPr>
        <a:xfrm>
          <a:off x="5267960" y="9248775"/>
          <a:ext cx="46736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29</xdr:row>
      <xdr:rowOff>47625</xdr:rowOff>
    </xdr:from>
    <xdr:to>
      <xdr:col>18</xdr:col>
      <xdr:colOff>545356</xdr:colOff>
      <xdr:row>29</xdr:row>
      <xdr:rowOff>323022</xdr:rowOff>
    </xdr:to>
    <xdr:pic>
      <xdr:nvPicPr>
        <xdr:cNvPr id="15" name="Picture 5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5334635" y="10029825"/>
          <a:ext cx="400685" cy="274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28</xdr:row>
      <xdr:rowOff>38100</xdr:rowOff>
    </xdr:from>
    <xdr:to>
      <xdr:col>18</xdr:col>
      <xdr:colOff>546652</xdr:colOff>
      <xdr:row>28</xdr:row>
      <xdr:rowOff>370010</xdr:rowOff>
    </xdr:to>
    <xdr:pic>
      <xdr:nvPicPr>
        <xdr:cNvPr id="16" name="Picture 8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5353685" y="9639300"/>
          <a:ext cx="381635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26</xdr:row>
      <xdr:rowOff>76200</xdr:rowOff>
    </xdr:from>
    <xdr:to>
      <xdr:col>18</xdr:col>
      <xdr:colOff>438150</xdr:colOff>
      <xdr:row>26</xdr:row>
      <xdr:rowOff>323850</xdr:rowOff>
    </xdr:to>
    <xdr:pic>
      <xdr:nvPicPr>
        <xdr:cNvPr id="17" name="图片 14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8915400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96714</xdr:colOff>
      <xdr:row>30</xdr:row>
      <xdr:rowOff>29308</xdr:rowOff>
    </xdr:from>
    <xdr:to>
      <xdr:col>18</xdr:col>
      <xdr:colOff>481965</xdr:colOff>
      <xdr:row>30</xdr:row>
      <xdr:rowOff>323021</xdr:rowOff>
    </xdr:to>
    <xdr:pic>
      <xdr:nvPicPr>
        <xdr:cNvPr id="18" name="图片 14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6855" y="10392410"/>
          <a:ext cx="385445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31</xdr:row>
      <xdr:rowOff>76200</xdr:rowOff>
    </xdr:from>
    <xdr:to>
      <xdr:col>18</xdr:col>
      <xdr:colOff>466725</xdr:colOff>
      <xdr:row>31</xdr:row>
      <xdr:rowOff>295275</xdr:rowOff>
    </xdr:to>
    <xdr:pic>
      <xdr:nvPicPr>
        <xdr:cNvPr id="19" name="Picture 6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5277485" y="10820400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32</xdr:row>
      <xdr:rowOff>76200</xdr:rowOff>
    </xdr:from>
    <xdr:to>
      <xdr:col>18</xdr:col>
      <xdr:colOff>438150</xdr:colOff>
      <xdr:row>32</xdr:row>
      <xdr:rowOff>295275</xdr:rowOff>
    </xdr:to>
    <xdr:pic>
      <xdr:nvPicPr>
        <xdr:cNvPr id="20" name="Picture 6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5334635" y="11201400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36635</xdr:colOff>
      <xdr:row>34</xdr:row>
      <xdr:rowOff>29309</xdr:rowOff>
    </xdr:from>
    <xdr:to>
      <xdr:col>18</xdr:col>
      <xdr:colOff>244203</xdr:colOff>
      <xdr:row>34</xdr:row>
      <xdr:rowOff>344367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6530" y="11916410"/>
          <a:ext cx="2076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33618</xdr:colOff>
      <xdr:row>37</xdr:row>
      <xdr:rowOff>33618</xdr:rowOff>
    </xdr:from>
    <xdr:to>
      <xdr:col>18</xdr:col>
      <xdr:colOff>332951</xdr:colOff>
      <xdr:row>37</xdr:row>
      <xdr:rowOff>324971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3355" y="13063220"/>
          <a:ext cx="29972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47626</xdr:colOff>
      <xdr:row>33</xdr:row>
      <xdr:rowOff>38101</xdr:rowOff>
    </xdr:from>
    <xdr:to>
      <xdr:col>18</xdr:col>
      <xdr:colOff>409576</xdr:colOff>
      <xdr:row>33</xdr:row>
      <xdr:rowOff>343955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11544300"/>
          <a:ext cx="36195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15</xdr:row>
      <xdr:rowOff>57150</xdr:rowOff>
    </xdr:from>
    <xdr:to>
      <xdr:col>18</xdr:col>
      <xdr:colOff>390525</xdr:colOff>
      <xdr:row>15</xdr:row>
      <xdr:rowOff>333375</xdr:rowOff>
    </xdr:to>
    <xdr:pic>
      <xdr:nvPicPr>
        <xdr:cNvPr id="24" name="Picture 4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5306060" y="4705350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16</xdr:row>
      <xdr:rowOff>9525</xdr:rowOff>
    </xdr:from>
    <xdr:to>
      <xdr:col>18</xdr:col>
      <xdr:colOff>447675</xdr:colOff>
      <xdr:row>16</xdr:row>
      <xdr:rowOff>333375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5038725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54618</xdr:colOff>
      <xdr:row>98</xdr:row>
      <xdr:rowOff>99432</xdr:rowOff>
    </xdr:from>
    <xdr:to>
      <xdr:col>18</xdr:col>
      <xdr:colOff>554086</xdr:colOff>
      <xdr:row>98</xdr:row>
      <xdr:rowOff>285749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4945" y="36370260"/>
          <a:ext cx="460375" cy="186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40207</xdr:colOff>
      <xdr:row>100</xdr:row>
      <xdr:rowOff>78651</xdr:rowOff>
    </xdr:from>
    <xdr:to>
      <xdr:col>18</xdr:col>
      <xdr:colOff>550806</xdr:colOff>
      <xdr:row>100</xdr:row>
      <xdr:rowOff>295275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0340" y="37111305"/>
          <a:ext cx="474980" cy="217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69056</xdr:colOff>
      <xdr:row>101</xdr:row>
      <xdr:rowOff>53579</xdr:rowOff>
    </xdr:from>
    <xdr:to>
      <xdr:col>18</xdr:col>
      <xdr:colOff>478631</xdr:colOff>
      <xdr:row>101</xdr:row>
      <xdr:rowOff>269741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8915" y="37467540"/>
          <a:ext cx="409575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145846</xdr:colOff>
      <xdr:row>107</xdr:row>
      <xdr:rowOff>59348</xdr:rowOff>
    </xdr:from>
    <xdr:to>
      <xdr:col>18</xdr:col>
      <xdr:colOff>442920</xdr:colOff>
      <xdr:row>107</xdr:row>
      <xdr:rowOff>304800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65750" y="39759255"/>
          <a:ext cx="29718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64293</xdr:colOff>
      <xdr:row>108</xdr:row>
      <xdr:rowOff>64090</xdr:rowOff>
    </xdr:from>
    <xdr:to>
      <xdr:col>18</xdr:col>
      <xdr:colOff>454818</xdr:colOff>
      <xdr:row>108</xdr:row>
      <xdr:rowOff>227270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4470" y="40144700"/>
          <a:ext cx="390525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70246</xdr:colOff>
      <xdr:row>109</xdr:row>
      <xdr:rowOff>85726</xdr:rowOff>
    </xdr:from>
    <xdr:to>
      <xdr:col>18</xdr:col>
      <xdr:colOff>508396</xdr:colOff>
      <xdr:row>109</xdr:row>
      <xdr:rowOff>268316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0185" y="40547925"/>
          <a:ext cx="438150" cy="18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83970</xdr:colOff>
      <xdr:row>112</xdr:row>
      <xdr:rowOff>28040</xdr:rowOff>
    </xdr:from>
    <xdr:to>
      <xdr:col>18</xdr:col>
      <xdr:colOff>420275</xdr:colOff>
      <xdr:row>112</xdr:row>
      <xdr:rowOff>341585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4155" y="41633140"/>
          <a:ext cx="33591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41214</xdr:colOff>
      <xdr:row>114</xdr:row>
      <xdr:rowOff>64904</xdr:rowOff>
    </xdr:from>
    <xdr:to>
      <xdr:col>18</xdr:col>
      <xdr:colOff>504826</xdr:colOff>
      <xdr:row>114</xdr:row>
      <xdr:rowOff>274802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0975" y="42431970"/>
          <a:ext cx="46418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31004</xdr:colOff>
      <xdr:row>115</xdr:row>
      <xdr:rowOff>96071</xdr:rowOff>
    </xdr:from>
    <xdr:to>
      <xdr:col>18</xdr:col>
      <xdr:colOff>539352</xdr:colOff>
      <xdr:row>115</xdr:row>
      <xdr:rowOff>276224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0815" y="42844085"/>
          <a:ext cx="48450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71070</xdr:colOff>
      <xdr:row>130</xdr:row>
      <xdr:rowOff>65942</xdr:rowOff>
    </xdr:from>
    <xdr:to>
      <xdr:col>18</xdr:col>
      <xdr:colOff>552163</xdr:colOff>
      <xdr:row>130</xdr:row>
      <xdr:rowOff>293077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8" t="26158" r="17349" b="22527"/>
        <a:stretch>
          <a:fillRect/>
        </a:stretch>
      </xdr:blipFill>
      <xdr:spPr>
        <a:xfrm>
          <a:off x="5290820" y="48528605"/>
          <a:ext cx="444500" cy="22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125637</xdr:colOff>
      <xdr:row>102</xdr:row>
      <xdr:rowOff>65484</xdr:rowOff>
    </xdr:from>
    <xdr:to>
      <xdr:col>18</xdr:col>
      <xdr:colOff>470564</xdr:colOff>
      <xdr:row>102</xdr:row>
      <xdr:rowOff>333375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5430" y="37860605"/>
          <a:ext cx="345440" cy="267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63837</xdr:colOff>
      <xdr:row>106</xdr:row>
      <xdr:rowOff>47624</xdr:rowOff>
    </xdr:from>
    <xdr:to>
      <xdr:col>18</xdr:col>
      <xdr:colOff>542925</xdr:colOff>
      <xdr:row>106</xdr:row>
      <xdr:rowOff>325589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3835" y="39366190"/>
          <a:ext cx="451485" cy="278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123826</xdr:colOff>
      <xdr:row>117</xdr:row>
      <xdr:rowOff>57151</xdr:rowOff>
    </xdr:from>
    <xdr:to>
      <xdr:col>18</xdr:col>
      <xdr:colOff>414390</xdr:colOff>
      <xdr:row>117</xdr:row>
      <xdr:rowOff>357968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43567350"/>
          <a:ext cx="29019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170511</xdr:colOff>
      <xdr:row>118</xdr:row>
      <xdr:rowOff>49142</xdr:rowOff>
    </xdr:from>
    <xdr:to>
      <xdr:col>18</xdr:col>
      <xdr:colOff>447675</xdr:colOff>
      <xdr:row>118</xdr:row>
      <xdr:rowOff>317798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90515" y="43940095"/>
          <a:ext cx="277495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133597</xdr:colOff>
      <xdr:row>119</xdr:row>
      <xdr:rowOff>67249</xdr:rowOff>
    </xdr:from>
    <xdr:to>
      <xdr:col>18</xdr:col>
      <xdr:colOff>426982</xdr:colOff>
      <xdr:row>119</xdr:row>
      <xdr:rowOff>285750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685" y="44338875"/>
          <a:ext cx="29337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102792</xdr:colOff>
      <xdr:row>111</xdr:row>
      <xdr:rowOff>59826</xdr:rowOff>
    </xdr:from>
    <xdr:to>
      <xdr:col>18</xdr:col>
      <xdr:colOff>446397</xdr:colOff>
      <xdr:row>111</xdr:row>
      <xdr:rowOff>328448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2570" y="41283890"/>
          <a:ext cx="343535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99589</xdr:colOff>
      <xdr:row>104</xdr:row>
      <xdr:rowOff>97631</xdr:rowOff>
    </xdr:from>
    <xdr:to>
      <xdr:col>18</xdr:col>
      <xdr:colOff>534120</xdr:colOff>
      <xdr:row>104</xdr:row>
      <xdr:rowOff>342900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9395" y="38654355"/>
          <a:ext cx="41592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68872</xdr:colOff>
      <xdr:row>129</xdr:row>
      <xdr:rowOff>29309</xdr:rowOff>
    </xdr:from>
    <xdr:to>
      <xdr:col>18</xdr:col>
      <xdr:colOff>542741</xdr:colOff>
      <xdr:row>129</xdr:row>
      <xdr:rowOff>344367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83" t="18341" r="843" b="20125"/>
        <a:stretch>
          <a:fillRect/>
        </a:stretch>
      </xdr:blipFill>
      <xdr:spPr>
        <a:xfrm>
          <a:off x="5288915" y="48111410"/>
          <a:ext cx="44640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71437</xdr:colOff>
      <xdr:row>105</xdr:row>
      <xdr:rowOff>57149</xdr:rowOff>
    </xdr:from>
    <xdr:to>
      <xdr:col>18</xdr:col>
      <xdr:colOff>531115</xdr:colOff>
      <xdr:row>105</xdr:row>
      <xdr:rowOff>314324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1455" y="38994715"/>
          <a:ext cx="44386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161926</xdr:colOff>
      <xdr:row>103</xdr:row>
      <xdr:rowOff>43781</xdr:rowOff>
    </xdr:from>
    <xdr:to>
      <xdr:col>18</xdr:col>
      <xdr:colOff>428394</xdr:colOff>
      <xdr:row>103</xdr:row>
      <xdr:rowOff>344843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82260" y="3821938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64386</xdr:colOff>
      <xdr:row>95</xdr:row>
      <xdr:rowOff>39565</xdr:rowOff>
    </xdr:from>
    <xdr:to>
      <xdr:col>18</xdr:col>
      <xdr:colOff>502548</xdr:colOff>
      <xdr:row>95</xdr:row>
      <xdr:rowOff>333375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4470" y="35167570"/>
          <a:ext cx="43815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173243</xdr:colOff>
      <xdr:row>97</xdr:row>
      <xdr:rowOff>35034</xdr:rowOff>
    </xdr:from>
    <xdr:to>
      <xdr:col>18</xdr:col>
      <xdr:colOff>485775</xdr:colOff>
      <xdr:row>97</xdr:row>
      <xdr:rowOff>347526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93055" y="35925125"/>
          <a:ext cx="31305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96715</xdr:colOff>
      <xdr:row>96</xdr:row>
      <xdr:rowOff>45336</xdr:rowOff>
    </xdr:from>
    <xdr:to>
      <xdr:col>18</xdr:col>
      <xdr:colOff>519251</xdr:colOff>
      <xdr:row>96</xdr:row>
      <xdr:rowOff>352425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6855" y="35554285"/>
          <a:ext cx="418465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140</xdr:row>
      <xdr:rowOff>57150</xdr:rowOff>
    </xdr:from>
    <xdr:to>
      <xdr:col>18</xdr:col>
      <xdr:colOff>552450</xdr:colOff>
      <xdr:row>140</xdr:row>
      <xdr:rowOff>257175</xdr:rowOff>
    </xdr:to>
    <xdr:pic>
      <xdr:nvPicPr>
        <xdr:cNvPr id="49" name="图片 2"/>
        <xdr:cNvPicPr>
          <a:picLocks noChangeAspect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52330350"/>
          <a:ext cx="49593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200027</xdr:colOff>
      <xdr:row>131</xdr:row>
      <xdr:rowOff>101204</xdr:rowOff>
    </xdr:from>
    <xdr:to>
      <xdr:col>18</xdr:col>
      <xdr:colOff>419101</xdr:colOff>
      <xdr:row>131</xdr:row>
      <xdr:rowOff>323849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18" t="19499" r="39048" b="28412"/>
        <a:stretch>
          <a:fillRect/>
        </a:stretch>
      </xdr:blipFill>
      <xdr:spPr>
        <a:xfrm>
          <a:off x="5420360" y="48945165"/>
          <a:ext cx="219075" cy="222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152400</xdr:colOff>
      <xdr:row>113</xdr:row>
      <xdr:rowOff>85725</xdr:rowOff>
    </xdr:from>
    <xdr:to>
      <xdr:col>18</xdr:col>
      <xdr:colOff>390525</xdr:colOff>
      <xdr:row>113</xdr:row>
      <xdr:rowOff>319814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2735" y="42071925"/>
          <a:ext cx="238125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49698</xdr:colOff>
      <xdr:row>141</xdr:row>
      <xdr:rowOff>24849</xdr:rowOff>
    </xdr:from>
    <xdr:to>
      <xdr:col>18</xdr:col>
      <xdr:colOff>414725</xdr:colOff>
      <xdr:row>141</xdr:row>
      <xdr:rowOff>347870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9865" y="52678965"/>
          <a:ext cx="36512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33131</xdr:colOff>
      <xdr:row>139</xdr:row>
      <xdr:rowOff>24848</xdr:rowOff>
    </xdr:from>
    <xdr:to>
      <xdr:col>18</xdr:col>
      <xdr:colOff>372718</xdr:colOff>
      <xdr:row>139</xdr:row>
      <xdr:rowOff>356009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3355" y="51916965"/>
          <a:ext cx="3390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57151</xdr:colOff>
      <xdr:row>120</xdr:row>
      <xdr:rowOff>38100</xdr:rowOff>
    </xdr:from>
    <xdr:to>
      <xdr:col>18</xdr:col>
      <xdr:colOff>438151</xdr:colOff>
      <xdr:row>120</xdr:row>
      <xdr:rowOff>363185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44691300"/>
          <a:ext cx="38100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47626</xdr:colOff>
      <xdr:row>99</xdr:row>
      <xdr:rowOff>38101</xdr:rowOff>
    </xdr:from>
    <xdr:to>
      <xdr:col>18</xdr:col>
      <xdr:colOff>485776</xdr:colOff>
      <xdr:row>99</xdr:row>
      <xdr:rowOff>253913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36690300"/>
          <a:ext cx="438150" cy="215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66675</xdr:colOff>
      <xdr:row>110</xdr:row>
      <xdr:rowOff>38100</xdr:rowOff>
    </xdr:from>
    <xdr:to>
      <xdr:col>18</xdr:col>
      <xdr:colOff>419100</xdr:colOff>
      <xdr:row>110</xdr:row>
      <xdr:rowOff>300945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010" y="40881300"/>
          <a:ext cx="352425" cy="262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123</xdr:row>
      <xdr:rowOff>57150</xdr:rowOff>
    </xdr:from>
    <xdr:to>
      <xdr:col>18</xdr:col>
      <xdr:colOff>542925</xdr:colOff>
      <xdr:row>123</xdr:row>
      <xdr:rowOff>352425</xdr:rowOff>
    </xdr:to>
    <xdr:pic>
      <xdr:nvPicPr>
        <xdr:cNvPr id="57" name="图片 1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45853350"/>
          <a:ext cx="48641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128</xdr:row>
      <xdr:rowOff>57150</xdr:rowOff>
    </xdr:from>
    <xdr:to>
      <xdr:col>18</xdr:col>
      <xdr:colOff>400050</xdr:colOff>
      <xdr:row>128</xdr:row>
      <xdr:rowOff>313425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6535" y="47758350"/>
          <a:ext cx="323850" cy="25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57153</xdr:colOff>
      <xdr:row>155</xdr:row>
      <xdr:rowOff>66675</xdr:rowOff>
    </xdr:from>
    <xdr:to>
      <xdr:col>18</xdr:col>
      <xdr:colOff>476250</xdr:colOff>
      <xdr:row>155</xdr:row>
      <xdr:rowOff>266699</xdr:rowOff>
    </xdr:to>
    <xdr:pic>
      <xdr:nvPicPr>
        <xdr:cNvPr id="59" name="Picture 8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0" t="10979" r="25121" b="9780"/>
        <a:stretch>
          <a:fillRect/>
        </a:stretch>
      </xdr:blipFill>
      <xdr:spPr>
        <a:xfrm rot="-5400000">
          <a:off x="5386705" y="57945020"/>
          <a:ext cx="2000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28576</xdr:colOff>
      <xdr:row>21</xdr:row>
      <xdr:rowOff>19050</xdr:rowOff>
    </xdr:from>
    <xdr:to>
      <xdr:col>18</xdr:col>
      <xdr:colOff>466726</xdr:colOff>
      <xdr:row>21</xdr:row>
      <xdr:rowOff>338257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6953250"/>
          <a:ext cx="438150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13</xdr:row>
      <xdr:rowOff>19051</xdr:rowOff>
    </xdr:from>
    <xdr:to>
      <xdr:col>18</xdr:col>
      <xdr:colOff>514350</xdr:colOff>
      <xdr:row>13</xdr:row>
      <xdr:rowOff>357463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3905250"/>
          <a:ext cx="495300" cy="33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40</xdr:row>
      <xdr:rowOff>19050</xdr:rowOff>
    </xdr:from>
    <xdr:to>
      <xdr:col>18</xdr:col>
      <xdr:colOff>419100</xdr:colOff>
      <xdr:row>40</xdr:row>
      <xdr:rowOff>340285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4192250"/>
          <a:ext cx="38100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59559</xdr:colOff>
      <xdr:row>38</xdr:row>
      <xdr:rowOff>28576</xdr:rowOff>
    </xdr:from>
    <xdr:to>
      <xdr:col>18</xdr:col>
      <xdr:colOff>495301</xdr:colOff>
      <xdr:row>38</xdr:row>
      <xdr:rowOff>342900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79390" y="13439775"/>
          <a:ext cx="43624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39</xdr:row>
      <xdr:rowOff>19051</xdr:rowOff>
    </xdr:from>
    <xdr:to>
      <xdr:col>18</xdr:col>
      <xdr:colOff>485775</xdr:colOff>
      <xdr:row>39</xdr:row>
      <xdr:rowOff>341983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3811250"/>
          <a:ext cx="44767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144</xdr:row>
      <xdr:rowOff>28575</xdr:rowOff>
    </xdr:from>
    <xdr:to>
      <xdr:col>18</xdr:col>
      <xdr:colOff>457200</xdr:colOff>
      <xdr:row>144</xdr:row>
      <xdr:rowOff>361635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53825775"/>
          <a:ext cx="4191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41</xdr:row>
      <xdr:rowOff>28575</xdr:rowOff>
    </xdr:from>
    <xdr:to>
      <xdr:col>18</xdr:col>
      <xdr:colOff>457200</xdr:colOff>
      <xdr:row>41</xdr:row>
      <xdr:rowOff>361635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4582775"/>
          <a:ext cx="4191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147</xdr:row>
      <xdr:rowOff>28575</xdr:rowOff>
    </xdr:from>
    <xdr:to>
      <xdr:col>18</xdr:col>
      <xdr:colOff>441934</xdr:colOff>
      <xdr:row>147</xdr:row>
      <xdr:rowOff>342900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54968775"/>
          <a:ext cx="41275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31508</xdr:colOff>
      <xdr:row>42</xdr:row>
      <xdr:rowOff>31507</xdr:rowOff>
    </xdr:from>
    <xdr:to>
      <xdr:col>18</xdr:col>
      <xdr:colOff>542926</xdr:colOff>
      <xdr:row>42</xdr:row>
      <xdr:rowOff>334874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1450" y="14966315"/>
          <a:ext cx="48387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36</xdr:row>
      <xdr:rowOff>28575</xdr:rowOff>
    </xdr:from>
    <xdr:to>
      <xdr:col>18</xdr:col>
      <xdr:colOff>438150</xdr:colOff>
      <xdr:row>36</xdr:row>
      <xdr:rowOff>352717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2677775"/>
          <a:ext cx="40957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43</xdr:row>
      <xdr:rowOff>38100</xdr:rowOff>
    </xdr:from>
    <xdr:to>
      <xdr:col>18</xdr:col>
      <xdr:colOff>476250</xdr:colOff>
      <xdr:row>43</xdr:row>
      <xdr:rowOff>274373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5354300"/>
          <a:ext cx="447675" cy="236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116</xdr:row>
      <xdr:rowOff>28576</xdr:rowOff>
    </xdr:from>
    <xdr:to>
      <xdr:col>18</xdr:col>
      <xdr:colOff>428625</xdr:colOff>
      <xdr:row>116</xdr:row>
      <xdr:rowOff>367988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43157775"/>
          <a:ext cx="38100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29307</xdr:colOff>
      <xdr:row>143</xdr:row>
      <xdr:rowOff>36637</xdr:rowOff>
    </xdr:from>
    <xdr:to>
      <xdr:col>18</xdr:col>
      <xdr:colOff>536643</xdr:colOff>
      <xdr:row>143</xdr:row>
      <xdr:rowOff>359020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00" t="2062" r="3504" b="6417"/>
        <a:stretch>
          <a:fillRect/>
        </a:stretch>
      </xdr:blipFill>
      <xdr:spPr>
        <a:xfrm>
          <a:off x="5249545" y="53452395"/>
          <a:ext cx="48577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161925</xdr:colOff>
      <xdr:row>150</xdr:row>
      <xdr:rowOff>57150</xdr:rowOff>
    </xdr:from>
    <xdr:to>
      <xdr:col>18</xdr:col>
      <xdr:colOff>371475</xdr:colOff>
      <xdr:row>150</xdr:row>
      <xdr:rowOff>276225</xdr:rowOff>
    </xdr:to>
    <xdr:pic>
      <xdr:nvPicPr>
        <xdr:cNvPr id="73" name="图片 441"/>
        <xdr:cNvPicPr>
          <a:picLocks noChangeAspect="1" noChangeArrowheads="1"/>
        </xdr:cNvPicPr>
      </xdr:nvPicPr>
      <xdr:blipFill>
        <a:blip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82260" y="56140350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148</xdr:row>
      <xdr:rowOff>104775</xdr:rowOff>
    </xdr:from>
    <xdr:to>
      <xdr:col>18</xdr:col>
      <xdr:colOff>419100</xdr:colOff>
      <xdr:row>148</xdr:row>
      <xdr:rowOff>276225</xdr:rowOff>
    </xdr:to>
    <xdr:pic>
      <xdr:nvPicPr>
        <xdr:cNvPr id="74" name="图片 442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5585" y="5542597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149</xdr:row>
      <xdr:rowOff>114300</xdr:rowOff>
    </xdr:from>
    <xdr:to>
      <xdr:col>18</xdr:col>
      <xdr:colOff>428625</xdr:colOff>
      <xdr:row>149</xdr:row>
      <xdr:rowOff>295275</xdr:rowOff>
    </xdr:to>
    <xdr:pic>
      <xdr:nvPicPr>
        <xdr:cNvPr id="75" name="图片 443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4635" y="5581650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151</xdr:row>
      <xdr:rowOff>28575</xdr:rowOff>
    </xdr:from>
    <xdr:to>
      <xdr:col>18</xdr:col>
      <xdr:colOff>371475</xdr:colOff>
      <xdr:row>151</xdr:row>
      <xdr:rowOff>352425</xdr:rowOff>
    </xdr:to>
    <xdr:pic>
      <xdr:nvPicPr>
        <xdr:cNvPr id="76" name="图片 1"/>
        <xdr:cNvPicPr>
          <a:picLocks noChangeAspect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56492775"/>
          <a:ext cx="3429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153</xdr:row>
      <xdr:rowOff>38100</xdr:rowOff>
    </xdr:from>
    <xdr:to>
      <xdr:col>18</xdr:col>
      <xdr:colOff>447675</xdr:colOff>
      <xdr:row>153</xdr:row>
      <xdr:rowOff>304800</xdr:rowOff>
    </xdr:to>
    <xdr:pic>
      <xdr:nvPicPr>
        <xdr:cNvPr id="77" name="图片 2"/>
        <xdr:cNvPicPr>
          <a:picLocks noChangeAspect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57264300"/>
          <a:ext cx="419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75424</xdr:colOff>
      <xdr:row>44</xdr:row>
      <xdr:rowOff>47747</xdr:rowOff>
    </xdr:from>
    <xdr:to>
      <xdr:col>18</xdr:col>
      <xdr:colOff>377982</xdr:colOff>
      <xdr:row>44</xdr:row>
      <xdr:rowOff>346648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5265" y="15744825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57150</xdr:colOff>
      <xdr:row>161</xdr:row>
      <xdr:rowOff>19050</xdr:rowOff>
    </xdr:from>
    <xdr:to>
      <xdr:col>18</xdr:col>
      <xdr:colOff>400050</xdr:colOff>
      <xdr:row>161</xdr:row>
      <xdr:rowOff>333375</xdr:rowOff>
    </xdr:to>
    <xdr:pic>
      <xdr:nvPicPr>
        <xdr:cNvPr id="79" name="Picture 34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277485" y="60293250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7</xdr:row>
      <xdr:rowOff>19050</xdr:rowOff>
    </xdr:from>
    <xdr:to>
      <xdr:col>18</xdr:col>
      <xdr:colOff>533399</xdr:colOff>
      <xdr:row>7</xdr:row>
      <xdr:rowOff>340900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619250"/>
          <a:ext cx="495935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28576</xdr:colOff>
      <xdr:row>35</xdr:row>
      <xdr:rowOff>19051</xdr:rowOff>
    </xdr:from>
    <xdr:to>
      <xdr:col>18</xdr:col>
      <xdr:colOff>428626</xdr:colOff>
      <xdr:row>35</xdr:row>
      <xdr:rowOff>357101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2287250"/>
          <a:ext cx="400050" cy="33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122</xdr:row>
      <xdr:rowOff>19050</xdr:rowOff>
    </xdr:from>
    <xdr:to>
      <xdr:col>18</xdr:col>
      <xdr:colOff>390525</xdr:colOff>
      <xdr:row>122</xdr:row>
      <xdr:rowOff>338658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45434250"/>
          <a:ext cx="352425" cy="319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28576</xdr:colOff>
      <xdr:row>19</xdr:row>
      <xdr:rowOff>19050</xdr:rowOff>
    </xdr:from>
    <xdr:to>
      <xdr:col>18</xdr:col>
      <xdr:colOff>466726</xdr:colOff>
      <xdr:row>19</xdr:row>
      <xdr:rowOff>338257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6191250"/>
          <a:ext cx="438150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64386</xdr:colOff>
      <xdr:row>94</xdr:row>
      <xdr:rowOff>39565</xdr:rowOff>
    </xdr:from>
    <xdr:to>
      <xdr:col>18</xdr:col>
      <xdr:colOff>502548</xdr:colOff>
      <xdr:row>94</xdr:row>
      <xdr:rowOff>333375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4470" y="34786570"/>
          <a:ext cx="43815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29307</xdr:colOff>
      <xdr:row>142</xdr:row>
      <xdr:rowOff>36637</xdr:rowOff>
    </xdr:from>
    <xdr:to>
      <xdr:col>18</xdr:col>
      <xdr:colOff>536643</xdr:colOff>
      <xdr:row>142</xdr:row>
      <xdr:rowOff>359020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00" t="2062" r="3504" b="6417"/>
        <a:stretch>
          <a:fillRect/>
        </a:stretch>
      </xdr:blipFill>
      <xdr:spPr>
        <a:xfrm>
          <a:off x="5249545" y="53071395"/>
          <a:ext cx="48577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33133</xdr:colOff>
      <xdr:row>156</xdr:row>
      <xdr:rowOff>24849</xdr:rowOff>
    </xdr:from>
    <xdr:to>
      <xdr:col>18</xdr:col>
      <xdr:colOff>331304</xdr:colOff>
      <xdr:row>156</xdr:row>
      <xdr:rowOff>356324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3355" y="58393965"/>
          <a:ext cx="29781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8</xdr:row>
      <xdr:rowOff>19050</xdr:rowOff>
    </xdr:from>
    <xdr:to>
      <xdr:col>18</xdr:col>
      <xdr:colOff>533399</xdr:colOff>
      <xdr:row>8</xdr:row>
      <xdr:rowOff>340900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000250"/>
          <a:ext cx="495935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78258</xdr:colOff>
      <xdr:row>121</xdr:row>
      <xdr:rowOff>53950</xdr:rowOff>
    </xdr:from>
    <xdr:to>
      <xdr:col>18</xdr:col>
      <xdr:colOff>500144</xdr:colOff>
      <xdr:row>121</xdr:row>
      <xdr:rowOff>342899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8440" y="45087540"/>
          <a:ext cx="42164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134</xdr:row>
      <xdr:rowOff>47626</xdr:rowOff>
    </xdr:from>
    <xdr:to>
      <xdr:col>18</xdr:col>
      <xdr:colOff>413971</xdr:colOff>
      <xdr:row>134</xdr:row>
      <xdr:rowOff>333376</xdr:rowOff>
    </xdr:to>
    <xdr:pic>
      <xdr:nvPicPr>
        <xdr:cNvPr id="89" name="图片 47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50034825"/>
          <a:ext cx="36576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9</xdr:row>
      <xdr:rowOff>19050</xdr:rowOff>
    </xdr:from>
    <xdr:to>
      <xdr:col>18</xdr:col>
      <xdr:colOff>533399</xdr:colOff>
      <xdr:row>9</xdr:row>
      <xdr:rowOff>340900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381250"/>
          <a:ext cx="495935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10</xdr:row>
      <xdr:rowOff>19050</xdr:rowOff>
    </xdr:from>
    <xdr:to>
      <xdr:col>18</xdr:col>
      <xdr:colOff>533399</xdr:colOff>
      <xdr:row>10</xdr:row>
      <xdr:rowOff>340900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762250"/>
          <a:ext cx="495935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19051</xdr:colOff>
      <xdr:row>11</xdr:row>
      <xdr:rowOff>28576</xdr:rowOff>
    </xdr:from>
    <xdr:to>
      <xdr:col>18</xdr:col>
      <xdr:colOff>514351</xdr:colOff>
      <xdr:row>11</xdr:row>
      <xdr:rowOff>349676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3152775"/>
          <a:ext cx="49530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28576</xdr:colOff>
      <xdr:row>14</xdr:row>
      <xdr:rowOff>28576</xdr:rowOff>
    </xdr:from>
    <xdr:to>
      <xdr:col>18</xdr:col>
      <xdr:colOff>504826</xdr:colOff>
      <xdr:row>14</xdr:row>
      <xdr:rowOff>344864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4295775"/>
          <a:ext cx="47625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22</xdr:row>
      <xdr:rowOff>28576</xdr:rowOff>
    </xdr:from>
    <xdr:to>
      <xdr:col>18</xdr:col>
      <xdr:colOff>514350</xdr:colOff>
      <xdr:row>22</xdr:row>
      <xdr:rowOff>351190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7343775"/>
          <a:ext cx="48577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20</xdr:row>
      <xdr:rowOff>0</xdr:rowOff>
    </xdr:from>
    <xdr:to>
      <xdr:col>18</xdr:col>
      <xdr:colOff>485775</xdr:colOff>
      <xdr:row>20</xdr:row>
      <xdr:rowOff>322580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6553200"/>
          <a:ext cx="48577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46</xdr:row>
      <xdr:rowOff>19050</xdr:rowOff>
    </xdr:from>
    <xdr:to>
      <xdr:col>18</xdr:col>
      <xdr:colOff>552450</xdr:colOff>
      <xdr:row>46</xdr:row>
      <xdr:rowOff>312823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6478250"/>
          <a:ext cx="49593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47</xdr:row>
      <xdr:rowOff>19050</xdr:rowOff>
    </xdr:from>
    <xdr:to>
      <xdr:col>18</xdr:col>
      <xdr:colOff>281731</xdr:colOff>
      <xdr:row>47</xdr:row>
      <xdr:rowOff>323850</xdr:rowOff>
    </xdr:to>
    <xdr:pic>
      <xdr:nvPicPr>
        <xdr:cNvPr id="97" name="图片 96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6859250"/>
          <a:ext cx="2622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38101</xdr:colOff>
      <xdr:row>45</xdr:row>
      <xdr:rowOff>28575</xdr:rowOff>
    </xdr:from>
    <xdr:to>
      <xdr:col>18</xdr:col>
      <xdr:colOff>514351</xdr:colOff>
      <xdr:row>45</xdr:row>
      <xdr:rowOff>287005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6106775"/>
          <a:ext cx="476250" cy="257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48</xdr:row>
      <xdr:rowOff>47625</xdr:rowOff>
    </xdr:from>
    <xdr:to>
      <xdr:col>18</xdr:col>
      <xdr:colOff>428625</xdr:colOff>
      <xdr:row>48</xdr:row>
      <xdr:rowOff>341313</xdr:rowOff>
    </xdr:to>
    <xdr:pic>
      <xdr:nvPicPr>
        <xdr:cNvPr id="99" name="图片 383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12" t="7193" r="8584" b="10915"/>
        <a:stretch>
          <a:fillRect/>
        </a:stretch>
      </xdr:blipFill>
      <xdr:spPr>
        <a:xfrm>
          <a:off x="5267960" y="17268825"/>
          <a:ext cx="381000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49</xdr:row>
      <xdr:rowOff>19051</xdr:rowOff>
    </xdr:from>
    <xdr:to>
      <xdr:col>18</xdr:col>
      <xdr:colOff>542925</xdr:colOff>
      <xdr:row>49</xdr:row>
      <xdr:rowOff>298113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7621250"/>
          <a:ext cx="495935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50</xdr:row>
      <xdr:rowOff>19050</xdr:rowOff>
    </xdr:from>
    <xdr:to>
      <xdr:col>18</xdr:col>
      <xdr:colOff>523875</xdr:colOff>
      <xdr:row>50</xdr:row>
      <xdr:rowOff>237848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002250"/>
          <a:ext cx="495935" cy="218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51</xdr:row>
      <xdr:rowOff>19051</xdr:rowOff>
    </xdr:from>
    <xdr:to>
      <xdr:col>18</xdr:col>
      <xdr:colOff>533400</xdr:colOff>
      <xdr:row>51</xdr:row>
      <xdr:rowOff>330201</xdr:rowOff>
    </xdr:to>
    <xdr:pic>
      <xdr:nvPicPr>
        <xdr:cNvPr id="102" name="图片 101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39385" y="18383250"/>
          <a:ext cx="49593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35769</xdr:colOff>
      <xdr:row>52</xdr:row>
      <xdr:rowOff>66676</xdr:rowOff>
    </xdr:from>
    <xdr:to>
      <xdr:col>18</xdr:col>
      <xdr:colOff>523875</xdr:colOff>
      <xdr:row>52</xdr:row>
      <xdr:rowOff>361950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5895" y="18811875"/>
          <a:ext cx="47942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53</xdr:row>
      <xdr:rowOff>9525</xdr:rowOff>
    </xdr:from>
    <xdr:to>
      <xdr:col>18</xdr:col>
      <xdr:colOff>542925</xdr:colOff>
      <xdr:row>53</xdr:row>
      <xdr:rowOff>375621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9135725"/>
          <a:ext cx="495935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54</xdr:row>
      <xdr:rowOff>19050</xdr:rowOff>
    </xdr:from>
    <xdr:to>
      <xdr:col>18</xdr:col>
      <xdr:colOff>361950</xdr:colOff>
      <xdr:row>54</xdr:row>
      <xdr:rowOff>338547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19526250"/>
          <a:ext cx="314325" cy="319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62085</xdr:colOff>
      <xdr:row>55</xdr:row>
      <xdr:rowOff>19051</xdr:rowOff>
    </xdr:from>
    <xdr:to>
      <xdr:col>18</xdr:col>
      <xdr:colOff>361951</xdr:colOff>
      <xdr:row>55</xdr:row>
      <xdr:rowOff>323851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81930" y="19907250"/>
          <a:ext cx="3003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66675</xdr:colOff>
      <xdr:row>62</xdr:row>
      <xdr:rowOff>57979</xdr:rowOff>
    </xdr:from>
    <xdr:to>
      <xdr:col>18</xdr:col>
      <xdr:colOff>504825</xdr:colOff>
      <xdr:row>62</xdr:row>
      <xdr:rowOff>305629</xdr:rowOff>
    </xdr:to>
    <xdr:pic>
      <xdr:nvPicPr>
        <xdr:cNvPr id="107" name="Picture 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7010" y="2261298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59</xdr:row>
      <xdr:rowOff>75786</xdr:rowOff>
    </xdr:from>
    <xdr:to>
      <xdr:col>18</xdr:col>
      <xdr:colOff>457200</xdr:colOff>
      <xdr:row>59</xdr:row>
      <xdr:rowOff>323436</xdr:rowOff>
    </xdr:to>
    <xdr:pic>
      <xdr:nvPicPr>
        <xdr:cNvPr id="108" name="Picture 7"/>
        <xdr:cNvPicPr>
          <a:picLocks noChangeAspect="1" noChangeArrowheads="1"/>
        </xdr:cNvPicPr>
      </xdr:nvPicPr>
      <xdr:blipFill>
        <a:blip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25110" y="2148776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60</xdr:row>
      <xdr:rowOff>38100</xdr:rowOff>
    </xdr:from>
    <xdr:to>
      <xdr:col>18</xdr:col>
      <xdr:colOff>728870</xdr:colOff>
      <xdr:row>60</xdr:row>
      <xdr:rowOff>276225</xdr:rowOff>
    </xdr:to>
    <xdr:pic>
      <xdr:nvPicPr>
        <xdr:cNvPr id="109" name="Picture 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6535" y="21831300"/>
          <a:ext cx="43878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99392</xdr:colOff>
      <xdr:row>56</xdr:row>
      <xdr:rowOff>33130</xdr:rowOff>
    </xdr:from>
    <xdr:to>
      <xdr:col>18</xdr:col>
      <xdr:colOff>430696</xdr:colOff>
      <xdr:row>56</xdr:row>
      <xdr:rowOff>356583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9395" y="20302220"/>
          <a:ext cx="331470" cy="323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57980</xdr:colOff>
      <xdr:row>57</xdr:row>
      <xdr:rowOff>41415</xdr:rowOff>
    </xdr:from>
    <xdr:to>
      <xdr:col>18</xdr:col>
      <xdr:colOff>330030</xdr:colOff>
      <xdr:row>57</xdr:row>
      <xdr:rowOff>306459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8120" y="20691475"/>
          <a:ext cx="27178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41413</xdr:colOff>
      <xdr:row>58</xdr:row>
      <xdr:rowOff>24849</xdr:rowOff>
    </xdr:from>
    <xdr:to>
      <xdr:col>18</xdr:col>
      <xdr:colOff>397565</xdr:colOff>
      <xdr:row>58</xdr:row>
      <xdr:rowOff>342553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21055965"/>
          <a:ext cx="35623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36055</xdr:colOff>
      <xdr:row>61</xdr:row>
      <xdr:rowOff>24849</xdr:rowOff>
    </xdr:from>
    <xdr:to>
      <xdr:col>18</xdr:col>
      <xdr:colOff>499881</xdr:colOff>
      <xdr:row>61</xdr:row>
      <xdr:rowOff>317679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5895" y="22198965"/>
          <a:ext cx="46418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57150</xdr:colOff>
      <xdr:row>63</xdr:row>
      <xdr:rowOff>76200</xdr:rowOff>
    </xdr:from>
    <xdr:to>
      <xdr:col>18</xdr:col>
      <xdr:colOff>523875</xdr:colOff>
      <xdr:row>63</xdr:row>
      <xdr:rowOff>266700</xdr:rowOff>
    </xdr:to>
    <xdr:pic>
      <xdr:nvPicPr>
        <xdr:cNvPr id="114" name="图片 136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23012400"/>
          <a:ext cx="4578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65</xdr:row>
      <xdr:rowOff>19051</xdr:rowOff>
    </xdr:from>
    <xdr:to>
      <xdr:col>18</xdr:col>
      <xdr:colOff>485775</xdr:colOff>
      <xdr:row>65</xdr:row>
      <xdr:rowOff>355501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3717250"/>
          <a:ext cx="466725" cy="33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68</xdr:row>
      <xdr:rowOff>28575</xdr:rowOff>
    </xdr:from>
    <xdr:to>
      <xdr:col>18</xdr:col>
      <xdr:colOff>342900</xdr:colOff>
      <xdr:row>68</xdr:row>
      <xdr:rowOff>335780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24869775"/>
          <a:ext cx="295275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66</xdr:row>
      <xdr:rowOff>19050</xdr:rowOff>
    </xdr:from>
    <xdr:to>
      <xdr:col>18</xdr:col>
      <xdr:colOff>485775</xdr:colOff>
      <xdr:row>66</xdr:row>
      <xdr:rowOff>281519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4098250"/>
          <a:ext cx="466725" cy="262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19051</xdr:colOff>
      <xdr:row>67</xdr:row>
      <xdr:rowOff>19050</xdr:rowOff>
    </xdr:from>
    <xdr:to>
      <xdr:col>18</xdr:col>
      <xdr:colOff>514351</xdr:colOff>
      <xdr:row>67</xdr:row>
      <xdr:rowOff>297589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4479250"/>
          <a:ext cx="495300" cy="278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71</xdr:row>
      <xdr:rowOff>28575</xdr:rowOff>
    </xdr:from>
    <xdr:to>
      <xdr:col>18</xdr:col>
      <xdr:colOff>342900</xdr:colOff>
      <xdr:row>71</xdr:row>
      <xdr:rowOff>335780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26012775"/>
          <a:ext cx="295275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21051</xdr:colOff>
      <xdr:row>69</xdr:row>
      <xdr:rowOff>47625</xdr:rowOff>
    </xdr:from>
    <xdr:to>
      <xdr:col>18</xdr:col>
      <xdr:colOff>495300</xdr:colOff>
      <xdr:row>69</xdr:row>
      <xdr:rowOff>314325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41290" y="25269825"/>
          <a:ext cx="47434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19978</xdr:colOff>
      <xdr:row>70</xdr:row>
      <xdr:rowOff>38100</xdr:rowOff>
    </xdr:from>
    <xdr:to>
      <xdr:col>18</xdr:col>
      <xdr:colOff>514349</xdr:colOff>
      <xdr:row>70</xdr:row>
      <xdr:rowOff>316117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40020" y="25641300"/>
          <a:ext cx="494030" cy="277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72</xdr:row>
      <xdr:rowOff>19050</xdr:rowOff>
    </xdr:from>
    <xdr:to>
      <xdr:col>18</xdr:col>
      <xdr:colOff>523875</xdr:colOff>
      <xdr:row>72</xdr:row>
      <xdr:rowOff>354619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6384250"/>
          <a:ext cx="495935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73</xdr:row>
      <xdr:rowOff>19050</xdr:rowOff>
    </xdr:from>
    <xdr:to>
      <xdr:col>18</xdr:col>
      <xdr:colOff>533400</xdr:colOff>
      <xdr:row>73</xdr:row>
      <xdr:rowOff>300649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6765250"/>
          <a:ext cx="495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33618</xdr:colOff>
      <xdr:row>76</xdr:row>
      <xdr:rowOff>33618</xdr:rowOff>
    </xdr:from>
    <xdr:to>
      <xdr:col>18</xdr:col>
      <xdr:colOff>332951</xdr:colOff>
      <xdr:row>76</xdr:row>
      <xdr:rowOff>324971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3355" y="27922220"/>
          <a:ext cx="29972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75</xdr:row>
      <xdr:rowOff>19050</xdr:rowOff>
    </xdr:from>
    <xdr:to>
      <xdr:col>18</xdr:col>
      <xdr:colOff>352425</xdr:colOff>
      <xdr:row>75</xdr:row>
      <xdr:rowOff>348775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7527250"/>
          <a:ext cx="33337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74</xdr:row>
      <xdr:rowOff>9525</xdr:rowOff>
    </xdr:from>
    <xdr:to>
      <xdr:col>18</xdr:col>
      <xdr:colOff>390525</xdr:colOff>
      <xdr:row>74</xdr:row>
      <xdr:rowOff>347522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27136725"/>
          <a:ext cx="361950" cy="33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87</xdr:row>
      <xdr:rowOff>28574</xdr:rowOff>
    </xdr:from>
    <xdr:to>
      <xdr:col>18</xdr:col>
      <xdr:colOff>519043</xdr:colOff>
      <xdr:row>87</xdr:row>
      <xdr:rowOff>314325</xdr:rowOff>
    </xdr:to>
    <xdr:pic>
      <xdr:nvPicPr>
        <xdr:cNvPr id="127" name="Picture 19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20" t="24215" r="7394" b="26740"/>
        <a:stretch>
          <a:fillRect/>
        </a:stretch>
      </xdr:blipFill>
      <xdr:spPr>
        <a:xfrm>
          <a:off x="5248910" y="32108140"/>
          <a:ext cx="486410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45894</xdr:colOff>
      <xdr:row>92</xdr:row>
      <xdr:rowOff>47625</xdr:rowOff>
    </xdr:from>
    <xdr:to>
      <xdr:col>18</xdr:col>
      <xdr:colOff>447676</xdr:colOff>
      <xdr:row>92</xdr:row>
      <xdr:rowOff>352425</xdr:rowOff>
    </xdr:to>
    <xdr:pic>
      <xdr:nvPicPr>
        <xdr:cNvPr id="128" name="Picture 16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5266055" y="34032825"/>
          <a:ext cx="40195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91</xdr:row>
      <xdr:rowOff>19051</xdr:rowOff>
    </xdr:from>
    <xdr:to>
      <xdr:col>18</xdr:col>
      <xdr:colOff>485459</xdr:colOff>
      <xdr:row>91</xdr:row>
      <xdr:rowOff>361951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33623250"/>
          <a:ext cx="46609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78</xdr:row>
      <xdr:rowOff>19050</xdr:rowOff>
    </xdr:from>
    <xdr:to>
      <xdr:col>18</xdr:col>
      <xdr:colOff>523875</xdr:colOff>
      <xdr:row>78</xdr:row>
      <xdr:rowOff>369171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8670250"/>
          <a:ext cx="495935" cy="349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79</xdr:row>
      <xdr:rowOff>28576</xdr:rowOff>
    </xdr:from>
    <xdr:to>
      <xdr:col>18</xdr:col>
      <xdr:colOff>303266</xdr:colOff>
      <xdr:row>79</xdr:row>
      <xdr:rowOff>352426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29060775"/>
          <a:ext cx="2647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80</xdr:row>
      <xdr:rowOff>19051</xdr:rowOff>
    </xdr:from>
    <xdr:to>
      <xdr:col>18</xdr:col>
      <xdr:colOff>333490</xdr:colOff>
      <xdr:row>80</xdr:row>
      <xdr:rowOff>361951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29432250"/>
          <a:ext cx="3048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19051</xdr:colOff>
      <xdr:row>81</xdr:row>
      <xdr:rowOff>28575</xdr:rowOff>
    </xdr:from>
    <xdr:to>
      <xdr:col>18</xdr:col>
      <xdr:colOff>543229</xdr:colOff>
      <xdr:row>81</xdr:row>
      <xdr:rowOff>276225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9822775"/>
          <a:ext cx="49593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83</xdr:row>
      <xdr:rowOff>28576</xdr:rowOff>
    </xdr:from>
    <xdr:to>
      <xdr:col>18</xdr:col>
      <xdr:colOff>457200</xdr:colOff>
      <xdr:row>83</xdr:row>
      <xdr:rowOff>332906</xdr:rowOff>
    </xdr:to>
    <xdr:pic>
      <xdr:nvPicPr>
        <xdr:cNvPr id="134" name="图片 133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248910" y="30584775"/>
          <a:ext cx="428625" cy="304165"/>
        </a:xfrm>
        <a:prstGeom prst="rect">
          <a:avLst/>
        </a:prstGeom>
      </xdr:spPr>
    </xdr:pic>
    <xdr:clientData/>
  </xdr:twoCellAnchor>
  <xdr:twoCellAnchor>
    <xdr:from>
      <xdr:col>18</xdr:col>
      <xdr:colOff>38100</xdr:colOff>
      <xdr:row>84</xdr:row>
      <xdr:rowOff>9525</xdr:rowOff>
    </xdr:from>
    <xdr:to>
      <xdr:col>18</xdr:col>
      <xdr:colOff>371475</xdr:colOff>
      <xdr:row>84</xdr:row>
      <xdr:rowOff>355910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30946725"/>
          <a:ext cx="33337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85</xdr:row>
      <xdr:rowOff>9525</xdr:rowOff>
    </xdr:from>
    <xdr:to>
      <xdr:col>18</xdr:col>
      <xdr:colOff>371475</xdr:colOff>
      <xdr:row>85</xdr:row>
      <xdr:rowOff>355910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31327725"/>
          <a:ext cx="33337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86</xdr:row>
      <xdr:rowOff>19050</xdr:rowOff>
    </xdr:from>
    <xdr:to>
      <xdr:col>18</xdr:col>
      <xdr:colOff>419100</xdr:colOff>
      <xdr:row>86</xdr:row>
      <xdr:rowOff>352471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31718250"/>
          <a:ext cx="37147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88</xdr:row>
      <xdr:rowOff>19051</xdr:rowOff>
    </xdr:from>
    <xdr:to>
      <xdr:col>18</xdr:col>
      <xdr:colOff>476250</xdr:colOff>
      <xdr:row>88</xdr:row>
      <xdr:rowOff>311263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32480250"/>
          <a:ext cx="44767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90</xdr:row>
      <xdr:rowOff>19050</xdr:rowOff>
    </xdr:from>
    <xdr:to>
      <xdr:col>18</xdr:col>
      <xdr:colOff>516404</xdr:colOff>
      <xdr:row>90</xdr:row>
      <xdr:rowOff>352425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33242250"/>
          <a:ext cx="48641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28576</xdr:colOff>
      <xdr:row>89</xdr:row>
      <xdr:rowOff>9525</xdr:rowOff>
    </xdr:from>
    <xdr:to>
      <xdr:col>18</xdr:col>
      <xdr:colOff>485776</xdr:colOff>
      <xdr:row>89</xdr:row>
      <xdr:rowOff>351506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32851725"/>
          <a:ext cx="45720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93</xdr:row>
      <xdr:rowOff>28575</xdr:rowOff>
    </xdr:from>
    <xdr:to>
      <xdr:col>18</xdr:col>
      <xdr:colOff>514350</xdr:colOff>
      <xdr:row>93</xdr:row>
      <xdr:rowOff>292554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34394775"/>
          <a:ext cx="495300" cy="26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15</xdr:col>
      <xdr:colOff>0</xdr:colOff>
      <xdr:row>64</xdr:row>
      <xdr:rowOff>0</xdr:rowOff>
    </xdr:from>
    <xdr:to>
      <xdr:col>18</xdr:col>
      <xdr:colOff>466725</xdr:colOff>
      <xdr:row>64</xdr:row>
      <xdr:rowOff>335915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3317200"/>
          <a:ext cx="466725" cy="33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77</xdr:row>
      <xdr:rowOff>19050</xdr:rowOff>
    </xdr:from>
    <xdr:to>
      <xdr:col>18</xdr:col>
      <xdr:colOff>523875</xdr:colOff>
      <xdr:row>77</xdr:row>
      <xdr:rowOff>369171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28289250"/>
          <a:ext cx="495935" cy="349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133</xdr:row>
      <xdr:rowOff>47626</xdr:rowOff>
    </xdr:from>
    <xdr:to>
      <xdr:col>18</xdr:col>
      <xdr:colOff>413971</xdr:colOff>
      <xdr:row>133</xdr:row>
      <xdr:rowOff>333376</xdr:rowOff>
    </xdr:to>
    <xdr:pic>
      <xdr:nvPicPr>
        <xdr:cNvPr id="144" name="图片 47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49653825"/>
          <a:ext cx="36576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135</xdr:row>
      <xdr:rowOff>47626</xdr:rowOff>
    </xdr:from>
    <xdr:to>
      <xdr:col>18</xdr:col>
      <xdr:colOff>413971</xdr:colOff>
      <xdr:row>135</xdr:row>
      <xdr:rowOff>333376</xdr:rowOff>
    </xdr:to>
    <xdr:pic>
      <xdr:nvPicPr>
        <xdr:cNvPr id="145" name="图片 47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50415825"/>
          <a:ext cx="36576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136</xdr:row>
      <xdr:rowOff>47626</xdr:rowOff>
    </xdr:from>
    <xdr:to>
      <xdr:col>18</xdr:col>
      <xdr:colOff>413971</xdr:colOff>
      <xdr:row>136</xdr:row>
      <xdr:rowOff>333376</xdr:rowOff>
    </xdr:to>
    <xdr:pic>
      <xdr:nvPicPr>
        <xdr:cNvPr id="146" name="图片 47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50796825"/>
          <a:ext cx="36576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152</xdr:row>
      <xdr:rowOff>28575</xdr:rowOff>
    </xdr:from>
    <xdr:to>
      <xdr:col>18</xdr:col>
      <xdr:colOff>447675</xdr:colOff>
      <xdr:row>152</xdr:row>
      <xdr:rowOff>320722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56873775"/>
          <a:ext cx="4286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57153</xdr:colOff>
      <xdr:row>155</xdr:row>
      <xdr:rowOff>66675</xdr:rowOff>
    </xdr:from>
    <xdr:to>
      <xdr:col>18</xdr:col>
      <xdr:colOff>476250</xdr:colOff>
      <xdr:row>155</xdr:row>
      <xdr:rowOff>266699</xdr:rowOff>
    </xdr:to>
    <xdr:pic>
      <xdr:nvPicPr>
        <xdr:cNvPr id="148" name="Picture 8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0" t="10979" r="25121" b="9780"/>
        <a:stretch>
          <a:fillRect/>
        </a:stretch>
      </xdr:blipFill>
      <xdr:spPr>
        <a:xfrm rot="-5400000">
          <a:off x="5386705" y="57945020"/>
          <a:ext cx="2000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28576</xdr:colOff>
      <xdr:row>154</xdr:row>
      <xdr:rowOff>19051</xdr:rowOff>
    </xdr:from>
    <xdr:to>
      <xdr:col>18</xdr:col>
      <xdr:colOff>409576</xdr:colOff>
      <xdr:row>154</xdr:row>
      <xdr:rowOff>346443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57626250"/>
          <a:ext cx="381000" cy="327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57150</xdr:colOff>
      <xdr:row>162</xdr:row>
      <xdr:rowOff>19050</xdr:rowOff>
    </xdr:from>
    <xdr:to>
      <xdr:col>18</xdr:col>
      <xdr:colOff>400050</xdr:colOff>
      <xdr:row>162</xdr:row>
      <xdr:rowOff>333375</xdr:rowOff>
    </xdr:to>
    <xdr:pic>
      <xdr:nvPicPr>
        <xdr:cNvPr id="150" name="Picture 34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277485" y="60674250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19051</xdr:colOff>
      <xdr:row>12</xdr:row>
      <xdr:rowOff>28576</xdr:rowOff>
    </xdr:from>
    <xdr:to>
      <xdr:col>18</xdr:col>
      <xdr:colOff>514351</xdr:colOff>
      <xdr:row>12</xdr:row>
      <xdr:rowOff>349676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3533775"/>
          <a:ext cx="49530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154140</xdr:colOff>
      <xdr:row>125</xdr:row>
      <xdr:rowOff>49273</xdr:rowOff>
    </xdr:from>
    <xdr:to>
      <xdr:col>18</xdr:col>
      <xdr:colOff>562760</xdr:colOff>
      <xdr:row>125</xdr:row>
      <xdr:rowOff>337039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4005" y="46607095"/>
          <a:ext cx="36131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124</xdr:row>
      <xdr:rowOff>19051</xdr:rowOff>
    </xdr:from>
    <xdr:to>
      <xdr:col>18</xdr:col>
      <xdr:colOff>438150</xdr:colOff>
      <xdr:row>124</xdr:row>
      <xdr:rowOff>328089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46196250"/>
          <a:ext cx="390525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77357</xdr:colOff>
      <xdr:row>127</xdr:row>
      <xdr:rowOff>37392</xdr:rowOff>
    </xdr:from>
    <xdr:to>
      <xdr:col>18</xdr:col>
      <xdr:colOff>463826</xdr:colOff>
      <xdr:row>127</xdr:row>
      <xdr:rowOff>363718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297170" y="47357030"/>
          <a:ext cx="386715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33132</xdr:colOff>
      <xdr:row>126</xdr:row>
      <xdr:rowOff>24849</xdr:rowOff>
    </xdr:from>
    <xdr:to>
      <xdr:col>18</xdr:col>
      <xdr:colOff>463828</xdr:colOff>
      <xdr:row>126</xdr:row>
      <xdr:rowOff>346178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3355" y="46963965"/>
          <a:ext cx="430530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037;&#20316;\5.&#24213;&#24231;&#22352;&#26694;&#25104;&#26412;\3.1&#24179;&#21488;-&#24213;&#24231;&#27169;&#22359;&#21270;%20&#24037;&#33402;BOM-20240315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变更记录"/>
      <sheetName val="底座模块化总成"/>
      <sheetName val="SHT0016965"/>
      <sheetName val="冲压件目标价格测算"/>
      <sheetName val="Sheet2"/>
    </sheetNames>
    <sheetDataSet>
      <sheetData sheetId="0"/>
      <sheetData sheetId="1"/>
      <sheetData sheetId="2">
        <row r="6">
          <cell r="N6" t="str">
            <v>零件号</v>
          </cell>
          <cell r="O6" t="str">
            <v>中文名称</v>
          </cell>
          <cell r="P6" t="str">
            <v>零件描述</v>
          </cell>
          <cell r="Q6" t="str">
            <v>重要度</v>
          </cell>
          <cell r="R6" t="str">
            <v>单位</v>
          </cell>
          <cell r="S6" t="str">
            <v>图示</v>
          </cell>
          <cell r="T6" t="str">
            <v>数据版本</v>
          </cell>
          <cell r="U6" t="str">
            <v>图纸号</v>
          </cell>
          <cell r="V6" t="str">
            <v>图纸版本</v>
          </cell>
          <cell r="W6" t="str">
            <v>是否申请新零件号</v>
          </cell>
          <cell r="X6" t="str">
            <v>沿用件Y/N</v>
          </cell>
          <cell r="Y6" t="str">
            <v>零件类别</v>
          </cell>
          <cell r="Z6" t="str">
            <v>材料</v>
          </cell>
          <cell r="AA6" t="str">
            <v>材料标准</v>
          </cell>
          <cell r="AB6" t="str">
            <v>轮廓尺寸
(长*宽*高)</v>
          </cell>
          <cell r="AC6" t="str">
            <v>重量
（kg）</v>
          </cell>
          <cell r="AD6" t="str">
            <v>表面处理</v>
          </cell>
          <cell r="AE6" t="str">
            <v>工艺方式</v>
          </cell>
          <cell r="AF6" t="str">
            <v>工艺规格</v>
          </cell>
        </row>
        <row r="6">
          <cell r="AI6" t="str">
            <v>工艺重量
（Kg）</v>
          </cell>
          <cell r="AJ6" t="str">
            <v>材料利用率</v>
          </cell>
          <cell r="AK6" t="str">
            <v>焊接长度
（cm）</v>
          </cell>
          <cell r="AL6" t="str">
            <v>涂装面积
（m2）</v>
          </cell>
          <cell r="AM6" t="str">
            <v>外购/自制</v>
          </cell>
          <cell r="AN6" t="str">
            <v>供应商</v>
          </cell>
          <cell r="AO6" t="str">
            <v>实物重量</v>
          </cell>
          <cell r="AP6" t="str">
            <v>原材料价格</v>
          </cell>
          <cell r="AQ6" t="str">
            <v>材料成本</v>
          </cell>
          <cell r="AR6" t="str">
            <v>系数</v>
          </cell>
          <cell r="AS6" t="str">
            <v>目标价</v>
          </cell>
        </row>
        <row r="7">
          <cell r="AF7" t="str">
            <v>长</v>
          </cell>
          <cell r="AG7" t="str">
            <v>宽</v>
          </cell>
          <cell r="AH7" t="str">
            <v>高</v>
          </cell>
        </row>
        <row r="8">
          <cell r="N8" t="str">
            <v>SHT0016420</v>
          </cell>
          <cell r="O8" t="str">
            <v>底座模块化总成</v>
          </cell>
          <cell r="P8" t="str">
            <v>3.1C</v>
          </cell>
          <cell r="Q8" t="str">
            <v>A</v>
          </cell>
          <cell r="R8" t="str">
            <v>个</v>
          </cell>
        </row>
        <row r="8">
          <cell r="T8" t="str">
            <v>A</v>
          </cell>
        </row>
        <row r="8">
          <cell r="W8" t="str">
            <v>Y</v>
          </cell>
          <cell r="X8" t="str">
            <v>N</v>
          </cell>
          <cell r="Y8" t="str">
            <v>装配总成件</v>
          </cell>
          <cell r="Z8" t="str">
            <v>ASSY</v>
          </cell>
          <cell r="AA8" t="str">
            <v>——</v>
          </cell>
        </row>
        <row r="8">
          <cell r="AC8" t="e">
            <v>#REF!</v>
          </cell>
        </row>
        <row r="8">
          <cell r="AM8" t="str">
            <v>河北自制</v>
          </cell>
          <cell r="AN8" t="str">
            <v>骨架组装车间</v>
          </cell>
        </row>
        <row r="9">
          <cell r="N9" t="str">
            <v>SHT0016877</v>
          </cell>
          <cell r="O9" t="str">
            <v>底座模块化总成</v>
          </cell>
          <cell r="P9" t="str">
            <v>3.1C</v>
          </cell>
          <cell r="Q9" t="str">
            <v>A</v>
          </cell>
          <cell r="R9" t="str">
            <v>个</v>
          </cell>
        </row>
        <row r="9">
          <cell r="T9" t="str">
            <v>A</v>
          </cell>
        </row>
        <row r="9">
          <cell r="V9" t="str">
            <v>A</v>
          </cell>
          <cell r="W9" t="str">
            <v>Y</v>
          </cell>
          <cell r="X9" t="str">
            <v>N</v>
          </cell>
          <cell r="Y9" t="str">
            <v>装配总成件</v>
          </cell>
          <cell r="Z9" t="str">
            <v>ASSY</v>
          </cell>
          <cell r="AA9" t="str">
            <v>——</v>
          </cell>
        </row>
        <row r="9">
          <cell r="AC9">
            <v>17.80886</v>
          </cell>
        </row>
        <row r="9">
          <cell r="AM9" t="str">
            <v>河北自制</v>
          </cell>
          <cell r="AN9" t="str">
            <v>骨架组装车间</v>
          </cell>
        </row>
        <row r="10">
          <cell r="N10" t="str">
            <v>SHT0017115</v>
          </cell>
          <cell r="O10" t="str">
            <v>底座模块化总成</v>
          </cell>
          <cell r="P10" t="str">
            <v>3.1C自适应延时阻尼</v>
          </cell>
          <cell r="Q10" t="str">
            <v>A</v>
          </cell>
          <cell r="R10" t="str">
            <v>个</v>
          </cell>
        </row>
        <row r="10">
          <cell r="T10" t="str">
            <v>A</v>
          </cell>
        </row>
        <row r="10">
          <cell r="V10" t="str">
            <v>A</v>
          </cell>
          <cell r="W10" t="str">
            <v>Y</v>
          </cell>
          <cell r="X10" t="str">
            <v>N</v>
          </cell>
          <cell r="Y10" t="str">
            <v>装配总成件</v>
          </cell>
          <cell r="Z10" t="str">
            <v>ASSY</v>
          </cell>
          <cell r="AA10" t="str">
            <v>——</v>
          </cell>
        </row>
        <row r="10">
          <cell r="AC10">
            <v>17.83576</v>
          </cell>
        </row>
        <row r="10">
          <cell r="AM10" t="str">
            <v>河北自制</v>
          </cell>
          <cell r="AN10" t="str">
            <v>骨架组装车间</v>
          </cell>
        </row>
        <row r="11">
          <cell r="N11" t="str">
            <v>SHT0017116</v>
          </cell>
          <cell r="O11" t="str">
            <v>底座模块化总成</v>
          </cell>
          <cell r="P11" t="str">
            <v>3.1C自适应延时阻尼</v>
          </cell>
          <cell r="Q11" t="str">
            <v>A</v>
          </cell>
          <cell r="R11" t="str">
            <v>个</v>
          </cell>
        </row>
        <row r="11">
          <cell r="T11" t="str">
            <v>A</v>
          </cell>
        </row>
        <row r="11">
          <cell r="V11" t="str">
            <v>A</v>
          </cell>
          <cell r="W11" t="str">
            <v>Y</v>
          </cell>
          <cell r="X11" t="str">
            <v>N</v>
          </cell>
          <cell r="Y11" t="str">
            <v>装配总成件</v>
          </cell>
          <cell r="Z11" t="str">
            <v>ASSY</v>
          </cell>
          <cell r="AA11" t="str">
            <v>——</v>
          </cell>
        </row>
        <row r="11">
          <cell r="AC11">
            <v>17.83576</v>
          </cell>
        </row>
        <row r="11">
          <cell r="AM11" t="str">
            <v>河北自制</v>
          </cell>
          <cell r="AN11" t="str">
            <v>骨架组装车间</v>
          </cell>
        </row>
        <row r="12">
          <cell r="N12" t="str">
            <v>SHT0017094</v>
          </cell>
          <cell r="O12" t="str">
            <v>底座模块化总成</v>
          </cell>
          <cell r="P12" t="str">
            <v>3.1自适应</v>
          </cell>
          <cell r="Q12" t="str">
            <v>A</v>
          </cell>
          <cell r="R12" t="str">
            <v>个</v>
          </cell>
        </row>
        <row r="12">
          <cell r="T12" t="str">
            <v>A</v>
          </cell>
        </row>
        <row r="12">
          <cell r="V12" t="str">
            <v>A</v>
          </cell>
          <cell r="W12" t="str">
            <v>Y</v>
          </cell>
          <cell r="X12" t="str">
            <v>N</v>
          </cell>
          <cell r="Y12" t="str">
            <v>装配总成件</v>
          </cell>
          <cell r="Z12" t="str">
            <v>ASSY</v>
          </cell>
          <cell r="AA12" t="str">
            <v>——</v>
          </cell>
        </row>
        <row r="12">
          <cell r="AC12">
            <v>19.58736</v>
          </cell>
        </row>
        <row r="12">
          <cell r="AM12" t="str">
            <v>河北自制</v>
          </cell>
          <cell r="AN12" t="str">
            <v>骨架组装车间</v>
          </cell>
        </row>
        <row r="13">
          <cell r="N13" t="str">
            <v>SHT0016618</v>
          </cell>
          <cell r="O13" t="str">
            <v>座框装配总成</v>
          </cell>
          <cell r="P13" t="str">
            <v>分总成</v>
          </cell>
          <cell r="Q13" t="str">
            <v>——</v>
          </cell>
          <cell r="R13" t="str">
            <v>个</v>
          </cell>
        </row>
        <row r="13">
          <cell r="T13" t="str">
            <v>A</v>
          </cell>
        </row>
        <row r="13">
          <cell r="V13" t="str">
            <v>A</v>
          </cell>
          <cell r="W13" t="str">
            <v>Y</v>
          </cell>
          <cell r="X13" t="str">
            <v>N</v>
          </cell>
          <cell r="Y13" t="str">
            <v>装配总成件</v>
          </cell>
          <cell r="Z13" t="str">
            <v>ASSY</v>
          </cell>
          <cell r="AA13" t="str">
            <v>——</v>
          </cell>
        </row>
        <row r="13">
          <cell r="AC13">
            <v>5.0868</v>
          </cell>
        </row>
        <row r="13">
          <cell r="AM13" t="str">
            <v>过程虚拟件</v>
          </cell>
        </row>
        <row r="14">
          <cell r="N14" t="str">
            <v>SHT0017093</v>
          </cell>
          <cell r="O14" t="str">
            <v>座框装配总成</v>
          </cell>
          <cell r="P14" t="str">
            <v>分总成</v>
          </cell>
          <cell r="Q14" t="str">
            <v>——</v>
          </cell>
          <cell r="R14" t="str">
            <v>个</v>
          </cell>
        </row>
        <row r="14">
          <cell r="T14" t="str">
            <v>A</v>
          </cell>
        </row>
        <row r="14">
          <cell r="V14" t="str">
            <v>A</v>
          </cell>
          <cell r="W14" t="str">
            <v>Y</v>
          </cell>
          <cell r="X14" t="str">
            <v>N</v>
          </cell>
          <cell r="Y14" t="str">
            <v>装配总成件</v>
          </cell>
          <cell r="Z14" t="str">
            <v>ASSY</v>
          </cell>
          <cell r="AA14" t="str">
            <v>——</v>
          </cell>
        </row>
        <row r="14">
          <cell r="AC14">
            <v>42.3892</v>
          </cell>
        </row>
        <row r="14">
          <cell r="AM14" t="str">
            <v>过程虚拟件</v>
          </cell>
        </row>
        <row r="15">
          <cell r="N15" t="str">
            <v>H5-6801110</v>
          </cell>
          <cell r="O15" t="str">
            <v>滑块儿</v>
          </cell>
          <cell r="P15" t="str">
            <v>注塑件</v>
          </cell>
          <cell r="Q15" t="str">
            <v>B</v>
          </cell>
          <cell r="R15" t="str">
            <v>个</v>
          </cell>
        </row>
        <row r="15">
          <cell r="V15" t="str">
            <v>A1</v>
          </cell>
          <cell r="W15" t="str">
            <v>N</v>
          </cell>
          <cell r="X15" t="str">
            <v>Y</v>
          </cell>
          <cell r="Y15" t="str">
            <v>注塑件</v>
          </cell>
          <cell r="Z15" t="str">
            <v>pps6345A4HD9050</v>
          </cell>
          <cell r="AA15" t="str">
            <v>——</v>
          </cell>
          <cell r="AB15" t="str">
            <v>51.5*13*11.5</v>
          </cell>
          <cell r="AC15">
            <v>0.005</v>
          </cell>
        </row>
        <row r="15">
          <cell r="AE15" t="str">
            <v>注塑</v>
          </cell>
          <cell r="AF15" t="str">
            <v>2%损耗</v>
          </cell>
        </row>
        <row r="15">
          <cell r="AI15">
            <v>0.0051</v>
          </cell>
          <cell r="AJ15">
            <v>0.980392156862745</v>
          </cell>
        </row>
        <row r="15">
          <cell r="AM15" t="str">
            <v>河北自制</v>
          </cell>
          <cell r="AN15" t="str">
            <v>注塑车间</v>
          </cell>
        </row>
        <row r="15">
          <cell r="AP15">
            <v>60.177</v>
          </cell>
          <cell r="AQ15">
            <v>0.3069027</v>
          </cell>
        </row>
        <row r="15">
          <cell r="AS15">
            <v>0.3069027</v>
          </cell>
        </row>
        <row r="16">
          <cell r="N16" t="str">
            <v>BFA0010096</v>
          </cell>
          <cell r="O16" t="str">
            <v>全钢大帽抽芯铆钉</v>
          </cell>
          <cell r="P16" t="str">
            <v>4.8×16-16固定座盆滑块</v>
          </cell>
          <cell r="Q16" t="str">
            <v>B</v>
          </cell>
          <cell r="R16" t="str">
            <v>个</v>
          </cell>
        </row>
        <row r="16">
          <cell r="T16" t="str">
            <v>A</v>
          </cell>
        </row>
        <row r="16">
          <cell r="V16" t="str">
            <v>A</v>
          </cell>
          <cell r="W16" t="str">
            <v>N</v>
          </cell>
          <cell r="X16" t="str">
            <v>Y</v>
          </cell>
          <cell r="Y16" t="str">
            <v>标准件</v>
          </cell>
          <cell r="Z16" t="str">
            <v>钢</v>
          </cell>
          <cell r="AA16" t="str">
            <v>GB/T 12618.2</v>
          </cell>
          <cell r="AB16" t="str">
            <v>16*16*20</v>
          </cell>
          <cell r="AC16">
            <v>0.0061</v>
          </cell>
          <cell r="AD16" t="str">
            <v>镀白锌</v>
          </cell>
        </row>
        <row r="16">
          <cell r="AM16" t="str">
            <v>河北外购</v>
          </cell>
          <cell r="AN16" t="str">
            <v>上锐（常州）供应链管理有限公司</v>
          </cell>
        </row>
        <row r="16">
          <cell r="AS16">
            <v>0.2254</v>
          </cell>
        </row>
        <row r="17">
          <cell r="N17" t="str">
            <v>SHT0017085</v>
          </cell>
          <cell r="O17" t="str">
            <v>卡板限位塑料件</v>
          </cell>
          <cell r="P17">
            <v>3.1</v>
          </cell>
          <cell r="Q17" t="str">
            <v>B</v>
          </cell>
          <cell r="R17" t="str">
            <v>个</v>
          </cell>
        </row>
        <row r="17">
          <cell r="T17" t="str">
            <v>A</v>
          </cell>
        </row>
        <row r="17">
          <cell r="V17" t="str">
            <v>A</v>
          </cell>
          <cell r="W17" t="str">
            <v>Y</v>
          </cell>
          <cell r="X17" t="str">
            <v>N</v>
          </cell>
          <cell r="Y17" t="str">
            <v>注塑件</v>
          </cell>
          <cell r="Z17" t="str">
            <v>PA6本色</v>
          </cell>
          <cell r="AA17" t="str">
            <v>——</v>
          </cell>
          <cell r="AB17" t="str">
            <v>81*10*9.3</v>
          </cell>
          <cell r="AC17">
            <v>0.0035</v>
          </cell>
        </row>
        <row r="17">
          <cell r="AE17" t="str">
            <v>注塑</v>
          </cell>
          <cell r="AF17" t="str">
            <v>2%损耗</v>
          </cell>
        </row>
        <row r="17">
          <cell r="AI17">
            <v>0.00357</v>
          </cell>
          <cell r="AJ17">
            <v>0.980392156862745</v>
          </cell>
        </row>
        <row r="17">
          <cell r="AM17" t="str">
            <v>河北自制</v>
          </cell>
          <cell r="AN17" t="str">
            <v>注塑车间</v>
          </cell>
        </row>
        <row r="17">
          <cell r="AP17">
            <v>15</v>
          </cell>
          <cell r="AQ17">
            <v>0.05355</v>
          </cell>
        </row>
        <row r="18">
          <cell r="N18" t="str">
            <v>BAS0010005</v>
          </cell>
          <cell r="O18" t="str">
            <v>仰角连杆3轴套</v>
          </cell>
          <cell r="P18" t="str">
            <v>GFM-1213-12</v>
          </cell>
          <cell r="Q18" t="str">
            <v>B</v>
          </cell>
          <cell r="R18" t="str">
            <v>个</v>
          </cell>
        </row>
        <row r="18">
          <cell r="T18" t="str">
            <v>A</v>
          </cell>
        </row>
        <row r="18">
          <cell r="V18" t="str">
            <v>A</v>
          </cell>
          <cell r="W18" t="str">
            <v>Y</v>
          </cell>
          <cell r="X18" t="str">
            <v>N</v>
          </cell>
          <cell r="Y18" t="str">
            <v>塑料轴套</v>
          </cell>
          <cell r="Z18" t="str">
            <v>——</v>
          </cell>
          <cell r="AA18" t="str">
            <v>——</v>
          </cell>
          <cell r="AB18" t="str">
            <v>17*17*12</v>
          </cell>
          <cell r="AC18">
            <v>0.0004</v>
          </cell>
        </row>
        <row r="18">
          <cell r="AM18" t="str">
            <v>河北外购</v>
          </cell>
          <cell r="AN18" t="str">
            <v>易格斯(上海)拖链系统有限公司</v>
          </cell>
        </row>
        <row r="18">
          <cell r="AS18">
            <v>1.48</v>
          </cell>
        </row>
        <row r="19">
          <cell r="N19" t="str">
            <v>SHT0016619</v>
          </cell>
          <cell r="O19" t="str">
            <v>座框电泳总成</v>
          </cell>
          <cell r="P19" t="str">
            <v>座框上框一体式</v>
          </cell>
          <cell r="Q19" t="str">
            <v>A</v>
          </cell>
          <cell r="R19" t="str">
            <v>个</v>
          </cell>
        </row>
        <row r="19">
          <cell r="T19" t="str">
            <v>A</v>
          </cell>
        </row>
        <row r="19">
          <cell r="V19" t="str">
            <v>A</v>
          </cell>
          <cell r="W19" t="str">
            <v>Y</v>
          </cell>
          <cell r="X19" t="str">
            <v>N</v>
          </cell>
          <cell r="Y19" t="str">
            <v>焊接总成件</v>
          </cell>
          <cell r="Z19" t="str">
            <v>ASSY</v>
          </cell>
          <cell r="AA19" t="str">
            <v>——</v>
          </cell>
          <cell r="AB19" t="str">
            <v>514*420*100</v>
          </cell>
          <cell r="AC19">
            <v>11.0871</v>
          </cell>
          <cell r="AD19" t="str">
            <v>电泳</v>
          </cell>
          <cell r="AE19" t="str">
            <v>电泳</v>
          </cell>
        </row>
        <row r="19">
          <cell r="AL19">
            <v>0.513</v>
          </cell>
          <cell r="AM19" t="str">
            <v>河北自制</v>
          </cell>
          <cell r="AN19" t="str">
            <v>电泳车间</v>
          </cell>
        </row>
        <row r="19">
          <cell r="AS19">
            <v>3.591</v>
          </cell>
        </row>
        <row r="20">
          <cell r="N20" t="str">
            <v>SHT0017095</v>
          </cell>
          <cell r="O20" t="str">
            <v>座框电泳总成</v>
          </cell>
        </row>
        <row r="20">
          <cell r="Y20" t="str">
            <v>焊接总成件</v>
          </cell>
          <cell r="Z20" t="str">
            <v>ASSY</v>
          </cell>
          <cell r="AA20" t="str">
            <v>——</v>
          </cell>
          <cell r="AB20" t="str">
            <v>514*420*100</v>
          </cell>
          <cell r="AC20">
            <v>3.8018</v>
          </cell>
          <cell r="AD20" t="str">
            <v>电泳</v>
          </cell>
          <cell r="AE20" t="str">
            <v>电泳</v>
          </cell>
        </row>
        <row r="20">
          <cell r="AL20">
            <v>0.513</v>
          </cell>
          <cell r="AM20" t="str">
            <v>河北自制</v>
          </cell>
          <cell r="AN20" t="str">
            <v>电泳车间</v>
          </cell>
        </row>
        <row r="20">
          <cell r="AS20">
            <v>3.591</v>
          </cell>
        </row>
        <row r="21">
          <cell r="N21" t="str">
            <v>SHT0016571</v>
          </cell>
          <cell r="O21" t="str">
            <v>座框焊接总成</v>
          </cell>
          <cell r="P21" t="str">
            <v>座框上框一体式</v>
          </cell>
          <cell r="Q21" t="str">
            <v>A</v>
          </cell>
          <cell r="R21" t="str">
            <v>个</v>
          </cell>
        </row>
        <row r="21">
          <cell r="T21" t="str">
            <v>A</v>
          </cell>
        </row>
        <row r="21">
          <cell r="V21" t="str">
            <v>A</v>
          </cell>
          <cell r="W21" t="str">
            <v>Y</v>
          </cell>
          <cell r="X21" t="str">
            <v>N</v>
          </cell>
          <cell r="Y21" t="str">
            <v>焊接总成件</v>
          </cell>
          <cell r="Z21" t="str">
            <v>ASSY</v>
          </cell>
          <cell r="AA21" t="str">
            <v>——</v>
          </cell>
          <cell r="AB21" t="str">
            <v>514*420*100</v>
          </cell>
          <cell r="AC21">
            <v>5.0424</v>
          </cell>
          <cell r="AD21" t="str">
            <v>电泳</v>
          </cell>
          <cell r="AE21" t="str">
            <v>焊接</v>
          </cell>
        </row>
        <row r="21">
          <cell r="AK21">
            <v>160</v>
          </cell>
        </row>
        <row r="21">
          <cell r="AM21" t="str">
            <v>河北自制</v>
          </cell>
          <cell r="AN21" t="str">
            <v>焊接车间</v>
          </cell>
        </row>
        <row r="21">
          <cell r="AS21">
            <v>8</v>
          </cell>
        </row>
        <row r="22">
          <cell r="N22" t="str">
            <v>SHT0017049</v>
          </cell>
          <cell r="O22" t="str">
            <v>座框焊接总成</v>
          </cell>
        </row>
        <row r="22">
          <cell r="Q22" t="str">
            <v>A</v>
          </cell>
          <cell r="R22" t="str">
            <v>个</v>
          </cell>
        </row>
        <row r="22">
          <cell r="T22" t="str">
            <v>A</v>
          </cell>
        </row>
        <row r="22">
          <cell r="V22" t="str">
            <v>A</v>
          </cell>
          <cell r="W22" t="str">
            <v>Y</v>
          </cell>
          <cell r="X22" t="str">
            <v>N</v>
          </cell>
          <cell r="Y22" t="str">
            <v>焊接总成件</v>
          </cell>
          <cell r="Z22" t="str">
            <v>ASSY</v>
          </cell>
          <cell r="AA22" t="str">
            <v>——</v>
          </cell>
          <cell r="AB22" t="str">
            <v>514*420*100</v>
          </cell>
          <cell r="AC22">
            <v>3.8018</v>
          </cell>
          <cell r="AD22" t="str">
            <v>电泳</v>
          </cell>
          <cell r="AE22" t="str">
            <v>焊接</v>
          </cell>
        </row>
        <row r="22">
          <cell r="AK22">
            <v>160</v>
          </cell>
        </row>
        <row r="22">
          <cell r="AM22" t="str">
            <v>河北自制</v>
          </cell>
          <cell r="AN22" t="str">
            <v>焊接车间</v>
          </cell>
        </row>
        <row r="22">
          <cell r="AS22">
            <v>8</v>
          </cell>
        </row>
        <row r="23">
          <cell r="N23" t="str">
            <v>SHT0012268</v>
          </cell>
          <cell r="O23" t="str">
            <v>左侧调角连接板焊接总成</v>
          </cell>
          <cell r="P23" t="str">
            <v>焊接件</v>
          </cell>
          <cell r="Q23" t="str">
            <v>A</v>
          </cell>
          <cell r="R23" t="str">
            <v>个</v>
          </cell>
        </row>
        <row r="23">
          <cell r="V23" t="str">
            <v>A1</v>
          </cell>
          <cell r="W23" t="str">
            <v>N</v>
          </cell>
          <cell r="X23" t="str">
            <v>Y</v>
          </cell>
          <cell r="Y23" t="str">
            <v>焊接总成件</v>
          </cell>
          <cell r="Z23" t="str">
            <v>ASSY</v>
          </cell>
          <cell r="AA23" t="str">
            <v>——</v>
          </cell>
          <cell r="AB23" t="str">
            <v>191*35*85</v>
          </cell>
          <cell r="AC23">
            <v>0.4507</v>
          </cell>
        </row>
        <row r="23">
          <cell r="AE23" t="str">
            <v>焊接</v>
          </cell>
        </row>
        <row r="23">
          <cell r="AK23">
            <v>11.17</v>
          </cell>
        </row>
        <row r="23">
          <cell r="AM23" t="str">
            <v>河北外购</v>
          </cell>
          <cell r="AN23" t="str">
            <v>黄骅鑫昌</v>
          </cell>
        </row>
        <row r="23">
          <cell r="AQ23">
            <v>3.27345808125</v>
          </cell>
        </row>
        <row r="23">
          <cell r="AS23">
            <v>4.8355127934375</v>
          </cell>
        </row>
        <row r="24">
          <cell r="N24" t="str">
            <v>Q37110</v>
          </cell>
          <cell r="O24" t="str">
            <v>焊接方螺母</v>
          </cell>
          <cell r="P24" t="str">
            <v>标准件</v>
          </cell>
          <cell r="Q24" t="str">
            <v>B</v>
          </cell>
          <cell r="R24" t="str">
            <v>个</v>
          </cell>
        </row>
        <row r="24">
          <cell r="V24" t="str">
            <v>A1</v>
          </cell>
          <cell r="W24" t="str">
            <v>N</v>
          </cell>
          <cell r="X24" t="str">
            <v>Y</v>
          </cell>
          <cell r="Y24" t="str">
            <v>标准件</v>
          </cell>
          <cell r="Z24" t="str">
            <v>M10</v>
          </cell>
          <cell r="AA24" t="str">
            <v>——</v>
          </cell>
          <cell r="AB24" t="str">
            <v>16*16*8.1</v>
          </cell>
          <cell r="AC24">
            <v>0.001</v>
          </cell>
        </row>
        <row r="24">
          <cell r="AQ24">
            <v>0.1111</v>
          </cell>
        </row>
        <row r="25">
          <cell r="N25" t="str">
            <v>H4B-6805326</v>
          </cell>
          <cell r="O25" t="str">
            <v>安全带7/16焊接螺母</v>
          </cell>
          <cell r="P25" t="str">
            <v>标准件</v>
          </cell>
          <cell r="Q25" t="str">
            <v>B</v>
          </cell>
          <cell r="R25" t="str">
            <v>个</v>
          </cell>
        </row>
        <row r="25">
          <cell r="V25" t="str">
            <v>A1</v>
          </cell>
          <cell r="W25" t="str">
            <v>N</v>
          </cell>
          <cell r="X25" t="str">
            <v>Y</v>
          </cell>
          <cell r="Y25" t="str">
            <v>标准件</v>
          </cell>
          <cell r="Z25" t="str">
            <v>——</v>
          </cell>
          <cell r="AA25" t="str">
            <v>——</v>
          </cell>
          <cell r="AB25" t="str">
            <v>17.5*19*17.5</v>
          </cell>
          <cell r="AC25">
            <v>0.001</v>
          </cell>
        </row>
        <row r="25">
          <cell r="AQ25">
            <v>0.34</v>
          </cell>
        </row>
        <row r="26">
          <cell r="N26" t="str">
            <v>SHT0012266</v>
          </cell>
          <cell r="O26" t="str">
            <v>左侧调角连接板</v>
          </cell>
          <cell r="P26" t="str">
            <v>冲压件</v>
          </cell>
          <cell r="Q26" t="str">
            <v>——</v>
          </cell>
          <cell r="R26" t="str">
            <v>个</v>
          </cell>
        </row>
        <row r="26">
          <cell r="V26" t="str">
            <v>A</v>
          </cell>
          <cell r="W26" t="str">
            <v>N</v>
          </cell>
          <cell r="X26" t="str">
            <v>Y</v>
          </cell>
          <cell r="Y26" t="str">
            <v>钣金件</v>
          </cell>
          <cell r="Z26" t="str">
            <v>t=2.5-Q/BQB301
SPFH590-Q/BQB310</v>
          </cell>
          <cell r="AA26" t="str">
            <v>Q/BQB301
Q/BQB310</v>
          </cell>
          <cell r="AB26" t="str">
            <v>191*35*85</v>
          </cell>
          <cell r="AC26">
            <v>0.4477</v>
          </cell>
        </row>
        <row r="26">
          <cell r="AE26" t="str">
            <v>冲压</v>
          </cell>
          <cell r="AF26">
            <v>235</v>
          </cell>
          <cell r="AG26">
            <v>139</v>
          </cell>
          <cell r="AH26">
            <v>2.5</v>
          </cell>
          <cell r="AI26">
            <v>0.64186725</v>
          </cell>
          <cell r="AJ26">
            <v>0.652782954730904</v>
          </cell>
        </row>
        <row r="26">
          <cell r="AP26">
            <v>5.13</v>
          </cell>
          <cell r="AQ26">
            <v>2.71125808125</v>
          </cell>
        </row>
        <row r="27">
          <cell r="N27" t="str">
            <v>SHT0012269</v>
          </cell>
          <cell r="O27" t="str">
            <v>右侧调角连接板焊接总成</v>
          </cell>
          <cell r="P27" t="str">
            <v>焊接件</v>
          </cell>
          <cell r="Q27" t="str">
            <v>A</v>
          </cell>
          <cell r="R27" t="str">
            <v>个</v>
          </cell>
        </row>
        <row r="27">
          <cell r="V27" t="str">
            <v>A1</v>
          </cell>
          <cell r="W27" t="str">
            <v>N</v>
          </cell>
          <cell r="X27" t="str">
            <v>Y</v>
          </cell>
          <cell r="Y27" t="str">
            <v>焊接总成件</v>
          </cell>
          <cell r="Z27" t="str">
            <v>ASSY</v>
          </cell>
          <cell r="AA27" t="str">
            <v>——</v>
          </cell>
          <cell r="AB27" t="str">
            <v>191*35*85</v>
          </cell>
          <cell r="AC27">
            <v>0.4507</v>
          </cell>
        </row>
        <row r="27">
          <cell r="AE27" t="str">
            <v>焊接</v>
          </cell>
        </row>
        <row r="27">
          <cell r="AK27">
            <v>11.17</v>
          </cell>
        </row>
        <row r="27">
          <cell r="AM27" t="str">
            <v>河北外购</v>
          </cell>
          <cell r="AN27" t="str">
            <v>黄骅鑫昌</v>
          </cell>
        </row>
        <row r="27">
          <cell r="AQ27">
            <v>3.27345808125</v>
          </cell>
        </row>
        <row r="27">
          <cell r="AS27">
            <v>4.8355127934375</v>
          </cell>
        </row>
        <row r="28">
          <cell r="N28" t="str">
            <v>Q37110</v>
          </cell>
          <cell r="O28" t="str">
            <v>焊接方螺母</v>
          </cell>
          <cell r="P28" t="str">
            <v>标准件</v>
          </cell>
          <cell r="Q28" t="str">
            <v>B</v>
          </cell>
          <cell r="R28" t="str">
            <v>个</v>
          </cell>
        </row>
        <row r="28">
          <cell r="V28" t="str">
            <v>A1</v>
          </cell>
          <cell r="W28" t="str">
            <v>N</v>
          </cell>
          <cell r="X28" t="str">
            <v>Y</v>
          </cell>
          <cell r="Y28" t="str">
            <v>标准件</v>
          </cell>
          <cell r="Z28" t="str">
            <v>M10</v>
          </cell>
          <cell r="AA28" t="str">
            <v>——</v>
          </cell>
          <cell r="AB28" t="str">
            <v>16*16*8.1</v>
          </cell>
          <cell r="AC28">
            <v>0.001</v>
          </cell>
        </row>
        <row r="28">
          <cell r="AQ28">
            <v>0.1111</v>
          </cell>
        </row>
        <row r="29">
          <cell r="N29" t="str">
            <v>H4B-6805326</v>
          </cell>
          <cell r="O29" t="str">
            <v>安全带7/16焊接螺母</v>
          </cell>
          <cell r="P29" t="str">
            <v>标准件</v>
          </cell>
          <cell r="Q29" t="str">
            <v>B</v>
          </cell>
          <cell r="R29" t="str">
            <v>个</v>
          </cell>
        </row>
        <row r="29">
          <cell r="V29" t="str">
            <v>A1</v>
          </cell>
          <cell r="W29" t="str">
            <v>N</v>
          </cell>
          <cell r="X29" t="str">
            <v>Y</v>
          </cell>
          <cell r="Y29" t="str">
            <v>标准件</v>
          </cell>
          <cell r="Z29" t="str">
            <v>——</v>
          </cell>
          <cell r="AA29" t="str">
            <v>——</v>
          </cell>
          <cell r="AB29" t="str">
            <v>17.5*19*17.5</v>
          </cell>
          <cell r="AC29">
            <v>0.001</v>
          </cell>
        </row>
        <row r="29">
          <cell r="AQ29">
            <v>0.34</v>
          </cell>
        </row>
        <row r="30">
          <cell r="N30" t="str">
            <v>SHT0012267</v>
          </cell>
          <cell r="O30" t="str">
            <v>右侧调角连接板</v>
          </cell>
          <cell r="P30" t="str">
            <v>冲压件</v>
          </cell>
          <cell r="Q30" t="str">
            <v>A</v>
          </cell>
          <cell r="R30" t="str">
            <v>个</v>
          </cell>
        </row>
        <row r="30">
          <cell r="V30" t="str">
            <v>A</v>
          </cell>
          <cell r="W30" t="str">
            <v>N</v>
          </cell>
          <cell r="X30" t="str">
            <v>Y</v>
          </cell>
          <cell r="Y30" t="str">
            <v>钣金件</v>
          </cell>
          <cell r="Z30" t="str">
            <v>t=2.5-Q/BQB301
SPFH590-Q/BQB310</v>
          </cell>
          <cell r="AA30" t="str">
            <v>Q/BQB301
Q/BQB310</v>
          </cell>
          <cell r="AB30" t="str">
            <v>191*35*85</v>
          </cell>
          <cell r="AC30">
            <v>0.4477</v>
          </cell>
        </row>
        <row r="30">
          <cell r="AE30" t="str">
            <v>冲压</v>
          </cell>
          <cell r="AF30">
            <v>235</v>
          </cell>
          <cell r="AG30">
            <v>139</v>
          </cell>
          <cell r="AH30">
            <v>2.5</v>
          </cell>
          <cell r="AI30">
            <v>0.64186725</v>
          </cell>
          <cell r="AJ30">
            <v>0.652782954730904</v>
          </cell>
        </row>
        <row r="30">
          <cell r="AP30">
            <v>5.13</v>
          </cell>
          <cell r="AQ30">
            <v>2.71125808125</v>
          </cell>
        </row>
        <row r="31">
          <cell r="N31" t="str">
            <v>SQX3000-6805319</v>
          </cell>
          <cell r="O31" t="str">
            <v>右侧边板</v>
          </cell>
          <cell r="P31" t="str">
            <v>冲压件</v>
          </cell>
          <cell r="Q31" t="str">
            <v>A</v>
          </cell>
          <cell r="R31" t="str">
            <v>个</v>
          </cell>
        </row>
        <row r="31">
          <cell r="V31" t="str">
            <v>A1</v>
          </cell>
          <cell r="W31" t="str">
            <v>N</v>
          </cell>
          <cell r="X31" t="str">
            <v>N</v>
          </cell>
          <cell r="Y31" t="str">
            <v>钣金件</v>
          </cell>
          <cell r="Z31" t="str">
            <v>t=2-Q/BQB301
SPFH590-Q/BQB310</v>
          </cell>
          <cell r="AA31" t="str">
            <v>Q/BQB301
Q/BQB310</v>
          </cell>
          <cell r="AB31" t="str">
            <v>472*53*20</v>
          </cell>
          <cell r="AC31">
            <v>0.523</v>
          </cell>
        </row>
        <row r="31">
          <cell r="AE31" t="str">
            <v>冲压</v>
          </cell>
          <cell r="AF31">
            <v>484</v>
          </cell>
          <cell r="AG31">
            <v>93</v>
          </cell>
          <cell r="AH31">
            <v>2</v>
          </cell>
          <cell r="AI31">
            <v>0.70758864</v>
          </cell>
          <cell r="AJ31">
            <v>0.739130012036372</v>
          </cell>
        </row>
        <row r="31">
          <cell r="AM31" t="str">
            <v>河北自制</v>
          </cell>
          <cell r="AN31" t="str">
            <v>冲压车间</v>
          </cell>
        </row>
        <row r="31">
          <cell r="AP31">
            <v>5.13</v>
          </cell>
          <cell r="AQ31">
            <v>3.1684581232</v>
          </cell>
        </row>
        <row r="31">
          <cell r="AS31">
            <v>3.1684581232</v>
          </cell>
        </row>
        <row r="32">
          <cell r="N32" t="str">
            <v>SQX3000-6805317</v>
          </cell>
          <cell r="O32" t="str">
            <v>左侧边板</v>
          </cell>
          <cell r="P32" t="str">
            <v>冲压件</v>
          </cell>
          <cell r="Q32" t="str">
            <v>A</v>
          </cell>
          <cell r="R32" t="str">
            <v>个</v>
          </cell>
        </row>
        <row r="32">
          <cell r="V32" t="str">
            <v>A2</v>
          </cell>
          <cell r="W32" t="str">
            <v>N</v>
          </cell>
          <cell r="X32" t="str">
            <v>N</v>
          </cell>
          <cell r="Y32" t="str">
            <v>钣金件</v>
          </cell>
          <cell r="Z32" t="str">
            <v>t=2-Q/BQB301
SPFH590-Q/BQB310</v>
          </cell>
          <cell r="AA32" t="str">
            <v>Q/BQB301
Q/BQB310</v>
          </cell>
          <cell r="AB32" t="str">
            <v>472*53*20</v>
          </cell>
          <cell r="AC32">
            <v>0.523</v>
          </cell>
        </row>
        <row r="32">
          <cell r="AE32" t="str">
            <v>冲压</v>
          </cell>
          <cell r="AF32">
            <v>478</v>
          </cell>
          <cell r="AG32">
            <v>96</v>
          </cell>
          <cell r="AH32">
            <v>2</v>
          </cell>
          <cell r="AI32">
            <v>0.72135936</v>
          </cell>
          <cell r="AJ32">
            <v>0.72502005103254</v>
          </cell>
        </row>
        <row r="32">
          <cell r="AM32" t="str">
            <v>河北自制</v>
          </cell>
          <cell r="AN32" t="str">
            <v>冲压车间</v>
          </cell>
        </row>
        <row r="32">
          <cell r="AP32">
            <v>5.13</v>
          </cell>
          <cell r="AQ32">
            <v>3.2046751168</v>
          </cell>
        </row>
        <row r="32">
          <cell r="AS32">
            <v>3.2046751168</v>
          </cell>
        </row>
        <row r="33">
          <cell r="N33" t="str">
            <v>SQX3000-6805318</v>
          </cell>
          <cell r="O33" t="str">
            <v>左滑块托架</v>
          </cell>
          <cell r="P33" t="str">
            <v>冲压件</v>
          </cell>
          <cell r="Q33" t="str">
            <v>B</v>
          </cell>
          <cell r="R33" t="str">
            <v>个</v>
          </cell>
        </row>
        <row r="33">
          <cell r="V33" t="str">
            <v>A1</v>
          </cell>
          <cell r="W33" t="str">
            <v>N</v>
          </cell>
          <cell r="X33" t="str">
            <v>Y</v>
          </cell>
          <cell r="Y33" t="str">
            <v>钣金件</v>
          </cell>
          <cell r="Z33" t="str">
            <v>t=2-Q/BQB301
SAPH440-Q/BQB310</v>
          </cell>
          <cell r="AA33" t="str">
            <v>Q/BQB301
Q/BQB310</v>
          </cell>
          <cell r="AB33" t="str">
            <v>49*32*24</v>
          </cell>
          <cell r="AC33">
            <v>0.0596</v>
          </cell>
        </row>
        <row r="33">
          <cell r="AE33" t="str">
            <v>冲压</v>
          </cell>
          <cell r="AF33">
            <v>119</v>
          </cell>
          <cell r="AG33">
            <v>84.5</v>
          </cell>
          <cell r="AH33">
            <v>2</v>
          </cell>
          <cell r="AI33">
            <v>0.15807246</v>
          </cell>
          <cell r="AJ33">
            <v>0.377042275422297</v>
          </cell>
        </row>
        <row r="33">
          <cell r="AM33" t="str">
            <v>河北自制</v>
          </cell>
          <cell r="AN33" t="str">
            <v>冲压车间</v>
          </cell>
        </row>
        <row r="33">
          <cell r="AP33">
            <v>4.87</v>
          </cell>
          <cell r="AQ33">
            <v>0.5236317302</v>
          </cell>
        </row>
        <row r="33">
          <cell r="AS33">
            <v>0.5236317302</v>
          </cell>
        </row>
        <row r="34">
          <cell r="N34" t="str">
            <v>SHT0014594</v>
          </cell>
          <cell r="O34" t="str">
            <v>前罩壳固定支架L</v>
          </cell>
          <cell r="P34" t="str">
            <v>冲压件</v>
          </cell>
          <cell r="Q34" t="str">
            <v>B</v>
          </cell>
          <cell r="R34" t="str">
            <v>个</v>
          </cell>
        </row>
        <row r="34">
          <cell r="T34" t="str">
            <v>A</v>
          </cell>
        </row>
        <row r="34">
          <cell r="V34" t="str">
            <v>A</v>
          </cell>
          <cell r="W34" t="str">
            <v>N</v>
          </cell>
          <cell r="X34" t="str">
            <v>Y</v>
          </cell>
          <cell r="Y34" t="str">
            <v>冲压件</v>
          </cell>
          <cell r="Z34" t="str">
            <v>t2.0
SAPH440</v>
          </cell>
          <cell r="AA34" t="str">
            <v>Q/BQB301
Q/BQB310</v>
          </cell>
          <cell r="AB34" t="str">
            <v>34*30*59</v>
          </cell>
          <cell r="AC34">
            <v>0.0487</v>
          </cell>
        </row>
        <row r="34">
          <cell r="AE34" t="str">
            <v>冲压</v>
          </cell>
          <cell r="AF34">
            <v>103</v>
          </cell>
          <cell r="AG34">
            <v>32.5</v>
          </cell>
          <cell r="AH34">
            <v>2</v>
          </cell>
          <cell r="AI34">
            <v>0.0526227</v>
          </cell>
          <cell r="AJ34">
            <v>0.925456124448194</v>
          </cell>
        </row>
        <row r="34">
          <cell r="AM34" t="str">
            <v>河北自制</v>
          </cell>
          <cell r="AN34" t="str">
            <v>冲压车间</v>
          </cell>
        </row>
        <row r="34">
          <cell r="AP34">
            <v>4.87</v>
          </cell>
          <cell r="AQ34">
            <v>0.246465799</v>
          </cell>
        </row>
        <row r="34">
          <cell r="AS34">
            <v>0.246465799</v>
          </cell>
        </row>
        <row r="35">
          <cell r="N35" t="str">
            <v>SHT0016543</v>
          </cell>
          <cell r="O35" t="str">
            <v>安全带卷收器固定板焊接总成</v>
          </cell>
          <cell r="P35" t="str">
            <v>焊接件</v>
          </cell>
          <cell r="Q35" t="str">
            <v>A</v>
          </cell>
          <cell r="R35" t="str">
            <v>个</v>
          </cell>
        </row>
        <row r="35">
          <cell r="T35" t="str">
            <v>B</v>
          </cell>
        </row>
        <row r="35">
          <cell r="V35" t="str">
            <v>B</v>
          </cell>
          <cell r="W35" t="str">
            <v>Y</v>
          </cell>
          <cell r="X35" t="str">
            <v>N</v>
          </cell>
          <cell r="Y35" t="str">
            <v>焊接总成件</v>
          </cell>
          <cell r="Z35" t="str">
            <v>ASSY</v>
          </cell>
          <cell r="AA35" t="str">
            <v>——</v>
          </cell>
          <cell r="AB35" t="str">
            <v>50*60*30</v>
          </cell>
          <cell r="AC35">
            <v>0.066</v>
          </cell>
        </row>
        <row r="35">
          <cell r="AM35" t="str">
            <v>河北自制</v>
          </cell>
          <cell r="AN35" t="str">
            <v>冲压车间</v>
          </cell>
        </row>
        <row r="36">
          <cell r="N36" t="str">
            <v>SHT0016544</v>
          </cell>
          <cell r="O36" t="str">
            <v>安全带卷收器固定板</v>
          </cell>
          <cell r="P36" t="str">
            <v>冲压件</v>
          </cell>
          <cell r="Q36" t="str">
            <v>A</v>
          </cell>
          <cell r="R36" t="str">
            <v>个</v>
          </cell>
        </row>
        <row r="36">
          <cell r="T36" t="str">
            <v>B</v>
          </cell>
        </row>
        <row r="36">
          <cell r="V36" t="str">
            <v>B</v>
          </cell>
          <cell r="W36" t="str">
            <v>Y</v>
          </cell>
          <cell r="X36" t="str">
            <v>N</v>
          </cell>
          <cell r="Y36" t="str">
            <v>钣金件</v>
          </cell>
          <cell r="Z36" t="str">
            <v>t=3-Q/BQB301
SAPH440-Q/BQB310</v>
          </cell>
          <cell r="AA36" t="str">
            <v>Q/BQB301
Q/BQB310</v>
          </cell>
          <cell r="AB36" t="str">
            <v>13*60*45</v>
          </cell>
          <cell r="AC36">
            <v>0.0556</v>
          </cell>
        </row>
        <row r="36">
          <cell r="AE36" t="str">
            <v>冲压</v>
          </cell>
          <cell r="AF36">
            <v>88</v>
          </cell>
          <cell r="AG36">
            <v>47</v>
          </cell>
          <cell r="AH36">
            <v>3</v>
          </cell>
          <cell r="AI36">
            <v>0.09752688</v>
          </cell>
          <cell r="AJ36">
            <v>0.570099238281795</v>
          </cell>
        </row>
        <row r="36">
          <cell r="AM36" t="str">
            <v>河北自制</v>
          </cell>
          <cell r="AN36" t="str">
            <v>冲压车间</v>
          </cell>
        </row>
        <row r="36">
          <cell r="AP36">
            <v>4.87</v>
          </cell>
          <cell r="AQ36">
            <v>0.3701387056</v>
          </cell>
        </row>
        <row r="36">
          <cell r="AS36">
            <v>0.3701387056</v>
          </cell>
        </row>
        <row r="37">
          <cell r="N37" t="str">
            <v>BFA0000400</v>
          </cell>
          <cell r="O37" t="str">
            <v>汽车安全带用焊接螺母</v>
          </cell>
          <cell r="P37" t="str">
            <v>标准件</v>
          </cell>
          <cell r="Q37" t="str">
            <v>A</v>
          </cell>
          <cell r="R37" t="str">
            <v>个</v>
          </cell>
        </row>
        <row r="37">
          <cell r="T37" t="str">
            <v>B</v>
          </cell>
        </row>
        <row r="37">
          <cell r="V37" t="str">
            <v>B</v>
          </cell>
          <cell r="W37" t="str">
            <v>N</v>
          </cell>
          <cell r="X37" t="str">
            <v>Y</v>
          </cell>
          <cell r="Y37" t="str">
            <v>标准件</v>
          </cell>
          <cell r="Z37" t="str">
            <v>——</v>
          </cell>
          <cell r="AA37" t="str">
            <v>——</v>
          </cell>
          <cell r="AB37" t="str">
            <v>9*17.5*17.5</v>
          </cell>
          <cell r="AC37">
            <v>0.0104</v>
          </cell>
        </row>
        <row r="37">
          <cell r="AM37" t="str">
            <v>河北外购</v>
          </cell>
          <cell r="AN37" t="str">
            <v>北京浦东/上锐</v>
          </cell>
        </row>
        <row r="37">
          <cell r="AS37">
            <v>0.32</v>
          </cell>
        </row>
        <row r="38">
          <cell r="N38" t="str">
            <v>SQX3000-6805422</v>
          </cell>
          <cell r="O38" t="str">
            <v>下框左纵梁</v>
          </cell>
          <cell r="P38" t="str">
            <v>冲压件</v>
          </cell>
          <cell r="Q38" t="str">
            <v>B</v>
          </cell>
          <cell r="R38" t="str">
            <v>个</v>
          </cell>
        </row>
        <row r="38">
          <cell r="V38" t="str">
            <v>B</v>
          </cell>
          <cell r="W38" t="str">
            <v>N</v>
          </cell>
          <cell r="X38" t="str">
            <v>Y</v>
          </cell>
          <cell r="Y38" t="str">
            <v>钣金件</v>
          </cell>
          <cell r="Z38" t="str">
            <v>t3-Q/BQB301
SAPH440-Q/BQB310</v>
          </cell>
          <cell r="AA38" t="str">
            <v>Q/BQB301
Q/BQB310</v>
          </cell>
          <cell r="AB38" t="str">
            <v>429*22*32</v>
          </cell>
          <cell r="AC38">
            <v>0.6197</v>
          </cell>
          <cell r="AD38" t="str">
            <v>——</v>
          </cell>
          <cell r="AE38" t="str">
            <v>冲压</v>
          </cell>
          <cell r="AF38">
            <v>436</v>
          </cell>
          <cell r="AG38">
            <v>70</v>
          </cell>
          <cell r="AH38">
            <v>3</v>
          </cell>
          <cell r="AI38">
            <v>0.7196616</v>
          </cell>
          <cell r="AJ38">
            <v>0.861099161050138</v>
          </cell>
        </row>
        <row r="38">
          <cell r="AM38" t="str">
            <v>河北外购</v>
          </cell>
          <cell r="AN38" t="str">
            <v>黄骅市成卓</v>
          </cell>
        </row>
        <row r="38">
          <cell r="AQ38">
            <v>3.55632726</v>
          </cell>
        </row>
        <row r="38">
          <cell r="AS38">
            <v>4.3862865312</v>
          </cell>
        </row>
        <row r="39">
          <cell r="N39" t="str">
            <v>SQX3000-6805423</v>
          </cell>
          <cell r="O39" t="str">
            <v>下框右纵梁</v>
          </cell>
          <cell r="P39" t="str">
            <v>冲压件</v>
          </cell>
          <cell r="Q39" t="str">
            <v>B</v>
          </cell>
          <cell r="R39" t="str">
            <v>个</v>
          </cell>
        </row>
        <row r="39">
          <cell r="V39" t="str">
            <v>B</v>
          </cell>
          <cell r="W39" t="str">
            <v>N</v>
          </cell>
          <cell r="X39" t="str">
            <v>Y</v>
          </cell>
          <cell r="Y39" t="str">
            <v>钣金件</v>
          </cell>
          <cell r="Z39" t="str">
            <v>t3-Q/BQB301
SAPH440-Q/BQB310</v>
          </cell>
          <cell r="AA39" t="str">
            <v>Q/BQB301
Q/BQB310</v>
          </cell>
          <cell r="AB39" t="str">
            <v>429*22*32</v>
          </cell>
          <cell r="AC39">
            <v>0.6197</v>
          </cell>
          <cell r="AD39" t="str">
            <v>——</v>
          </cell>
          <cell r="AE39" t="str">
            <v>冲压</v>
          </cell>
          <cell r="AF39">
            <v>436</v>
          </cell>
          <cell r="AG39">
            <v>70</v>
          </cell>
          <cell r="AH39">
            <v>3</v>
          </cell>
          <cell r="AI39">
            <v>0.7196616</v>
          </cell>
          <cell r="AJ39">
            <v>0.861099161050138</v>
          </cell>
        </row>
        <row r="39">
          <cell r="AM39" t="str">
            <v>河北外购</v>
          </cell>
          <cell r="AN39" t="str">
            <v>黄骅市成卓</v>
          </cell>
        </row>
        <row r="39">
          <cell r="AQ39">
            <v>3.55632726</v>
          </cell>
        </row>
        <row r="39">
          <cell r="AS39">
            <v>4.3862865312</v>
          </cell>
        </row>
        <row r="40">
          <cell r="N40" t="str">
            <v>SHT0016545</v>
          </cell>
          <cell r="O40" t="str">
            <v>纵梁加强板</v>
          </cell>
          <cell r="P40" t="str">
            <v>冲压件</v>
          </cell>
        </row>
        <row r="40">
          <cell r="W40" t="str">
            <v>Y</v>
          </cell>
          <cell r="X40" t="str">
            <v>N</v>
          </cell>
        </row>
        <row r="40">
          <cell r="Z40" t="str">
            <v>t2-GB/T 708
Q235-GB/T 700</v>
          </cell>
          <cell r="AA40" t="str">
            <v>GB/T 708
GB/T 700</v>
          </cell>
          <cell r="AB40" t="str">
            <v>62*14*24</v>
          </cell>
          <cell r="AC40">
            <v>0.0276</v>
          </cell>
        </row>
        <row r="40">
          <cell r="AE40" t="str">
            <v>冲压</v>
          </cell>
          <cell r="AF40">
            <v>64</v>
          </cell>
          <cell r="AG40">
            <v>36</v>
          </cell>
          <cell r="AH40">
            <v>2</v>
          </cell>
          <cell r="AI40">
            <v>0.03621888</v>
          </cell>
          <cell r="AJ40">
            <v>0.762033502968617</v>
          </cell>
        </row>
        <row r="40">
          <cell r="AM40" t="str">
            <v>河北自制</v>
          </cell>
          <cell r="AN40" t="str">
            <v>冲压车间</v>
          </cell>
        </row>
        <row r="40">
          <cell r="AP40">
            <v>3.9</v>
          </cell>
          <cell r="AQ40">
            <v>0.119706432</v>
          </cell>
        </row>
        <row r="40">
          <cell r="AS40">
            <v>0.119706432</v>
          </cell>
        </row>
        <row r="41">
          <cell r="N41" t="str">
            <v>SHT0016542</v>
          </cell>
          <cell r="O41" t="str">
            <v>下框横梁</v>
          </cell>
          <cell r="P41" t="str">
            <v>冲压件</v>
          </cell>
          <cell r="Q41" t="str">
            <v>B</v>
          </cell>
          <cell r="R41" t="str">
            <v>个</v>
          </cell>
        </row>
        <row r="41">
          <cell r="T41" t="str">
            <v>A</v>
          </cell>
        </row>
        <row r="41">
          <cell r="V41" t="str">
            <v>A</v>
          </cell>
          <cell r="W41" t="str">
            <v>Y</v>
          </cell>
          <cell r="X41" t="str">
            <v>N</v>
          </cell>
          <cell r="Y41" t="str">
            <v>钣金件</v>
          </cell>
          <cell r="Z41" t="str">
            <v>t3-Q/BQB301
SAPH440-Q/BQB310</v>
          </cell>
          <cell r="AA41" t="str">
            <v>Q/BQB301
Q/BQB310</v>
          </cell>
          <cell r="AB41" t="str">
            <v>14*259*38</v>
          </cell>
          <cell r="AC41">
            <v>0.3032</v>
          </cell>
          <cell r="AD41" t="str">
            <v>——</v>
          </cell>
          <cell r="AE41" t="str">
            <v>冲压</v>
          </cell>
          <cell r="AF41">
            <v>266</v>
          </cell>
          <cell r="AG41">
            <v>61</v>
          </cell>
          <cell r="AH41">
            <v>3</v>
          </cell>
          <cell r="AI41">
            <v>0.38260908</v>
          </cell>
          <cell r="AJ41">
            <v>0.792453749398734</v>
          </cell>
        </row>
        <row r="41">
          <cell r="AM41" t="str">
            <v>河北自制</v>
          </cell>
          <cell r="AN41" t="str">
            <v>冲压车间</v>
          </cell>
        </row>
        <row r="41">
          <cell r="AP41">
            <v>4.87</v>
          </cell>
          <cell r="AQ41">
            <v>1.6647835196</v>
          </cell>
        </row>
        <row r="41">
          <cell r="AS41">
            <v>1.6647835196</v>
          </cell>
        </row>
        <row r="42">
          <cell r="N42" t="str">
            <v>SHT0014563</v>
          </cell>
          <cell r="O42" t="str">
            <v>座框前横梁</v>
          </cell>
          <cell r="P42" t="str">
            <v>冲压件</v>
          </cell>
          <cell r="Q42" t="str">
            <v>A</v>
          </cell>
          <cell r="R42" t="str">
            <v>个</v>
          </cell>
        </row>
        <row r="42">
          <cell r="T42" t="str">
            <v>A</v>
          </cell>
        </row>
        <row r="42">
          <cell r="V42" t="str">
            <v>A</v>
          </cell>
          <cell r="W42" t="str">
            <v>Y</v>
          </cell>
          <cell r="X42" t="str">
            <v>N</v>
          </cell>
          <cell r="Y42" t="str">
            <v>冲压件</v>
          </cell>
          <cell r="Z42" t="str">
            <v>t2.0
SPFH590</v>
          </cell>
          <cell r="AA42" t="str">
            <v>Q/BQB301
Q/BQB310</v>
          </cell>
          <cell r="AB42" t="str">
            <v>64*354*47</v>
          </cell>
          <cell r="AC42">
            <v>0.5737</v>
          </cell>
          <cell r="AD42" t="str">
            <v>——</v>
          </cell>
          <cell r="AE42" t="str">
            <v>冲压</v>
          </cell>
          <cell r="AF42">
            <v>360</v>
          </cell>
          <cell r="AG42">
            <v>135</v>
          </cell>
          <cell r="AH42">
            <v>2</v>
          </cell>
          <cell r="AI42">
            <v>0.763992</v>
          </cell>
          <cell r="AJ42">
            <v>0.750924093446005</v>
          </cell>
        </row>
        <row r="42">
          <cell r="AM42" t="str">
            <v>河北自制</v>
          </cell>
          <cell r="AN42" t="str">
            <v>冲压车间</v>
          </cell>
        </row>
        <row r="42">
          <cell r="AP42">
            <v>5.13</v>
          </cell>
          <cell r="AQ42">
            <v>3.44354896</v>
          </cell>
        </row>
        <row r="42">
          <cell r="AS42">
            <v>3.44354896</v>
          </cell>
        </row>
        <row r="43">
          <cell r="N43" t="str">
            <v>SHT0016547</v>
          </cell>
          <cell r="O43" t="str">
            <v>上框后横梁</v>
          </cell>
          <cell r="P43" t="str">
            <v>冲压件</v>
          </cell>
        </row>
        <row r="43">
          <cell r="W43" t="str">
            <v>Y</v>
          </cell>
          <cell r="X43" t="str">
            <v>N</v>
          </cell>
        </row>
        <row r="43">
          <cell r="Z43" t="str">
            <v>t3-Q/BQB301
SAPH440-Q/BQB310</v>
          </cell>
          <cell r="AA43" t="str">
            <v>Q/BQB301
Q/BQB310</v>
          </cell>
          <cell r="AB43" t="str">
            <v>18*335*38</v>
          </cell>
          <cell r="AC43">
            <v>0.6384</v>
          </cell>
        </row>
        <row r="43">
          <cell r="AE43" t="str">
            <v>冲压</v>
          </cell>
          <cell r="AF43">
            <v>340</v>
          </cell>
          <cell r="AG43">
            <v>95</v>
          </cell>
          <cell r="AH43">
            <v>3</v>
          </cell>
          <cell r="AI43">
            <v>0.761634</v>
          </cell>
          <cell r="AJ43">
            <v>0.838197874569675</v>
          </cell>
        </row>
        <row r="43">
          <cell r="AM43" t="str">
            <v>河北自制</v>
          </cell>
          <cell r="AN43" t="str">
            <v>冲压车间</v>
          </cell>
        </row>
        <row r="43">
          <cell r="AP43">
            <v>4.87</v>
          </cell>
          <cell r="AQ43">
            <v>3.40107258</v>
          </cell>
        </row>
        <row r="43">
          <cell r="AS43">
            <v>3.40107258</v>
          </cell>
        </row>
        <row r="44">
          <cell r="N44" t="str">
            <v>Q37106</v>
          </cell>
          <cell r="O44" t="str">
            <v>焊接方螺母</v>
          </cell>
          <cell r="P44" t="str">
            <v>标准件</v>
          </cell>
          <cell r="Q44" t="str">
            <v>C</v>
          </cell>
          <cell r="R44" t="str">
            <v>个</v>
          </cell>
        </row>
        <row r="44">
          <cell r="T44" t="str">
            <v>A</v>
          </cell>
        </row>
        <row r="44">
          <cell r="V44" t="str">
            <v>A</v>
          </cell>
          <cell r="W44" t="str">
            <v>N</v>
          </cell>
          <cell r="X44" t="str">
            <v>Y</v>
          </cell>
          <cell r="Y44" t="str">
            <v>标准件</v>
          </cell>
          <cell r="Z44" t="str">
            <v>M6</v>
          </cell>
          <cell r="AA44" t="str">
            <v>——</v>
          </cell>
          <cell r="AB44" t="str">
            <v>——</v>
          </cell>
          <cell r="AC44">
            <v>0.0025</v>
          </cell>
          <cell r="AD44" t="str">
            <v>——</v>
          </cell>
        </row>
        <row r="44">
          <cell r="AM44" t="str">
            <v>河北外购</v>
          </cell>
          <cell r="AN44" t="str">
            <v>北京浦东/上锐</v>
          </cell>
        </row>
        <row r="44">
          <cell r="AS44">
            <v>0.033</v>
          </cell>
        </row>
        <row r="45">
          <cell r="N45" t="str">
            <v>SHT0017103</v>
          </cell>
          <cell r="O45" t="str">
            <v>座框前横梁总成</v>
          </cell>
          <cell r="P45" t="str">
            <v>焊接件</v>
          </cell>
          <cell r="Q45" t="str">
            <v>A</v>
          </cell>
          <cell r="R45" t="str">
            <v>个</v>
          </cell>
        </row>
        <row r="45">
          <cell r="T45" t="str">
            <v>A</v>
          </cell>
        </row>
        <row r="45">
          <cell r="V45" t="str">
            <v>A</v>
          </cell>
          <cell r="W45" t="str">
            <v>Y</v>
          </cell>
          <cell r="X45" t="str">
            <v>N</v>
          </cell>
          <cell r="Y45" t="str">
            <v>焊接总成件</v>
          </cell>
          <cell r="Z45" t="str">
            <v>ASSY</v>
          </cell>
          <cell r="AA45" t="str">
            <v>——</v>
          </cell>
          <cell r="AB45" t="str">
            <v>354*76*86</v>
          </cell>
          <cell r="AC45">
            <v>0.5127</v>
          </cell>
        </row>
        <row r="45">
          <cell r="AK45">
            <v>9</v>
          </cell>
        </row>
        <row r="45">
          <cell r="AM45" t="str">
            <v>河北自制</v>
          </cell>
          <cell r="AN45" t="str">
            <v>焊接车间</v>
          </cell>
        </row>
        <row r="45">
          <cell r="AS45">
            <v>0.45</v>
          </cell>
        </row>
        <row r="46">
          <cell r="N46" t="str">
            <v>SHT0017050</v>
          </cell>
          <cell r="O46" t="str">
            <v>座框前横梁</v>
          </cell>
          <cell r="P46" t="str">
            <v>冲压件</v>
          </cell>
          <cell r="Q46" t="str">
            <v>A</v>
          </cell>
          <cell r="R46" t="str">
            <v>个</v>
          </cell>
        </row>
        <row r="46">
          <cell r="T46" t="str">
            <v>A</v>
          </cell>
        </row>
        <row r="46">
          <cell r="V46" t="str">
            <v>A</v>
          </cell>
          <cell r="W46" t="str">
            <v>Y</v>
          </cell>
          <cell r="X46" t="str">
            <v>N</v>
          </cell>
          <cell r="Y46" t="str">
            <v>冲压件</v>
          </cell>
          <cell r="Z46" t="str">
            <v>t2.0
SPFH590</v>
          </cell>
          <cell r="AA46" t="str">
            <v>Q/BQB301
Q/BQB310</v>
          </cell>
          <cell r="AB46" t="str">
            <v>354*58*86</v>
          </cell>
          <cell r="AC46">
            <v>0.4454</v>
          </cell>
        </row>
        <row r="46">
          <cell r="AE46" t="str">
            <v>冲压</v>
          </cell>
          <cell r="AF46">
            <v>360</v>
          </cell>
          <cell r="AG46">
            <v>119</v>
          </cell>
          <cell r="AH46">
            <v>2</v>
          </cell>
          <cell r="AI46">
            <v>0.6734448</v>
          </cell>
          <cell r="AJ46">
            <v>0.661375661375661</v>
          </cell>
        </row>
        <row r="46">
          <cell r="AM46" t="str">
            <v>河北自制</v>
          </cell>
          <cell r="AN46" t="str">
            <v>冲压车间</v>
          </cell>
        </row>
        <row r="46">
          <cell r="AP46">
            <v>5.13</v>
          </cell>
          <cell r="AQ46">
            <v>2.884659824</v>
          </cell>
        </row>
        <row r="46">
          <cell r="AS46">
            <v>2.884659824</v>
          </cell>
        </row>
        <row r="47">
          <cell r="N47" t="str">
            <v>SHT0017055</v>
          </cell>
          <cell r="O47" t="str">
            <v>座盆限位</v>
          </cell>
          <cell r="P47" t="str">
            <v>冲压件</v>
          </cell>
          <cell r="Q47" t="str">
            <v>B</v>
          </cell>
          <cell r="R47" t="str">
            <v>个</v>
          </cell>
        </row>
        <row r="47">
          <cell r="T47" t="str">
            <v>A</v>
          </cell>
        </row>
        <row r="47">
          <cell r="V47" t="str">
            <v>A</v>
          </cell>
          <cell r="W47" t="str">
            <v>Y</v>
          </cell>
          <cell r="X47" t="str">
            <v>N</v>
          </cell>
          <cell r="Y47" t="str">
            <v>冲压件</v>
          </cell>
          <cell r="Z47" t="str">
            <v>t3.5
SPFH590</v>
          </cell>
          <cell r="AA47" t="str">
            <v>Q/BQB301
Q/BQB310</v>
          </cell>
          <cell r="AB47" t="str">
            <v>19*12*3.5</v>
          </cell>
          <cell r="AC47">
            <v>0.0061</v>
          </cell>
        </row>
        <row r="47">
          <cell r="AE47" t="str">
            <v>冲压</v>
          </cell>
          <cell r="AF47">
            <v>26</v>
          </cell>
          <cell r="AG47">
            <v>15</v>
          </cell>
          <cell r="AH47">
            <v>3.5</v>
          </cell>
          <cell r="AI47">
            <v>0.0107289</v>
          </cell>
          <cell r="AJ47">
            <v>0.568557820466218</v>
          </cell>
        </row>
        <row r="47">
          <cell r="AM47" t="str">
            <v>河北自制</v>
          </cell>
          <cell r="AN47" t="str">
            <v>冲压车间</v>
          </cell>
        </row>
        <row r="47">
          <cell r="AP47">
            <v>5.13</v>
          </cell>
          <cell r="AQ47">
            <v>0.043467007</v>
          </cell>
        </row>
        <row r="47">
          <cell r="AS47">
            <v>0.043467007</v>
          </cell>
        </row>
        <row r="48">
          <cell r="N48" t="str">
            <v>H5-6805310</v>
          </cell>
          <cell r="O48" t="str">
            <v>罩壳前固定片</v>
          </cell>
          <cell r="P48" t="str">
            <v>冲压件</v>
          </cell>
          <cell r="Q48" t="str">
            <v>B</v>
          </cell>
          <cell r="R48" t="str">
            <v>个</v>
          </cell>
        </row>
        <row r="48">
          <cell r="T48" t="str">
            <v>A</v>
          </cell>
        </row>
        <row r="48">
          <cell r="V48" t="str">
            <v>A</v>
          </cell>
          <cell r="W48" t="str">
            <v>N</v>
          </cell>
          <cell r="X48" t="str">
            <v>Y</v>
          </cell>
          <cell r="Y48" t="str">
            <v>钣金件</v>
          </cell>
          <cell r="Z48" t="str">
            <v>t2
SAPH440</v>
          </cell>
          <cell r="AA48" t="str">
            <v>Q/BQB301
Q/BQB310</v>
          </cell>
          <cell r="AB48" t="str">
            <v>50*22*22</v>
          </cell>
          <cell r="AC48">
            <v>0.0306</v>
          </cell>
        </row>
        <row r="48">
          <cell r="AE48" t="str">
            <v>冲压</v>
          </cell>
          <cell r="AF48">
            <v>56</v>
          </cell>
          <cell r="AG48">
            <v>42.5</v>
          </cell>
          <cell r="AH48">
            <v>2</v>
          </cell>
          <cell r="AI48">
            <v>0.0374136</v>
          </cell>
          <cell r="AJ48">
            <v>0.817884405670665</v>
          </cell>
        </row>
        <row r="48">
          <cell r="AM48" t="str">
            <v>河北自制</v>
          </cell>
          <cell r="AN48" t="str">
            <v>冲压车间</v>
          </cell>
        </row>
        <row r="48">
          <cell r="AP48">
            <v>5.13</v>
          </cell>
          <cell r="AQ48">
            <v>0.174897768</v>
          </cell>
        </row>
        <row r="48">
          <cell r="AS48">
            <v>0.174897768</v>
          </cell>
        </row>
        <row r="49">
          <cell r="N49" t="str">
            <v>SHT0017051</v>
          </cell>
          <cell r="O49" t="str">
            <v>座框后横梁</v>
          </cell>
          <cell r="P49" t="str">
            <v>冲压件</v>
          </cell>
          <cell r="Q49" t="str">
            <v>A</v>
          </cell>
          <cell r="R49" t="str">
            <v>个</v>
          </cell>
        </row>
        <row r="49">
          <cell r="T49" t="str">
            <v>A</v>
          </cell>
        </row>
        <row r="49">
          <cell r="V49" t="str">
            <v>A</v>
          </cell>
          <cell r="W49" t="str">
            <v>Y</v>
          </cell>
          <cell r="X49" t="str">
            <v>N</v>
          </cell>
          <cell r="Y49" t="str">
            <v>冲压件</v>
          </cell>
          <cell r="Z49" t="str">
            <v>t2.0
SPFH590</v>
          </cell>
          <cell r="AA49" t="str">
            <v>Q/BQB301
Q/BQB310</v>
          </cell>
          <cell r="AB49" t="str">
            <v>334*33.5*12</v>
          </cell>
          <cell r="AC49">
            <v>0.252</v>
          </cell>
        </row>
        <row r="49">
          <cell r="AE49" t="str">
            <v>冲压</v>
          </cell>
          <cell r="AF49">
            <v>338</v>
          </cell>
          <cell r="AG49">
            <v>56</v>
          </cell>
          <cell r="AH49">
            <v>2</v>
          </cell>
          <cell r="AI49">
            <v>0.29754816</v>
          </cell>
          <cell r="AJ49">
            <v>0.846921721848322</v>
          </cell>
        </row>
        <row r="49">
          <cell r="AM49" t="str">
            <v>河北自制</v>
          </cell>
          <cell r="AN49" t="str">
            <v>冲压车间</v>
          </cell>
        </row>
        <row r="49">
          <cell r="AP49">
            <v>5.13</v>
          </cell>
          <cell r="AQ49">
            <v>1.4125516608</v>
          </cell>
        </row>
        <row r="49">
          <cell r="AS49">
            <v>1.4125516608</v>
          </cell>
        </row>
        <row r="50">
          <cell r="N50" t="str">
            <v>SHT0017052</v>
          </cell>
          <cell r="O50" t="str">
            <v>座框后横梁加强板</v>
          </cell>
          <cell r="P50" t="str">
            <v>冲压件</v>
          </cell>
          <cell r="Q50" t="str">
            <v>A</v>
          </cell>
          <cell r="R50" t="str">
            <v>个</v>
          </cell>
        </row>
        <row r="50">
          <cell r="T50" t="str">
            <v>A</v>
          </cell>
        </row>
        <row r="50">
          <cell r="V50" t="str">
            <v>A</v>
          </cell>
          <cell r="W50" t="str">
            <v>Y</v>
          </cell>
          <cell r="X50" t="str">
            <v>N</v>
          </cell>
          <cell r="Y50" t="str">
            <v>冲压件</v>
          </cell>
          <cell r="Z50" t="str">
            <v>t1.5
SAPH440</v>
          </cell>
          <cell r="AA50" t="str">
            <v>Q/BQB301
Q/BQB310</v>
          </cell>
          <cell r="AB50" t="str">
            <v>334*29*17</v>
          </cell>
          <cell r="AC50">
            <v>0.1549</v>
          </cell>
        </row>
        <row r="50">
          <cell r="AE50" t="str">
            <v>冲压</v>
          </cell>
          <cell r="AF50">
            <v>339</v>
          </cell>
          <cell r="AG50">
            <v>59</v>
          </cell>
          <cell r="AH50">
            <v>1.5</v>
          </cell>
          <cell r="AI50">
            <v>0.23581179</v>
          </cell>
          <cell r="AJ50">
            <v>0.656879793838976</v>
          </cell>
        </row>
        <row r="50">
          <cell r="AM50" t="str">
            <v>河北自制</v>
          </cell>
          <cell r="AN50" t="str">
            <v>冲压车间</v>
          </cell>
        </row>
        <row r="50">
          <cell r="AP50">
            <v>4.87</v>
          </cell>
          <cell r="AQ50">
            <v>0.9461239423</v>
          </cell>
        </row>
        <row r="50">
          <cell r="AS50">
            <v>0.9461239423</v>
          </cell>
        </row>
        <row r="51">
          <cell r="N51" t="str">
            <v>SHT0017056</v>
          </cell>
          <cell r="O51" t="str">
            <v>仰角加强板L</v>
          </cell>
          <cell r="P51" t="str">
            <v>冲压件</v>
          </cell>
          <cell r="Q51" t="str">
            <v>A</v>
          </cell>
          <cell r="R51" t="str">
            <v>个</v>
          </cell>
        </row>
        <row r="51">
          <cell r="T51" t="str">
            <v>A</v>
          </cell>
        </row>
        <row r="51">
          <cell r="V51" t="str">
            <v>A</v>
          </cell>
          <cell r="W51" t="str">
            <v>Y</v>
          </cell>
          <cell r="X51" t="str">
            <v>N</v>
          </cell>
          <cell r="Y51" t="str">
            <v>冲压件</v>
          </cell>
          <cell r="Z51" t="str">
            <v>t2.0
SPFH590</v>
          </cell>
          <cell r="AA51" t="str">
            <v>Q/BQB301
Q/BQB310</v>
          </cell>
          <cell r="AB51" t="str">
            <v>180*48*55</v>
          </cell>
          <cell r="AC51">
            <v>0.2213</v>
          </cell>
        </row>
        <row r="51">
          <cell r="AE51" t="str">
            <v>冲压</v>
          </cell>
          <cell r="AF51">
            <v>212</v>
          </cell>
          <cell r="AG51">
            <v>114</v>
          </cell>
          <cell r="AH51">
            <v>2</v>
          </cell>
          <cell r="AI51">
            <v>0.37992096</v>
          </cell>
          <cell r="AJ51">
            <v>0.58248957888504</v>
          </cell>
        </row>
        <row r="51">
          <cell r="AM51" t="str">
            <v>河北自制</v>
          </cell>
          <cell r="AN51" t="str">
            <v>冲压车间</v>
          </cell>
        </row>
        <row r="51">
          <cell r="AP51">
            <v>5.13</v>
          </cell>
          <cell r="AQ51">
            <v>1.5524421248</v>
          </cell>
        </row>
        <row r="51">
          <cell r="AS51">
            <v>1.5524421248</v>
          </cell>
        </row>
        <row r="52">
          <cell r="N52" t="str">
            <v>SHT0017057</v>
          </cell>
          <cell r="O52" t="str">
            <v>仰角加强板R</v>
          </cell>
          <cell r="P52" t="str">
            <v>冲压件</v>
          </cell>
          <cell r="Q52" t="str">
            <v>A</v>
          </cell>
          <cell r="R52" t="str">
            <v>个</v>
          </cell>
        </row>
        <row r="52">
          <cell r="T52" t="str">
            <v>A</v>
          </cell>
        </row>
        <row r="52">
          <cell r="V52" t="str">
            <v>A</v>
          </cell>
          <cell r="W52" t="str">
            <v>Y</v>
          </cell>
          <cell r="X52" t="str">
            <v>N</v>
          </cell>
          <cell r="Y52" t="str">
            <v>冲压件</v>
          </cell>
          <cell r="Z52" t="str">
            <v>t2.0
SPFH590</v>
          </cell>
          <cell r="AA52" t="str">
            <v>Q/BQB301
Q/BQB310</v>
          </cell>
          <cell r="AB52" t="str">
            <v>180*48*55</v>
          </cell>
          <cell r="AC52">
            <v>0.2213</v>
          </cell>
        </row>
        <row r="52">
          <cell r="AE52" t="str">
            <v>冲压</v>
          </cell>
          <cell r="AF52">
            <v>212</v>
          </cell>
          <cell r="AG52">
            <v>114</v>
          </cell>
          <cell r="AH52">
            <v>2</v>
          </cell>
          <cell r="AI52">
            <v>0.37992096</v>
          </cell>
          <cell r="AJ52">
            <v>0.58248957888504</v>
          </cell>
        </row>
        <row r="52">
          <cell r="AM52" t="str">
            <v>河北自制</v>
          </cell>
          <cell r="AN52" t="str">
            <v>冲压车间</v>
          </cell>
        </row>
        <row r="52">
          <cell r="AP52">
            <v>5.13</v>
          </cell>
          <cell r="AQ52">
            <v>1.5524421248</v>
          </cell>
        </row>
        <row r="52">
          <cell r="AS52">
            <v>1.5524421248</v>
          </cell>
        </row>
        <row r="53">
          <cell r="N53" t="str">
            <v>SHT0017102</v>
          </cell>
          <cell r="O53" t="str">
            <v>旋转轴套</v>
          </cell>
          <cell r="P53" t="str">
            <v>管材</v>
          </cell>
          <cell r="Q53" t="str">
            <v>B</v>
          </cell>
          <cell r="R53" t="str">
            <v>个</v>
          </cell>
        </row>
        <row r="53">
          <cell r="T53" t="str">
            <v>A</v>
          </cell>
        </row>
        <row r="53">
          <cell r="V53" t="str">
            <v>A</v>
          </cell>
          <cell r="W53" t="str">
            <v>Y</v>
          </cell>
          <cell r="X53" t="str">
            <v>N</v>
          </cell>
          <cell r="Y53" t="str">
            <v>管材件</v>
          </cell>
          <cell r="Z53" t="str">
            <v>20#</v>
          </cell>
          <cell r="AA53" t="str">
            <v>GB/T 3639
GB/T 699</v>
          </cell>
          <cell r="AB53" t="str">
            <v>18*18*42</v>
          </cell>
          <cell r="AC53">
            <v>0.04</v>
          </cell>
        </row>
        <row r="53">
          <cell r="AF53">
            <v>18</v>
          </cell>
          <cell r="AG53">
            <v>18</v>
          </cell>
          <cell r="AH53">
            <v>45</v>
          </cell>
          <cell r="AI53">
            <v>0.1145988</v>
          </cell>
        </row>
        <row r="53">
          <cell r="AM53" t="str">
            <v>河北外购</v>
          </cell>
        </row>
        <row r="53">
          <cell r="AP53">
            <v>5</v>
          </cell>
          <cell r="AQ53">
            <v>0.572994</v>
          </cell>
        </row>
        <row r="53">
          <cell r="AS53">
            <v>0.572994</v>
          </cell>
        </row>
        <row r="54">
          <cell r="N54" t="str">
            <v>SHT0017053</v>
          </cell>
          <cell r="O54" t="str">
            <v>仰角卡板L</v>
          </cell>
          <cell r="P54" t="str">
            <v>冲压件</v>
          </cell>
          <cell r="Q54" t="str">
            <v>A</v>
          </cell>
          <cell r="R54" t="str">
            <v>个</v>
          </cell>
        </row>
        <row r="54">
          <cell r="T54" t="str">
            <v>A</v>
          </cell>
        </row>
        <row r="54">
          <cell r="V54" t="str">
            <v>A</v>
          </cell>
          <cell r="W54" t="str">
            <v>Y</v>
          </cell>
          <cell r="X54" t="str">
            <v>N</v>
          </cell>
          <cell r="Y54" t="str">
            <v>冲压件</v>
          </cell>
          <cell r="Z54" t="str">
            <v>t3
SPFH590</v>
          </cell>
          <cell r="AA54" t="str">
            <v>Q/BQB301
Q/BQB310</v>
          </cell>
          <cell r="AB54" t="str">
            <v>90*34*77</v>
          </cell>
          <cell r="AC54">
            <v>0.1377</v>
          </cell>
        </row>
        <row r="54">
          <cell r="AE54" t="str">
            <v>冲压</v>
          </cell>
          <cell r="AF54">
            <v>102</v>
          </cell>
          <cell r="AG54">
            <v>94</v>
          </cell>
          <cell r="AH54">
            <v>3</v>
          </cell>
          <cell r="AI54">
            <v>0.22608504</v>
          </cell>
          <cell r="AJ54">
            <v>0.609062855286666</v>
          </cell>
        </row>
        <row r="54">
          <cell r="AM54" t="str">
            <v>河北自制</v>
          </cell>
          <cell r="AN54" t="str">
            <v>冲压车间</v>
          </cell>
        </row>
        <row r="54">
          <cell r="AP54">
            <v>5.13</v>
          </cell>
          <cell r="AQ54">
            <v>0.9388536552</v>
          </cell>
        </row>
        <row r="54">
          <cell r="AS54">
            <v>0.9388536552</v>
          </cell>
        </row>
        <row r="55">
          <cell r="N55" t="str">
            <v>SHT0017054</v>
          </cell>
          <cell r="O55" t="str">
            <v>仰角卡板R</v>
          </cell>
          <cell r="P55" t="str">
            <v>冲压件</v>
          </cell>
          <cell r="Q55" t="str">
            <v>A</v>
          </cell>
          <cell r="R55" t="str">
            <v>个</v>
          </cell>
        </row>
        <row r="55">
          <cell r="T55" t="str">
            <v>A</v>
          </cell>
        </row>
        <row r="55">
          <cell r="V55" t="str">
            <v>A</v>
          </cell>
          <cell r="W55" t="str">
            <v>Y</v>
          </cell>
          <cell r="X55" t="str">
            <v>N</v>
          </cell>
          <cell r="Y55" t="str">
            <v>冲压件</v>
          </cell>
          <cell r="Z55" t="str">
            <v>t3
SPFH590</v>
          </cell>
          <cell r="AA55" t="str">
            <v>Q/BQB301
Q/BQB310</v>
          </cell>
          <cell r="AB55" t="str">
            <v>90*34*77</v>
          </cell>
          <cell r="AC55">
            <v>0.1377</v>
          </cell>
        </row>
        <row r="55">
          <cell r="AE55" t="str">
            <v>冲压</v>
          </cell>
          <cell r="AF55">
            <v>102</v>
          </cell>
          <cell r="AG55">
            <v>94</v>
          </cell>
          <cell r="AH55">
            <v>3</v>
          </cell>
          <cell r="AI55">
            <v>0.22608504</v>
          </cell>
          <cell r="AJ55">
            <v>0.609062855286666</v>
          </cell>
        </row>
        <row r="55">
          <cell r="AM55" t="str">
            <v>河北自制</v>
          </cell>
          <cell r="AN55" t="str">
            <v>冲压车间</v>
          </cell>
        </row>
        <row r="55">
          <cell r="AP55">
            <v>5.13</v>
          </cell>
          <cell r="AQ55">
            <v>0.9388536552</v>
          </cell>
        </row>
        <row r="55">
          <cell r="AS55">
            <v>0.9388536552</v>
          </cell>
        </row>
        <row r="56">
          <cell r="N56" t="str">
            <v>SHT0017096</v>
          </cell>
          <cell r="O56" t="str">
            <v>仰角调节机构焊接总成</v>
          </cell>
          <cell r="P56" t="str">
            <v>总成件</v>
          </cell>
          <cell r="Q56" t="str">
            <v>——</v>
          </cell>
          <cell r="R56" t="str">
            <v>个</v>
          </cell>
        </row>
        <row r="56">
          <cell r="T56" t="str">
            <v>A</v>
          </cell>
        </row>
        <row r="56">
          <cell r="V56" t="str">
            <v>A</v>
          </cell>
          <cell r="W56" t="str">
            <v>Y</v>
          </cell>
          <cell r="X56" t="str">
            <v>N</v>
          </cell>
          <cell r="Y56" t="str">
            <v>焊接总成件</v>
          </cell>
          <cell r="Z56" t="str">
            <v>ASSY</v>
          </cell>
          <cell r="AA56" t="str">
            <v>——</v>
          </cell>
          <cell r="AB56" t="str">
            <v>71*74*60.5</v>
          </cell>
          <cell r="AC56">
            <v>0.1368</v>
          </cell>
        </row>
        <row r="56">
          <cell r="AK56">
            <v>6.198</v>
          </cell>
        </row>
        <row r="56">
          <cell r="AM56" t="str">
            <v>河北自制</v>
          </cell>
          <cell r="AN56" t="str">
            <v>焊接车间</v>
          </cell>
        </row>
        <row r="56">
          <cell r="AS56">
            <v>0.3099</v>
          </cell>
        </row>
        <row r="57">
          <cell r="N57" t="str">
            <v>SHT0017058</v>
          </cell>
          <cell r="O57" t="str">
            <v>仰角解锁机构</v>
          </cell>
          <cell r="P57" t="str">
            <v>冲压件</v>
          </cell>
          <cell r="Q57" t="str">
            <v>A</v>
          </cell>
          <cell r="R57" t="str">
            <v>个</v>
          </cell>
        </row>
        <row r="57">
          <cell r="T57" t="str">
            <v>A</v>
          </cell>
        </row>
        <row r="57">
          <cell r="V57" t="str">
            <v>A</v>
          </cell>
          <cell r="W57" t="str">
            <v>Y</v>
          </cell>
          <cell r="X57" t="str">
            <v>N</v>
          </cell>
          <cell r="Y57" t="str">
            <v>钣金件</v>
          </cell>
          <cell r="Z57" t="str">
            <v>t=2.5-Q/BQB301
SAPH440-Q/BQB310</v>
          </cell>
          <cell r="AA57" t="str">
            <v>Q/BQB310</v>
          </cell>
          <cell r="AB57" t="str">
            <v>61*29*70</v>
          </cell>
          <cell r="AC57">
            <v>0.0636</v>
          </cell>
        </row>
        <row r="57">
          <cell r="AE57" t="str">
            <v>冲压</v>
          </cell>
          <cell r="AF57">
            <v>89</v>
          </cell>
          <cell r="AG57">
            <v>69</v>
          </cell>
          <cell r="AH57">
            <v>2.5</v>
          </cell>
          <cell r="AI57">
            <v>0.12067065</v>
          </cell>
          <cell r="AJ57">
            <v>0.527054424584603</v>
          </cell>
        </row>
        <row r="57">
          <cell r="AM57" t="str">
            <v>河北外购</v>
          </cell>
        </row>
        <row r="57">
          <cell r="AP57">
            <v>4.87</v>
          </cell>
          <cell r="AQ57">
            <v>0.4449894405</v>
          </cell>
        </row>
        <row r="57">
          <cell r="AS57">
            <v>0.4449894405</v>
          </cell>
        </row>
        <row r="58">
          <cell r="N58" t="str">
            <v>SHT0017059</v>
          </cell>
          <cell r="O58" t="str">
            <v>仰角解锁机构片</v>
          </cell>
          <cell r="P58" t="str">
            <v>冲压件</v>
          </cell>
          <cell r="Q58" t="str">
            <v>A</v>
          </cell>
          <cell r="R58" t="str">
            <v>个</v>
          </cell>
        </row>
        <row r="58">
          <cell r="T58" t="str">
            <v>A</v>
          </cell>
        </row>
        <row r="58">
          <cell r="V58" t="str">
            <v>A</v>
          </cell>
          <cell r="W58" t="str">
            <v>Y</v>
          </cell>
          <cell r="X58" t="str">
            <v>N</v>
          </cell>
          <cell r="Y58" t="str">
            <v>钣金件</v>
          </cell>
          <cell r="Z58" t="str">
            <v>t=2-Q/BQB301
SAPH440-Q/BQB310</v>
          </cell>
          <cell r="AA58" t="str">
            <v>Q/BQB310</v>
          </cell>
          <cell r="AB58" t="str">
            <v>65*14*3</v>
          </cell>
          <cell r="AC58">
            <v>0.0097</v>
          </cell>
        </row>
        <row r="58">
          <cell r="AE58" t="str">
            <v>冲压</v>
          </cell>
          <cell r="AF58">
            <v>61</v>
          </cell>
          <cell r="AG58">
            <v>16</v>
          </cell>
          <cell r="AH58">
            <v>2</v>
          </cell>
          <cell r="AI58">
            <v>0.01534272</v>
          </cell>
          <cell r="AJ58">
            <v>0.632221666040963</v>
          </cell>
        </row>
        <row r="58">
          <cell r="AM58" t="str">
            <v>河北外购</v>
          </cell>
        </row>
        <row r="58">
          <cell r="AP58">
            <v>4.87</v>
          </cell>
          <cell r="AQ58">
            <v>0.0606122464</v>
          </cell>
        </row>
        <row r="58">
          <cell r="AS58">
            <v>0.0606122464</v>
          </cell>
        </row>
        <row r="59">
          <cell r="N59" t="str">
            <v>H4A-6805319</v>
          </cell>
          <cell r="O59" t="str">
            <v>仰角调节机构轴套</v>
          </cell>
          <cell r="P59" t="str">
            <v>管件</v>
          </cell>
          <cell r="Q59" t="str">
            <v>A</v>
          </cell>
          <cell r="R59" t="str">
            <v>个</v>
          </cell>
        </row>
        <row r="59">
          <cell r="T59" t="str">
            <v>A</v>
          </cell>
        </row>
        <row r="59">
          <cell r="V59" t="str">
            <v>A</v>
          </cell>
          <cell r="W59" t="str">
            <v>N</v>
          </cell>
          <cell r="X59" t="str">
            <v>Y</v>
          </cell>
          <cell r="Y59" t="str">
            <v>管件</v>
          </cell>
          <cell r="Z59" t="str">
            <v>45#</v>
          </cell>
          <cell r="AA59" t="str">
            <v>GB/T699</v>
          </cell>
          <cell r="AB59" t="str">
            <v>16*20*16</v>
          </cell>
          <cell r="AC59">
            <v>0.015</v>
          </cell>
        </row>
        <row r="59">
          <cell r="AE59" t="str">
            <v>机加</v>
          </cell>
          <cell r="AF59">
            <v>20</v>
          </cell>
          <cell r="AG59">
            <v>16</v>
          </cell>
        </row>
        <row r="59">
          <cell r="AI59">
            <v>0.031590912</v>
          </cell>
          <cell r="AJ59">
            <v>0.474820100160451</v>
          </cell>
        </row>
        <row r="59">
          <cell r="AM59" t="str">
            <v>河北外购</v>
          </cell>
          <cell r="AN59" t="str">
            <v>黄骅市创合五金制品有限公司</v>
          </cell>
        </row>
        <row r="59">
          <cell r="AS59">
            <v>0.2052</v>
          </cell>
        </row>
        <row r="60">
          <cell r="N60" t="str">
            <v>SHT0011825</v>
          </cell>
          <cell r="O60" t="str">
            <v>仰角调节机构阶梯轴</v>
          </cell>
          <cell r="P60" t="str">
            <v>锻打件</v>
          </cell>
          <cell r="Q60" t="str">
            <v>A</v>
          </cell>
          <cell r="R60" t="str">
            <v>个</v>
          </cell>
        </row>
        <row r="60">
          <cell r="T60" t="str">
            <v>A</v>
          </cell>
        </row>
        <row r="60">
          <cell r="V60" t="str">
            <v>A</v>
          </cell>
          <cell r="W60" t="str">
            <v>N</v>
          </cell>
          <cell r="X60" t="str">
            <v>Y</v>
          </cell>
          <cell r="Y60" t="str">
            <v>线材</v>
          </cell>
          <cell r="Z60">
            <v>20</v>
          </cell>
          <cell r="AA60" t="str">
            <v>GB/T699</v>
          </cell>
          <cell r="AB60" t="str">
            <v>15*48*15</v>
          </cell>
          <cell r="AC60">
            <v>0.0307</v>
          </cell>
        </row>
        <row r="60">
          <cell r="AE60" t="str">
            <v>机加</v>
          </cell>
          <cell r="AF60">
            <v>48</v>
          </cell>
          <cell r="AG60">
            <v>15</v>
          </cell>
        </row>
        <row r="60">
          <cell r="AI60">
            <v>0.06663708</v>
          </cell>
          <cell r="AJ60">
            <v>0.460704460639632</v>
          </cell>
        </row>
        <row r="60">
          <cell r="AM60" t="str">
            <v>河北外购</v>
          </cell>
          <cell r="AN60" t="str">
            <v>黄骅市创合五金制品有限公司</v>
          </cell>
        </row>
        <row r="60">
          <cell r="AS60">
            <v>0.65</v>
          </cell>
        </row>
        <row r="61">
          <cell r="N61" t="str">
            <v>H4A-6805325</v>
          </cell>
          <cell r="O61" t="str">
            <v>仰角调节机构手柄钣金件</v>
          </cell>
          <cell r="P61" t="str">
            <v>冲压件</v>
          </cell>
          <cell r="Q61" t="str">
            <v>A</v>
          </cell>
          <cell r="R61" t="str">
            <v>个</v>
          </cell>
        </row>
        <row r="61">
          <cell r="T61" t="str">
            <v>A</v>
          </cell>
        </row>
        <row r="61">
          <cell r="V61" t="str">
            <v>A</v>
          </cell>
          <cell r="W61" t="str">
            <v>N</v>
          </cell>
          <cell r="X61" t="str">
            <v>Y</v>
          </cell>
          <cell r="Y61" t="str">
            <v>钣金件</v>
          </cell>
          <cell r="Z61" t="str">
            <v>t=2.5-Q/BQB301
SPFH590-Q/BQB310</v>
          </cell>
          <cell r="AA61" t="str">
            <v>Q/BQB310</v>
          </cell>
          <cell r="AB61" t="str">
            <v>47*24.5*2.5</v>
          </cell>
          <cell r="AC61">
            <v>0.0158</v>
          </cell>
        </row>
        <row r="61">
          <cell r="AE61" t="str">
            <v>冲压</v>
          </cell>
          <cell r="AF61">
            <v>52</v>
          </cell>
          <cell r="AG61">
            <v>23.5</v>
          </cell>
          <cell r="AH61">
            <v>2.5</v>
          </cell>
          <cell r="AI61">
            <v>0.0240123</v>
          </cell>
          <cell r="AJ61">
            <v>0.657996110326791</v>
          </cell>
        </row>
        <row r="61">
          <cell r="AM61" t="str">
            <v>河北外购</v>
          </cell>
          <cell r="AN61" t="str">
            <v>黄骅市再兴汽车配件有限公司</v>
          </cell>
        </row>
        <row r="61">
          <cell r="AQ61">
            <v>0.1043</v>
          </cell>
        </row>
        <row r="61">
          <cell r="AS61">
            <v>0.170274</v>
          </cell>
        </row>
        <row r="62">
          <cell r="N62" t="str">
            <v>SHT0011809</v>
          </cell>
          <cell r="O62" t="str">
            <v>仰角调节机构拉簧</v>
          </cell>
          <cell r="P62" t="str">
            <v>钢丝件</v>
          </cell>
          <cell r="Q62" t="str">
            <v>A</v>
          </cell>
          <cell r="R62" t="str">
            <v>个</v>
          </cell>
        </row>
        <row r="62">
          <cell r="T62" t="str">
            <v>A</v>
          </cell>
        </row>
        <row r="62">
          <cell r="V62" t="str">
            <v>A</v>
          </cell>
          <cell r="W62" t="str">
            <v>N</v>
          </cell>
          <cell r="X62" t="str">
            <v>Y</v>
          </cell>
          <cell r="Y62" t="str">
            <v>线材</v>
          </cell>
          <cell r="Z62" t="str">
            <v>65Mn</v>
          </cell>
          <cell r="AA62" t="str">
            <v>GB/T4357</v>
          </cell>
          <cell r="AB62" t="str">
            <v>42*12*37</v>
          </cell>
          <cell r="AC62">
            <v>0.002</v>
          </cell>
        </row>
        <row r="62">
          <cell r="AI62">
            <v>0.002</v>
          </cell>
        </row>
        <row r="62">
          <cell r="AM62" t="str">
            <v>河北外购</v>
          </cell>
          <cell r="AN62" t="str">
            <v>海兴中盛弹簧有限公司</v>
          </cell>
        </row>
        <row r="62">
          <cell r="AS62">
            <v>0.1876</v>
          </cell>
        </row>
        <row r="63">
          <cell r="N63" t="str">
            <v>BFA0010060</v>
          </cell>
          <cell r="O63" t="str">
            <v>仰角旋转固定螺栓</v>
          </cell>
        </row>
        <row r="63">
          <cell r="Q63" t="str">
            <v>A</v>
          </cell>
          <cell r="R63" t="str">
            <v>个</v>
          </cell>
        </row>
        <row r="63">
          <cell r="T63" t="str">
            <v>C</v>
          </cell>
          <cell r="U63" t="str">
            <v>BFA0010060</v>
          </cell>
          <cell r="V63" t="str">
            <v>C</v>
          </cell>
          <cell r="W63" t="str">
            <v>Y</v>
          </cell>
          <cell r="X63" t="str">
            <v>N</v>
          </cell>
          <cell r="Y63" t="str">
            <v>轴类</v>
          </cell>
          <cell r="Z63" t="str">
            <v>Φ14-GB/T905
45#-GB/T699</v>
          </cell>
          <cell r="AA63" t="str">
            <v>GB/T699</v>
          </cell>
          <cell r="AB63" t="str">
            <v>14*14*82</v>
          </cell>
          <cell r="AC63">
            <v>0.0571</v>
          </cell>
          <cell r="AD63" t="str">
            <v>白锌</v>
          </cell>
        </row>
        <row r="63">
          <cell r="AF63">
            <v>14</v>
          </cell>
          <cell r="AG63">
            <v>14</v>
          </cell>
          <cell r="AH63">
            <v>82</v>
          </cell>
          <cell r="AI63">
            <v>0.0991658472</v>
          </cell>
          <cell r="AJ63">
            <v>0.575803077493397</v>
          </cell>
        </row>
        <row r="63">
          <cell r="AM63" t="str">
            <v>河北外购</v>
          </cell>
          <cell r="AN63" t="str">
            <v>黄骅市创合五金制品有限公司</v>
          </cell>
        </row>
        <row r="63">
          <cell r="AS63">
            <v>1.34</v>
          </cell>
        </row>
        <row r="64">
          <cell r="N64" t="str">
            <v>SHT0017156</v>
          </cell>
          <cell r="O64" t="str">
            <v>上框电泳总成</v>
          </cell>
        </row>
        <row r="64">
          <cell r="Y64" t="str">
            <v>焊接总成件</v>
          </cell>
          <cell r="Z64" t="str">
            <v>ASSY</v>
          </cell>
          <cell r="AA64" t="str">
            <v>——</v>
          </cell>
          <cell r="AB64" t="str">
            <v>470*265*53</v>
          </cell>
          <cell r="AC64">
            <v>2.5413</v>
          </cell>
          <cell r="AD64" t="str">
            <v>电泳</v>
          </cell>
          <cell r="AE64" t="str">
            <v>电泳</v>
          </cell>
        </row>
        <row r="64">
          <cell r="AL64">
            <v>0.267</v>
          </cell>
          <cell r="AM64" t="str">
            <v>河北自制</v>
          </cell>
          <cell r="AN64" t="str">
            <v>电泳车间</v>
          </cell>
        </row>
        <row r="64">
          <cell r="AS64">
            <v>1.869</v>
          </cell>
        </row>
        <row r="65">
          <cell r="N65" t="str">
            <v>SHT0017060</v>
          </cell>
          <cell r="O65" t="str">
            <v>上框焊接总成</v>
          </cell>
        </row>
        <row r="65">
          <cell r="Q65" t="str">
            <v>A</v>
          </cell>
          <cell r="R65" t="str">
            <v>个</v>
          </cell>
        </row>
        <row r="65">
          <cell r="T65" t="str">
            <v>A</v>
          </cell>
        </row>
        <row r="65">
          <cell r="V65" t="str">
            <v>A</v>
          </cell>
          <cell r="W65" t="str">
            <v>Y</v>
          </cell>
          <cell r="X65" t="str">
            <v>N</v>
          </cell>
          <cell r="Y65" t="str">
            <v>焊接总成件</v>
          </cell>
          <cell r="Z65" t="str">
            <v>ASSY</v>
          </cell>
          <cell r="AA65" t="str">
            <v>——</v>
          </cell>
          <cell r="AB65" t="str">
            <v>470*265*53</v>
          </cell>
          <cell r="AC65">
            <v>2.5413</v>
          </cell>
          <cell r="AD65" t="str">
            <v>电泳</v>
          </cell>
        </row>
        <row r="65">
          <cell r="AK65">
            <v>41.5</v>
          </cell>
        </row>
        <row r="65">
          <cell r="AM65" t="str">
            <v>河北自制</v>
          </cell>
          <cell r="AN65" t="str">
            <v>焊接车间</v>
          </cell>
        </row>
        <row r="65">
          <cell r="AS65">
            <v>2.075</v>
          </cell>
        </row>
        <row r="66">
          <cell r="N66" t="str">
            <v>SHT0017090</v>
          </cell>
          <cell r="O66" t="str">
            <v>上框左纵梁总成</v>
          </cell>
        </row>
        <row r="66">
          <cell r="Q66" t="str">
            <v>A</v>
          </cell>
          <cell r="R66" t="str">
            <v>个</v>
          </cell>
        </row>
        <row r="66">
          <cell r="T66" t="str">
            <v>A</v>
          </cell>
        </row>
        <row r="66">
          <cell r="V66" t="str">
            <v>A</v>
          </cell>
          <cell r="W66" t="str">
            <v>Y</v>
          </cell>
          <cell r="X66" t="str">
            <v>N</v>
          </cell>
          <cell r="Y66" t="str">
            <v>焊接总成件</v>
          </cell>
          <cell r="Z66" t="str">
            <v>ASSY</v>
          </cell>
          <cell r="AA66" t="str">
            <v>——</v>
          </cell>
          <cell r="AB66" t="str">
            <v>400*22*32</v>
          </cell>
          <cell r="AC66">
            <v>0.6155</v>
          </cell>
          <cell r="AD66" t="str">
            <v>——</v>
          </cell>
        </row>
        <row r="66">
          <cell r="AM66" t="str">
            <v>过程虚拟件</v>
          </cell>
        </row>
        <row r="67">
          <cell r="N67" t="str">
            <v>SHT0017065</v>
          </cell>
          <cell r="O67" t="str">
            <v>上框左纵梁</v>
          </cell>
          <cell r="P67" t="str">
            <v>冲压件</v>
          </cell>
          <cell r="Q67" t="str">
            <v>A</v>
          </cell>
          <cell r="R67" t="str">
            <v>个</v>
          </cell>
        </row>
        <row r="67">
          <cell r="T67" t="str">
            <v>A</v>
          </cell>
        </row>
        <row r="67">
          <cell r="V67" t="str">
            <v>A</v>
          </cell>
          <cell r="W67" t="str">
            <v>Y</v>
          </cell>
          <cell r="X67" t="str">
            <v>N</v>
          </cell>
          <cell r="Y67" t="str">
            <v>钣金件</v>
          </cell>
          <cell r="Z67" t="str">
            <v>t3-Q/BQB301
SAPH440-Q/BQB310</v>
          </cell>
          <cell r="AA67" t="str">
            <v>Q/BQB301
Q/BQB310</v>
          </cell>
          <cell r="AB67" t="str">
            <v>400*22*32</v>
          </cell>
          <cell r="AC67">
            <v>0.5667</v>
          </cell>
          <cell r="AD67" t="str">
            <v>——</v>
          </cell>
          <cell r="AE67" t="str">
            <v>冲压</v>
          </cell>
          <cell r="AF67">
            <v>406</v>
          </cell>
          <cell r="AG67">
            <v>75</v>
          </cell>
          <cell r="AH67">
            <v>3</v>
          </cell>
          <cell r="AI67">
            <v>0.718011</v>
          </cell>
          <cell r="AJ67">
            <v>0.789263674233403</v>
          </cell>
        </row>
        <row r="67">
          <cell r="AM67" t="str">
            <v>河北自制</v>
          </cell>
          <cell r="AN67" t="str">
            <v>冲压车间</v>
          </cell>
        </row>
        <row r="67">
          <cell r="AP67">
            <v>4.87</v>
          </cell>
          <cell r="AQ67">
            <v>3.11843607</v>
          </cell>
        </row>
        <row r="67">
          <cell r="AS67">
            <v>3.11843607</v>
          </cell>
        </row>
        <row r="68">
          <cell r="N68" t="str">
            <v>SLT0010269</v>
          </cell>
          <cell r="O68" t="str">
            <v>内绞架螺母轴套</v>
          </cell>
        </row>
        <row r="68">
          <cell r="Q68" t="str">
            <v>A</v>
          </cell>
          <cell r="R68" t="str">
            <v>个</v>
          </cell>
        </row>
        <row r="68">
          <cell r="T68" t="str">
            <v>C</v>
          </cell>
        </row>
        <row r="68">
          <cell r="V68" t="str">
            <v>C</v>
          </cell>
          <cell r="W68" t="str">
            <v>N</v>
          </cell>
          <cell r="X68" t="str">
            <v>Y</v>
          </cell>
          <cell r="Y68" t="str">
            <v>非标件</v>
          </cell>
          <cell r="Z68" t="str">
            <v>SWRCH35K</v>
          </cell>
          <cell r="AA68" t="str">
            <v>Q /BQB 501
Q /BQB 517</v>
          </cell>
          <cell r="AB68" t="str">
            <v>30*25*17</v>
          </cell>
          <cell r="AC68">
            <v>0.0488</v>
          </cell>
          <cell r="AD68" t="str">
            <v>——</v>
          </cell>
        </row>
        <row r="68">
          <cell r="AM68" t="str">
            <v>河北外购</v>
          </cell>
          <cell r="AN68" t="str">
            <v>旭兴/兴岳/政锦/航天宏达</v>
          </cell>
        </row>
        <row r="68">
          <cell r="AS68">
            <v>1.8</v>
          </cell>
        </row>
        <row r="69">
          <cell r="N69" t="str">
            <v>SHT0017091</v>
          </cell>
          <cell r="O69" t="str">
            <v>上框左纵梁总成</v>
          </cell>
        </row>
        <row r="69">
          <cell r="Q69" t="str">
            <v>A</v>
          </cell>
          <cell r="R69" t="str">
            <v>个</v>
          </cell>
        </row>
        <row r="69">
          <cell r="T69" t="str">
            <v>A</v>
          </cell>
        </row>
        <row r="69">
          <cell r="V69" t="str">
            <v>A</v>
          </cell>
          <cell r="W69" t="str">
            <v>Y</v>
          </cell>
          <cell r="X69" t="str">
            <v>N</v>
          </cell>
          <cell r="Y69" t="str">
            <v>焊接总成件</v>
          </cell>
          <cell r="Z69" t="str">
            <v>ASSY</v>
          </cell>
          <cell r="AA69" t="str">
            <v>——</v>
          </cell>
          <cell r="AB69" t="str">
            <v>400*22*32</v>
          </cell>
          <cell r="AC69">
            <v>0.6155</v>
          </cell>
          <cell r="AD69" t="str">
            <v>——</v>
          </cell>
        </row>
        <row r="69">
          <cell r="AM69" t="str">
            <v>过程虚拟件</v>
          </cell>
        </row>
        <row r="70">
          <cell r="N70" t="str">
            <v>SHT0017066</v>
          </cell>
          <cell r="O70" t="str">
            <v>上框右纵梁</v>
          </cell>
          <cell r="P70" t="str">
            <v>冲压件</v>
          </cell>
          <cell r="Q70" t="str">
            <v>A</v>
          </cell>
          <cell r="R70" t="str">
            <v>个</v>
          </cell>
        </row>
        <row r="70">
          <cell r="T70" t="str">
            <v>A</v>
          </cell>
        </row>
        <row r="70">
          <cell r="V70" t="str">
            <v>A</v>
          </cell>
          <cell r="W70" t="str">
            <v>Y</v>
          </cell>
          <cell r="X70" t="str">
            <v>N</v>
          </cell>
          <cell r="Y70" t="str">
            <v>钣金件</v>
          </cell>
          <cell r="Z70" t="str">
            <v>t3-Q/BQB301
SAPH440-Q/BQB310</v>
          </cell>
          <cell r="AA70" t="str">
            <v>Q/BQB301
Q/BQB310</v>
          </cell>
          <cell r="AB70" t="str">
            <v>400*22*32</v>
          </cell>
          <cell r="AC70">
            <v>0.5667</v>
          </cell>
          <cell r="AD70" t="str">
            <v>——</v>
          </cell>
          <cell r="AE70" t="str">
            <v>冲压</v>
          </cell>
          <cell r="AF70">
            <v>406</v>
          </cell>
          <cell r="AG70">
            <v>75</v>
          </cell>
          <cell r="AH70">
            <v>3</v>
          </cell>
          <cell r="AI70">
            <v>0.718011</v>
          </cell>
          <cell r="AJ70">
            <v>0.789263674233403</v>
          </cell>
        </row>
        <row r="70">
          <cell r="AM70" t="str">
            <v>河北自制</v>
          </cell>
          <cell r="AN70" t="str">
            <v>冲压车间</v>
          </cell>
        </row>
        <row r="70">
          <cell r="AP70">
            <v>4.87</v>
          </cell>
          <cell r="AQ70">
            <v>3.11843607</v>
          </cell>
        </row>
        <row r="70">
          <cell r="AS70">
            <v>3.11843607</v>
          </cell>
        </row>
        <row r="71">
          <cell r="N71" t="str">
            <v>SLT0010269</v>
          </cell>
          <cell r="O71" t="str">
            <v>内绞架螺母轴套</v>
          </cell>
        </row>
        <row r="71">
          <cell r="Q71" t="str">
            <v>A</v>
          </cell>
          <cell r="R71" t="str">
            <v>个</v>
          </cell>
        </row>
        <row r="71">
          <cell r="T71" t="str">
            <v>C</v>
          </cell>
        </row>
        <row r="71">
          <cell r="V71" t="str">
            <v>C</v>
          </cell>
          <cell r="W71" t="str">
            <v>N</v>
          </cell>
          <cell r="X71" t="str">
            <v>Y</v>
          </cell>
          <cell r="Y71" t="str">
            <v>非标件</v>
          </cell>
          <cell r="Z71" t="str">
            <v>SWRCH35K</v>
          </cell>
          <cell r="AA71" t="str">
            <v>Q /BQB 501
Q /BQB 517</v>
          </cell>
          <cell r="AB71" t="str">
            <v>30*25*17</v>
          </cell>
          <cell r="AC71">
            <v>0.0488</v>
          </cell>
          <cell r="AD71" t="str">
            <v>——</v>
          </cell>
        </row>
        <row r="71">
          <cell r="AM71" t="str">
            <v>河北外购</v>
          </cell>
          <cell r="AN71" t="str">
            <v>旭兴/兴岳/政锦/航天宏达</v>
          </cell>
        </row>
        <row r="71">
          <cell r="AS71">
            <v>1.8</v>
          </cell>
        </row>
        <row r="72">
          <cell r="N72" t="str">
            <v>SHT0017062</v>
          </cell>
          <cell r="O72" t="str">
            <v>上框前横梁</v>
          </cell>
          <cell r="P72" t="str">
            <v>冲压件</v>
          </cell>
          <cell r="Q72" t="str">
            <v>B</v>
          </cell>
          <cell r="R72" t="str">
            <v>个</v>
          </cell>
        </row>
        <row r="72">
          <cell r="T72" t="str">
            <v>A</v>
          </cell>
        </row>
        <row r="72">
          <cell r="V72" t="str">
            <v>A</v>
          </cell>
          <cell r="W72" t="str">
            <v>Y</v>
          </cell>
          <cell r="X72" t="str">
            <v>N</v>
          </cell>
          <cell r="Y72" t="str">
            <v>钣金件</v>
          </cell>
          <cell r="Z72" t="str">
            <v>t=3-Q/BQB301
SAPH440-Q/BQB310</v>
          </cell>
          <cell r="AA72" t="str">
            <v>Q/BQB301
Q/BQB310</v>
          </cell>
          <cell r="AB72" t="str">
            <v>259*40*32</v>
          </cell>
          <cell r="AC72">
            <v>0.4583</v>
          </cell>
          <cell r="AD72" t="str">
            <v>——</v>
          </cell>
          <cell r="AE72" t="str">
            <v>冲压</v>
          </cell>
          <cell r="AF72">
            <v>318</v>
          </cell>
          <cell r="AG72">
            <v>88</v>
          </cell>
          <cell r="AH72">
            <v>3</v>
          </cell>
          <cell r="AI72">
            <v>0.65986272</v>
          </cell>
          <cell r="AJ72">
            <v>0.694538403381843</v>
          </cell>
        </row>
        <row r="72">
          <cell r="AM72" t="str">
            <v>河北自制</v>
          </cell>
          <cell r="AN72" t="str">
            <v>冲压车间</v>
          </cell>
        </row>
        <row r="72">
          <cell r="AP72">
            <v>4.87</v>
          </cell>
          <cell r="AQ72">
            <v>2.7096246464</v>
          </cell>
        </row>
        <row r="72">
          <cell r="AS72">
            <v>2.7096246464</v>
          </cell>
        </row>
        <row r="73">
          <cell r="N73" t="str">
            <v>SHT0017061</v>
          </cell>
          <cell r="O73" t="str">
            <v>上框后横梁</v>
          </cell>
          <cell r="P73" t="str">
            <v>冲压件</v>
          </cell>
          <cell r="Q73" t="str">
            <v>B</v>
          </cell>
          <cell r="R73" t="str">
            <v>个</v>
          </cell>
        </row>
        <row r="73">
          <cell r="T73" t="str">
            <v>A</v>
          </cell>
        </row>
        <row r="73">
          <cell r="V73" t="str">
            <v>A</v>
          </cell>
          <cell r="W73" t="str">
            <v>Y</v>
          </cell>
          <cell r="X73" t="str">
            <v>N</v>
          </cell>
          <cell r="Y73" t="str">
            <v>钣金件</v>
          </cell>
          <cell r="Z73" t="str">
            <v>t=2-Q/BQB301
SAPH440-Q/BQB310</v>
          </cell>
          <cell r="AA73" t="str">
            <v>Q/BQB301
Q/BQB310</v>
          </cell>
          <cell r="AB73" t="str">
            <v>268*145*44</v>
          </cell>
          <cell r="AC73">
            <v>0.7271</v>
          </cell>
          <cell r="AD73" t="str">
            <v>——</v>
          </cell>
          <cell r="AE73" t="str">
            <v>冲压</v>
          </cell>
          <cell r="AF73">
            <v>309</v>
          </cell>
          <cell r="AG73">
            <v>191</v>
          </cell>
          <cell r="AH73">
            <v>2</v>
          </cell>
          <cell r="AI73">
            <v>0.92777868</v>
          </cell>
          <cell r="AJ73">
            <v>0.7836998366895</v>
          </cell>
        </row>
        <row r="73">
          <cell r="AM73" t="str">
            <v>河北自制</v>
          </cell>
          <cell r="AN73" t="str">
            <v>冲压车间</v>
          </cell>
        </row>
        <row r="73">
          <cell r="AP73">
            <v>4.87</v>
          </cell>
          <cell r="AQ73">
            <v>4.0165854716</v>
          </cell>
        </row>
        <row r="73">
          <cell r="AS73">
            <v>4.0165854716</v>
          </cell>
        </row>
        <row r="74">
          <cell r="N74" t="str">
            <v>SHT0017089</v>
          </cell>
          <cell r="O74" t="str">
            <v>安全带卷收器固定板焊接总成</v>
          </cell>
          <cell r="P74" t="str">
            <v>焊接件</v>
          </cell>
          <cell r="Q74" t="str">
            <v>A</v>
          </cell>
          <cell r="R74" t="str">
            <v>个</v>
          </cell>
        </row>
        <row r="74">
          <cell r="T74" t="str">
            <v>B</v>
          </cell>
        </row>
        <row r="74">
          <cell r="V74" t="str">
            <v>B</v>
          </cell>
          <cell r="W74" t="str">
            <v>Y</v>
          </cell>
          <cell r="X74" t="str">
            <v>N</v>
          </cell>
          <cell r="Y74" t="str">
            <v>焊接总成件</v>
          </cell>
          <cell r="Z74" t="str">
            <v>ASSY</v>
          </cell>
          <cell r="AA74" t="str">
            <v>——</v>
          </cell>
          <cell r="AB74" t="str">
            <v>64*48*41</v>
          </cell>
          <cell r="AC74">
            <v>0.1249</v>
          </cell>
          <cell r="AD74" t="str">
            <v>——</v>
          </cell>
        </row>
        <row r="74">
          <cell r="AM74" t="str">
            <v>河北自制</v>
          </cell>
          <cell r="AN74" t="str">
            <v>冲压车间</v>
          </cell>
        </row>
        <row r="75">
          <cell r="N75" t="str">
            <v>SHT0017064</v>
          </cell>
          <cell r="O75" t="str">
            <v>卷收器支架</v>
          </cell>
          <cell r="P75" t="str">
            <v>冲压件</v>
          </cell>
          <cell r="Q75" t="str">
            <v>A</v>
          </cell>
          <cell r="R75" t="str">
            <v>个</v>
          </cell>
        </row>
        <row r="75">
          <cell r="T75" t="str">
            <v>B</v>
          </cell>
        </row>
        <row r="75">
          <cell r="V75" t="str">
            <v>B</v>
          </cell>
          <cell r="W75" t="str">
            <v>Y</v>
          </cell>
          <cell r="X75" t="str">
            <v>N</v>
          </cell>
          <cell r="Y75" t="str">
            <v>钣金件</v>
          </cell>
          <cell r="Z75" t="str">
            <v>t=3-Q/BQB301
SAPH440-Q/BQB310</v>
          </cell>
          <cell r="AA75" t="str">
            <v>Q/BQB301
Q/BQB310</v>
          </cell>
          <cell r="AB75" t="str">
            <v>64*48*41</v>
          </cell>
          <cell r="AC75">
            <v>0.1145</v>
          </cell>
          <cell r="AD75" t="str">
            <v>——</v>
          </cell>
          <cell r="AE75" t="str">
            <v>冲压</v>
          </cell>
          <cell r="AF75">
            <v>124</v>
          </cell>
          <cell r="AG75">
            <v>68</v>
          </cell>
          <cell r="AH75">
            <v>3</v>
          </cell>
          <cell r="AI75">
            <v>0.19882656</v>
          </cell>
          <cell r="AJ75">
            <v>0.575878796072316</v>
          </cell>
        </row>
        <row r="75">
          <cell r="AM75" t="str">
            <v>河北自制</v>
          </cell>
          <cell r="AN75" t="str">
            <v>冲压车间</v>
          </cell>
        </row>
        <row r="75">
          <cell r="AP75">
            <v>4.87</v>
          </cell>
          <cell r="AQ75">
            <v>0.7574689472</v>
          </cell>
        </row>
        <row r="75">
          <cell r="AS75">
            <v>0.7574689472</v>
          </cell>
        </row>
        <row r="76">
          <cell r="N76" t="str">
            <v>BFA0000400</v>
          </cell>
          <cell r="O76" t="str">
            <v>汽车安全带用焊接螺母</v>
          </cell>
          <cell r="P76" t="str">
            <v>标准件</v>
          </cell>
          <cell r="Q76" t="str">
            <v>A</v>
          </cell>
          <cell r="R76" t="str">
            <v>个</v>
          </cell>
        </row>
        <row r="76">
          <cell r="T76" t="str">
            <v>B</v>
          </cell>
        </row>
        <row r="76">
          <cell r="V76" t="str">
            <v>B</v>
          </cell>
          <cell r="W76" t="str">
            <v>N</v>
          </cell>
          <cell r="X76" t="str">
            <v>Y</v>
          </cell>
          <cell r="Y76" t="str">
            <v>标准件</v>
          </cell>
          <cell r="Z76" t="str">
            <v>——</v>
          </cell>
          <cell r="AA76" t="str">
            <v>——</v>
          </cell>
          <cell r="AB76" t="str">
            <v>9*17.5*17.5</v>
          </cell>
          <cell r="AC76">
            <v>0.0104</v>
          </cell>
          <cell r="AD76" t="str">
            <v>——</v>
          </cell>
        </row>
        <row r="76">
          <cell r="AM76" t="str">
            <v>河北外购</v>
          </cell>
          <cell r="AN76" t="str">
            <v>上锐(常州)供应链管理有限公司</v>
          </cell>
        </row>
        <row r="76">
          <cell r="AS76">
            <v>0.32</v>
          </cell>
        </row>
        <row r="77">
          <cell r="N77" t="str">
            <v>SHT0017157</v>
          </cell>
          <cell r="O77" t="str">
            <v>仰角拉线支架</v>
          </cell>
          <cell r="P77" t="str">
            <v>冲压件</v>
          </cell>
          <cell r="Q77" t="str">
            <v>B</v>
          </cell>
          <cell r="R77" t="str">
            <v>个</v>
          </cell>
        </row>
        <row r="77">
          <cell r="T77" t="str">
            <v>A</v>
          </cell>
        </row>
        <row r="77">
          <cell r="V77" t="str">
            <v>A</v>
          </cell>
          <cell r="W77" t="str">
            <v>Y</v>
          </cell>
          <cell r="X77" t="str">
            <v>N</v>
          </cell>
          <cell r="Y77" t="str">
            <v>钣金件</v>
          </cell>
          <cell r="Z77" t="str">
            <v>t2-GB/T 708
Q235-GB/T 700</v>
          </cell>
          <cell r="AA77" t="str">
            <v>GB/T 708
GB/T 700</v>
          </cell>
          <cell r="AB77" t="str">
            <v>26*14*12</v>
          </cell>
          <cell r="AC77">
            <v>0.0058</v>
          </cell>
          <cell r="AD77" t="str">
            <v>电泳</v>
          </cell>
          <cell r="AE77" t="str">
            <v>电泳</v>
          </cell>
        </row>
        <row r="77">
          <cell r="AL77">
            <v>0.001</v>
          </cell>
          <cell r="AM77" t="str">
            <v>河北自制</v>
          </cell>
          <cell r="AN77" t="str">
            <v>电泳车间</v>
          </cell>
        </row>
        <row r="77">
          <cell r="AS77">
            <v>0.007</v>
          </cell>
        </row>
        <row r="78">
          <cell r="N78" t="str">
            <v>SHT0017063</v>
          </cell>
          <cell r="O78" t="str">
            <v>仰角拉线支架</v>
          </cell>
          <cell r="P78" t="str">
            <v>冲压件</v>
          </cell>
          <cell r="Q78" t="str">
            <v>B</v>
          </cell>
          <cell r="R78" t="str">
            <v>个</v>
          </cell>
        </row>
        <row r="78">
          <cell r="T78" t="str">
            <v>A</v>
          </cell>
        </row>
        <row r="78">
          <cell r="V78" t="str">
            <v>A</v>
          </cell>
          <cell r="W78" t="str">
            <v>Y</v>
          </cell>
          <cell r="X78" t="str">
            <v>N</v>
          </cell>
          <cell r="Y78" t="str">
            <v>钣金件</v>
          </cell>
          <cell r="Z78" t="str">
            <v>t2-GB/T 708
Q235-GB/T 700</v>
          </cell>
          <cell r="AA78" t="str">
            <v>GB/T 708
GB/T 700</v>
          </cell>
          <cell r="AB78" t="str">
            <v>26*14*12</v>
          </cell>
          <cell r="AC78">
            <v>0.0058</v>
          </cell>
          <cell r="AD78" t="str">
            <v>电泳</v>
          </cell>
          <cell r="AE78" t="str">
            <v>冲压</v>
          </cell>
          <cell r="AF78">
            <v>38</v>
          </cell>
          <cell r="AG78">
            <v>14</v>
          </cell>
          <cell r="AH78">
            <v>2</v>
          </cell>
          <cell r="AI78">
            <v>0.00836304</v>
          </cell>
          <cell r="AJ78">
            <v>0.693527712410798</v>
          </cell>
        </row>
        <row r="78">
          <cell r="AM78" t="str">
            <v>河北自制</v>
          </cell>
          <cell r="AN78" t="str">
            <v>冲压车间</v>
          </cell>
        </row>
        <row r="78">
          <cell r="AP78">
            <v>3.9</v>
          </cell>
          <cell r="AQ78">
            <v>0.026208256</v>
          </cell>
        </row>
        <row r="78">
          <cell r="AS78">
            <v>0.026208256</v>
          </cell>
        </row>
        <row r="79">
          <cell r="N79" t="str">
            <v>BFA0010037</v>
          </cell>
          <cell r="O79" t="str">
            <v>内梅花三角牙自攻螺钉</v>
          </cell>
          <cell r="P79" t="str">
            <v>标准件</v>
          </cell>
          <cell r="Q79" t="str">
            <v>B</v>
          </cell>
          <cell r="R79" t="str">
            <v>个</v>
          </cell>
        </row>
        <row r="79">
          <cell r="T79" t="str">
            <v>A</v>
          </cell>
        </row>
        <row r="79">
          <cell r="V79" t="str">
            <v>A</v>
          </cell>
          <cell r="W79" t="str">
            <v>N</v>
          </cell>
          <cell r="X79" t="str">
            <v>Y</v>
          </cell>
          <cell r="Y79" t="str">
            <v>标准件</v>
          </cell>
          <cell r="Z79" t="str">
            <v>M5*10</v>
          </cell>
          <cell r="AA79" t="str">
            <v>——</v>
          </cell>
          <cell r="AB79" t="str">
            <v>10*10*13.3</v>
          </cell>
          <cell r="AC79">
            <v>0.0027</v>
          </cell>
        </row>
        <row r="79">
          <cell r="AM79" t="str">
            <v>河北外购</v>
          </cell>
          <cell r="AN79" t="str">
            <v>上锐(常州)供应链管理有限公司</v>
          </cell>
        </row>
        <row r="79">
          <cell r="AS79">
            <v>0.1372</v>
          </cell>
        </row>
        <row r="80">
          <cell r="N80" t="str">
            <v>SHT0017067</v>
          </cell>
          <cell r="O80" t="str">
            <v>锁舌支撑块</v>
          </cell>
          <cell r="P80" t="str">
            <v>注塑件</v>
          </cell>
          <cell r="Q80" t="str">
            <v>B</v>
          </cell>
          <cell r="R80" t="str">
            <v>个</v>
          </cell>
        </row>
        <row r="80">
          <cell r="T80" t="str">
            <v>A</v>
          </cell>
        </row>
        <row r="80">
          <cell r="V80" t="str">
            <v>A</v>
          </cell>
          <cell r="W80" t="str">
            <v>Y</v>
          </cell>
          <cell r="X80" t="str">
            <v>N</v>
          </cell>
          <cell r="Y80" t="str">
            <v>注塑件</v>
          </cell>
          <cell r="Z80" t="str">
            <v>PA6+GF15本色</v>
          </cell>
          <cell r="AA80" t="str">
            <v>——</v>
          </cell>
          <cell r="AB80" t="str">
            <v>28*18*25</v>
          </cell>
          <cell r="AC80">
            <v>0.0046</v>
          </cell>
          <cell r="AD80" t="str">
            <v>——</v>
          </cell>
          <cell r="AE80" t="str">
            <v>注塑</v>
          </cell>
          <cell r="AF80" t="str">
            <v>2%损耗</v>
          </cell>
        </row>
        <row r="80">
          <cell r="AI80">
            <v>0.004692</v>
          </cell>
          <cell r="AJ80">
            <v>0.980392156862745</v>
          </cell>
        </row>
        <row r="80">
          <cell r="AM80" t="str">
            <v>河北自制</v>
          </cell>
          <cell r="AN80" t="str">
            <v>注塑车间</v>
          </cell>
        </row>
        <row r="80">
          <cell r="AP80">
            <v>15</v>
          </cell>
          <cell r="AQ80">
            <v>0.07038</v>
          </cell>
        </row>
        <row r="80">
          <cell r="AS80">
            <v>0.07038</v>
          </cell>
        </row>
        <row r="81">
          <cell r="N81" t="str">
            <v>SHT0017097</v>
          </cell>
          <cell r="O81" t="str">
            <v>仰角锁舌机构总成</v>
          </cell>
          <cell r="P81" t="str">
            <v>分总成</v>
          </cell>
          <cell r="Q81" t="str">
            <v>B</v>
          </cell>
          <cell r="R81" t="str">
            <v>个</v>
          </cell>
        </row>
        <row r="81">
          <cell r="T81" t="str">
            <v>A</v>
          </cell>
        </row>
        <row r="81">
          <cell r="V81" t="str">
            <v>A</v>
          </cell>
          <cell r="W81" t="str">
            <v>Y</v>
          </cell>
          <cell r="X81" t="str">
            <v>N</v>
          </cell>
          <cell r="Y81" t="str">
            <v>装配总成件</v>
          </cell>
          <cell r="Z81" t="str">
            <v>ASSY</v>
          </cell>
          <cell r="AA81" t="str">
            <v>——</v>
          </cell>
          <cell r="AB81" t="str">
            <v>260*47*28</v>
          </cell>
          <cell r="AC81">
            <v>0.183</v>
          </cell>
          <cell r="AD81" t="str">
            <v>——</v>
          </cell>
        </row>
        <row r="81">
          <cell r="AM81" t="str">
            <v>过程虚拟件</v>
          </cell>
        </row>
        <row r="82">
          <cell r="N82" t="str">
            <v>SHT0017158</v>
          </cell>
          <cell r="O82" t="str">
            <v>旋转片电泳</v>
          </cell>
          <cell r="P82" t="str">
            <v>冲压件</v>
          </cell>
          <cell r="Q82" t="str">
            <v>B</v>
          </cell>
          <cell r="R82" t="str">
            <v>个</v>
          </cell>
        </row>
        <row r="82">
          <cell r="T82" t="str">
            <v>A</v>
          </cell>
        </row>
        <row r="82">
          <cell r="V82" t="str">
            <v>A</v>
          </cell>
          <cell r="W82" t="str">
            <v>Y</v>
          </cell>
          <cell r="X82" t="str">
            <v>N</v>
          </cell>
          <cell r="Y82" t="str">
            <v>钣金件</v>
          </cell>
          <cell r="Z82" t="str">
            <v>t=2-Q/BQB301
SAPH440-Q/BQB310</v>
          </cell>
          <cell r="AA82" t="str">
            <v>Q/BQB310</v>
          </cell>
          <cell r="AB82" t="str">
            <v>46*36*11</v>
          </cell>
          <cell r="AC82">
            <v>0.0136</v>
          </cell>
          <cell r="AD82" t="str">
            <v>电泳</v>
          </cell>
          <cell r="AE82" t="str">
            <v>电泳</v>
          </cell>
        </row>
        <row r="82">
          <cell r="AL82">
            <v>0.002</v>
          </cell>
          <cell r="AM82" t="str">
            <v>河北自制</v>
          </cell>
          <cell r="AN82" t="str">
            <v>电泳车间</v>
          </cell>
        </row>
        <row r="82">
          <cell r="AS82">
            <v>0.014</v>
          </cell>
        </row>
        <row r="83">
          <cell r="N83" t="str">
            <v>SHT0017084</v>
          </cell>
          <cell r="O83" t="str">
            <v>旋转片</v>
          </cell>
          <cell r="P83" t="str">
            <v>冲压件</v>
          </cell>
          <cell r="Q83" t="str">
            <v>B</v>
          </cell>
          <cell r="R83" t="str">
            <v>个</v>
          </cell>
        </row>
        <row r="83">
          <cell r="T83" t="str">
            <v>A</v>
          </cell>
        </row>
        <row r="83">
          <cell r="V83" t="str">
            <v>A</v>
          </cell>
          <cell r="W83" t="str">
            <v>Y</v>
          </cell>
          <cell r="X83" t="str">
            <v>N</v>
          </cell>
          <cell r="Y83" t="str">
            <v>钣金件</v>
          </cell>
          <cell r="Z83" t="str">
            <v>t=2-Q/BQB301
SAPH440-Q/BQB310</v>
          </cell>
          <cell r="AA83" t="str">
            <v>Q/BQB310</v>
          </cell>
          <cell r="AB83" t="str">
            <v>46*36*11</v>
          </cell>
          <cell r="AC83">
            <v>0.0136</v>
          </cell>
          <cell r="AD83" t="str">
            <v>电泳</v>
          </cell>
          <cell r="AE83" t="str">
            <v>冲压</v>
          </cell>
          <cell r="AF83">
            <v>58</v>
          </cell>
          <cell r="AG83">
            <v>32</v>
          </cell>
          <cell r="AH83">
            <v>2</v>
          </cell>
          <cell r="AI83">
            <v>0.02917632</v>
          </cell>
          <cell r="AJ83">
            <v>0.466131438097745</v>
          </cell>
        </row>
        <row r="83">
          <cell r="AM83" t="str">
            <v>河北自制</v>
          </cell>
          <cell r="AN83" t="str">
            <v>冲压车间</v>
          </cell>
        </row>
        <row r="83">
          <cell r="AP83">
            <v>4.87</v>
          </cell>
          <cell r="AQ83">
            <v>0.1031478784</v>
          </cell>
        </row>
        <row r="83">
          <cell r="AS83">
            <v>0.1031478784</v>
          </cell>
        </row>
        <row r="84">
          <cell r="N84" t="str">
            <v>SHT0017099</v>
          </cell>
          <cell r="O84" t="str">
            <v>旋转块总成</v>
          </cell>
          <cell r="P84" t="str">
            <v>分总成</v>
          </cell>
          <cell r="Q84" t="str">
            <v>B</v>
          </cell>
          <cell r="R84" t="str">
            <v>个</v>
          </cell>
        </row>
        <row r="84">
          <cell r="T84" t="str">
            <v>A</v>
          </cell>
        </row>
        <row r="84">
          <cell r="V84" t="str">
            <v>A</v>
          </cell>
          <cell r="W84" t="str">
            <v>Y</v>
          </cell>
          <cell r="X84" t="str">
            <v>N</v>
          </cell>
          <cell r="Y84" t="str">
            <v>分总成</v>
          </cell>
          <cell r="Z84" t="str">
            <v>ASSY</v>
          </cell>
          <cell r="AA84" t="str">
            <v>——</v>
          </cell>
          <cell r="AB84" t="str">
            <v>30*30*24</v>
          </cell>
          <cell r="AC84">
            <v>0.0146</v>
          </cell>
          <cell r="AD84" t="str">
            <v>——</v>
          </cell>
        </row>
        <row r="84">
          <cell r="AM84" t="str">
            <v>河北自制</v>
          </cell>
          <cell r="AN84" t="str">
            <v>注塑车间</v>
          </cell>
        </row>
        <row r="85">
          <cell r="N85" t="str">
            <v>SHT0017069</v>
          </cell>
          <cell r="O85" t="str">
            <v>旋转块</v>
          </cell>
          <cell r="P85" t="str">
            <v>注塑件</v>
          </cell>
          <cell r="Q85" t="str">
            <v>B</v>
          </cell>
          <cell r="R85" t="str">
            <v>个</v>
          </cell>
        </row>
        <row r="85">
          <cell r="T85" t="str">
            <v>A</v>
          </cell>
        </row>
        <row r="85">
          <cell r="V85" t="str">
            <v>A</v>
          </cell>
          <cell r="W85" t="str">
            <v>Y</v>
          </cell>
          <cell r="X85" t="str">
            <v>N</v>
          </cell>
          <cell r="Y85" t="str">
            <v>注塑件</v>
          </cell>
          <cell r="Z85" t="str">
            <v>POM</v>
          </cell>
          <cell r="AA85" t="str">
            <v>——</v>
          </cell>
          <cell r="AB85" t="str">
            <v>30*30*20</v>
          </cell>
          <cell r="AC85">
            <v>0.0092</v>
          </cell>
          <cell r="AD85" t="str">
            <v>——</v>
          </cell>
          <cell r="AE85" t="str">
            <v>注塑</v>
          </cell>
          <cell r="AF85" t="str">
            <v>2%损耗</v>
          </cell>
        </row>
        <row r="85">
          <cell r="AI85">
            <v>0.009384</v>
          </cell>
          <cell r="AJ85">
            <v>0.980392156862745</v>
          </cell>
        </row>
        <row r="85">
          <cell r="AM85" t="str">
            <v>河北自制</v>
          </cell>
          <cell r="AN85" t="str">
            <v>注塑车间</v>
          </cell>
        </row>
        <row r="85">
          <cell r="AP85">
            <v>15.30973</v>
          </cell>
          <cell r="AQ85">
            <v>0.14320650632</v>
          </cell>
        </row>
        <row r="85">
          <cell r="AS85">
            <v>0.14320650632</v>
          </cell>
        </row>
        <row r="86">
          <cell r="N86" t="str">
            <v>SHT0017098</v>
          </cell>
          <cell r="O86" t="str">
            <v>销轴</v>
          </cell>
          <cell r="P86" t="str">
            <v>标准件</v>
          </cell>
          <cell r="Q86" t="str">
            <v>B</v>
          </cell>
          <cell r="R86" t="str">
            <v>个</v>
          </cell>
        </row>
        <row r="86">
          <cell r="T86" t="str">
            <v>A</v>
          </cell>
        </row>
        <row r="86">
          <cell r="V86" t="str">
            <v>A</v>
          </cell>
          <cell r="W86" t="str">
            <v>Y</v>
          </cell>
          <cell r="X86" t="str">
            <v>N</v>
          </cell>
          <cell r="Y86" t="str">
            <v>标准件</v>
          </cell>
          <cell r="Z86" t="str">
            <v>Q235-φ5*18</v>
          </cell>
          <cell r="AA86" t="str">
            <v>——</v>
          </cell>
          <cell r="AB86" t="str">
            <v>5*5*18</v>
          </cell>
          <cell r="AC86">
            <v>0.0027</v>
          </cell>
          <cell r="AD86" t="str">
            <v>——</v>
          </cell>
        </row>
        <row r="86">
          <cell r="AF86">
            <v>5</v>
          </cell>
          <cell r="AG86">
            <v>5</v>
          </cell>
          <cell r="AH86">
            <v>18</v>
          </cell>
          <cell r="AI86">
            <v>0.002776545</v>
          </cell>
          <cell r="AJ86">
            <v>0.972431565128604</v>
          </cell>
        </row>
        <row r="86">
          <cell r="AM86" t="str">
            <v>河北外购</v>
          </cell>
        </row>
        <row r="86">
          <cell r="AS86">
            <v>2.5</v>
          </cell>
        </row>
        <row r="87">
          <cell r="N87" t="str">
            <v>SQX3000-6805456</v>
          </cell>
          <cell r="O87" t="str">
            <v>回位簧</v>
          </cell>
          <cell r="P87" t="str">
            <v>线材</v>
          </cell>
          <cell r="Q87" t="str">
            <v>B</v>
          </cell>
          <cell r="R87" t="str">
            <v>个</v>
          </cell>
        </row>
        <row r="87">
          <cell r="T87" t="str">
            <v>A</v>
          </cell>
        </row>
        <row r="87">
          <cell r="V87" t="str">
            <v>A</v>
          </cell>
          <cell r="W87" t="str">
            <v>N</v>
          </cell>
          <cell r="X87" t="str">
            <v>Y</v>
          </cell>
          <cell r="Y87" t="str">
            <v>线材</v>
          </cell>
          <cell r="Z87" t="str">
            <v>65Mn</v>
          </cell>
          <cell r="AA87" t="str">
            <v>GB/T4357</v>
          </cell>
          <cell r="AB87" t="str">
            <v>7*38*7</v>
          </cell>
          <cell r="AC87">
            <v>0.002</v>
          </cell>
          <cell r="AD87" t="str">
            <v>——</v>
          </cell>
        </row>
        <row r="87">
          <cell r="AI87">
            <v>0.002</v>
          </cell>
        </row>
        <row r="87">
          <cell r="AM87" t="str">
            <v>河北外购</v>
          </cell>
          <cell r="AN87" t="str">
            <v>海兴中盛</v>
          </cell>
        </row>
        <row r="87">
          <cell r="AS87">
            <v>0.153454</v>
          </cell>
        </row>
        <row r="88">
          <cell r="N88" t="str">
            <v>SHT0017068</v>
          </cell>
          <cell r="O88" t="str">
            <v>加长锁舌</v>
          </cell>
          <cell r="P88" t="str">
            <v>冲压件</v>
          </cell>
          <cell r="Q88" t="str">
            <v>B</v>
          </cell>
          <cell r="R88" t="str">
            <v>个</v>
          </cell>
        </row>
        <row r="88">
          <cell r="T88" t="str">
            <v>A</v>
          </cell>
        </row>
        <row r="88">
          <cell r="V88" t="str">
            <v>A</v>
          </cell>
          <cell r="W88" t="str">
            <v>Y</v>
          </cell>
          <cell r="X88" t="str">
            <v>N</v>
          </cell>
          <cell r="Y88" t="str">
            <v>钣金件</v>
          </cell>
          <cell r="Z88" t="str">
            <v>t=4-Q/BQB301
SPFH590-Q/BQB310</v>
          </cell>
          <cell r="AA88" t="str">
            <v>Q/BQB310</v>
          </cell>
          <cell r="AB88" t="str">
            <v>21*142*4</v>
          </cell>
          <cell r="AC88">
            <v>0.0461</v>
          </cell>
          <cell r="AD88" t="str">
            <v>白锌</v>
          </cell>
          <cell r="AE88" t="str">
            <v>冲压</v>
          </cell>
          <cell r="AF88">
            <v>148</v>
          </cell>
          <cell r="AG88">
            <v>24</v>
          </cell>
          <cell r="AH88">
            <v>4</v>
          </cell>
          <cell r="AI88">
            <v>0.11167488</v>
          </cell>
          <cell r="AJ88">
            <v>0.412805458129886</v>
          </cell>
        </row>
        <row r="88">
          <cell r="AM88" t="str">
            <v>河北自制</v>
          </cell>
          <cell r="AN88" t="str">
            <v>冲压车间</v>
          </cell>
        </row>
        <row r="88">
          <cell r="AP88">
            <v>5.13</v>
          </cell>
          <cell r="AQ88">
            <v>0.4089549344</v>
          </cell>
        </row>
        <row r="88">
          <cell r="AS88">
            <v>0.4089549344</v>
          </cell>
        </row>
        <row r="89">
          <cell r="N89" t="str">
            <v>SQX3000-6805458</v>
          </cell>
          <cell r="O89" t="str">
            <v>导向盒体</v>
          </cell>
          <cell r="P89" t="str">
            <v>注塑件</v>
          </cell>
          <cell r="Q89" t="str">
            <v>B</v>
          </cell>
          <cell r="R89" t="str">
            <v>个</v>
          </cell>
        </row>
        <row r="89">
          <cell r="T89" t="str">
            <v>B</v>
          </cell>
        </row>
        <row r="89">
          <cell r="V89" t="str">
            <v>B</v>
          </cell>
          <cell r="W89" t="str">
            <v>N</v>
          </cell>
          <cell r="X89" t="str">
            <v>Y</v>
          </cell>
          <cell r="Y89" t="str">
            <v>注塑件</v>
          </cell>
          <cell r="Z89" t="str">
            <v>PA66</v>
          </cell>
          <cell r="AA89" t="str">
            <v>——</v>
          </cell>
          <cell r="AB89" t="str">
            <v>23*229*25</v>
          </cell>
          <cell r="AC89">
            <v>0.03</v>
          </cell>
          <cell r="AD89" t="str">
            <v>——</v>
          </cell>
          <cell r="AE89" t="str">
            <v>注塑</v>
          </cell>
          <cell r="AF89" t="str">
            <v>2%损耗</v>
          </cell>
        </row>
        <row r="89">
          <cell r="AI89">
            <v>0.0306</v>
          </cell>
          <cell r="AJ89">
            <v>0.980392156862745</v>
          </cell>
        </row>
        <row r="89">
          <cell r="AM89" t="str">
            <v>河北外购</v>
          </cell>
          <cell r="AN89" t="str">
            <v>汇铭</v>
          </cell>
        </row>
        <row r="89">
          <cell r="AP89">
            <v>19.02654</v>
          </cell>
          <cell r="AQ89">
            <v>0.580712124</v>
          </cell>
          <cell r="AR89">
            <v>2</v>
          </cell>
          <cell r="AS89">
            <v>1.161424248</v>
          </cell>
        </row>
        <row r="90">
          <cell r="N90" t="str">
            <v>SQX3000-6805459</v>
          </cell>
          <cell r="O90" t="str">
            <v>导向盒盖</v>
          </cell>
          <cell r="P90" t="str">
            <v>注塑件</v>
          </cell>
          <cell r="Q90" t="str">
            <v>B</v>
          </cell>
          <cell r="R90" t="str">
            <v>个</v>
          </cell>
        </row>
        <row r="90">
          <cell r="T90" t="str">
            <v>C</v>
          </cell>
        </row>
        <row r="90">
          <cell r="V90" t="str">
            <v>C</v>
          </cell>
          <cell r="W90" t="str">
            <v>N</v>
          </cell>
          <cell r="X90" t="str">
            <v>Y</v>
          </cell>
          <cell r="Y90" t="str">
            <v>注塑件</v>
          </cell>
          <cell r="Z90" t="str">
            <v>ABS</v>
          </cell>
          <cell r="AA90" t="str">
            <v>——</v>
          </cell>
          <cell r="AB90" t="str">
            <v>23*229*8</v>
          </cell>
          <cell r="AC90">
            <v>0.015</v>
          </cell>
          <cell r="AD90" t="str">
            <v>——</v>
          </cell>
          <cell r="AE90" t="str">
            <v>注塑</v>
          </cell>
          <cell r="AF90" t="str">
            <v>2%损耗</v>
          </cell>
        </row>
        <row r="90">
          <cell r="AI90">
            <v>0.0153</v>
          </cell>
          <cell r="AJ90">
            <v>0.980392156862745</v>
          </cell>
        </row>
        <row r="90">
          <cell r="AM90" t="str">
            <v>河北自制</v>
          </cell>
          <cell r="AN90" t="str">
            <v>注塑车间</v>
          </cell>
        </row>
        <row r="90">
          <cell r="AP90">
            <v>9.29203</v>
          </cell>
          <cell r="AQ90">
            <v>0.141418059</v>
          </cell>
        </row>
        <row r="90">
          <cell r="AS90">
            <v>0.141418059</v>
          </cell>
        </row>
        <row r="91">
          <cell r="N91" t="str">
            <v>SQX3000-6805460</v>
          </cell>
          <cell r="O91" t="str">
            <v>销轴</v>
          </cell>
          <cell r="P91" t="str">
            <v>机加件</v>
          </cell>
          <cell r="Q91" t="str">
            <v>B</v>
          </cell>
          <cell r="R91" t="str">
            <v>个</v>
          </cell>
        </row>
        <row r="91">
          <cell r="T91" t="str">
            <v>A</v>
          </cell>
        </row>
        <row r="91">
          <cell r="V91" t="str">
            <v>A</v>
          </cell>
          <cell r="W91" t="str">
            <v>N</v>
          </cell>
          <cell r="X91" t="str">
            <v>Y</v>
          </cell>
          <cell r="Y91" t="str">
            <v>轴类</v>
          </cell>
          <cell r="Z91" t="str">
            <v>Φ10-GB/T905
35-GB/T699</v>
          </cell>
          <cell r="AA91" t="str">
            <v>GB/T699</v>
          </cell>
          <cell r="AB91" t="str">
            <v>10*10*38</v>
          </cell>
          <cell r="AC91">
            <v>0.0071</v>
          </cell>
          <cell r="AD91" t="str">
            <v>白锌</v>
          </cell>
        </row>
        <row r="91">
          <cell r="AF91">
            <v>10</v>
          </cell>
          <cell r="AG91">
            <v>10</v>
          </cell>
          <cell r="AH91">
            <v>38</v>
          </cell>
          <cell r="AI91">
            <v>0.02337171</v>
          </cell>
          <cell r="AJ91">
            <v>0.303786072991664</v>
          </cell>
        </row>
        <row r="91">
          <cell r="AM91" t="str">
            <v>河北外购</v>
          </cell>
          <cell r="AN91" t="str">
            <v>北京三浦</v>
          </cell>
        </row>
        <row r="91">
          <cell r="AS91">
            <v>0.885</v>
          </cell>
        </row>
        <row r="92">
          <cell r="N92" t="str">
            <v>Q43635</v>
          </cell>
          <cell r="O92" t="str">
            <v>开口挡圈</v>
          </cell>
          <cell r="P92" t="str">
            <v>固定仰角锁舌机构总成</v>
          </cell>
          <cell r="Q92" t="str">
            <v>B</v>
          </cell>
          <cell r="R92" t="str">
            <v>个</v>
          </cell>
        </row>
        <row r="92">
          <cell r="T92" t="str">
            <v>A</v>
          </cell>
        </row>
        <row r="92">
          <cell r="V92" t="str">
            <v>A</v>
          </cell>
          <cell r="W92" t="str">
            <v>N</v>
          </cell>
          <cell r="X92" t="str">
            <v>Y</v>
          </cell>
          <cell r="Y92" t="str">
            <v>标准件</v>
          </cell>
          <cell r="Z92" t="str">
            <v>GB 896</v>
          </cell>
          <cell r="AA92" t="str">
            <v>——</v>
          </cell>
          <cell r="AB92" t="str">
            <v>8*8*0.6</v>
          </cell>
          <cell r="AC92">
            <v>0.0003</v>
          </cell>
          <cell r="AD92" t="str">
            <v>氧化</v>
          </cell>
        </row>
        <row r="92">
          <cell r="AM92" t="str">
            <v>河北外购</v>
          </cell>
          <cell r="AN92" t="str">
            <v>北京三浦</v>
          </cell>
        </row>
        <row r="92">
          <cell r="AS92">
            <v>0.0265</v>
          </cell>
        </row>
        <row r="93">
          <cell r="N93" t="str">
            <v>SHT0017070</v>
          </cell>
          <cell r="O93" t="str">
            <v>仰角拉线</v>
          </cell>
          <cell r="P93" t="str">
            <v>分总成</v>
          </cell>
          <cell r="Q93" t="str">
            <v>B</v>
          </cell>
          <cell r="R93" t="str">
            <v>个</v>
          </cell>
        </row>
        <row r="93">
          <cell r="T93" t="str">
            <v>A</v>
          </cell>
        </row>
        <row r="93">
          <cell r="V93" t="str">
            <v>A</v>
          </cell>
          <cell r="W93" t="str">
            <v>Y</v>
          </cell>
          <cell r="X93" t="str">
            <v>N</v>
          </cell>
          <cell r="Y93" t="str">
            <v>分总成</v>
          </cell>
          <cell r="Z93" t="str">
            <v>ASSY</v>
          </cell>
          <cell r="AA93" t="str">
            <v>——</v>
          </cell>
          <cell r="AB93" t="str">
            <v>8*8*800</v>
          </cell>
          <cell r="AC93">
            <v>0.12</v>
          </cell>
        </row>
        <row r="93">
          <cell r="AM93" t="str">
            <v>河北外购</v>
          </cell>
        </row>
        <row r="93">
          <cell r="AS93">
            <v>3.8</v>
          </cell>
        </row>
        <row r="94">
          <cell r="N94" t="str">
            <v>SHT0002456</v>
          </cell>
          <cell r="O94" t="str">
            <v>绞架总成（VDC）电泳</v>
          </cell>
          <cell r="P94" t="str">
            <v>VDC阀</v>
          </cell>
          <cell r="Q94" t="str">
            <v>A</v>
          </cell>
          <cell r="R94" t="str">
            <v>ea</v>
          </cell>
        </row>
        <row r="94">
          <cell r="T94" t="str">
            <v>E</v>
          </cell>
        </row>
        <row r="94">
          <cell r="V94" t="str">
            <v>E</v>
          </cell>
          <cell r="W94" t="str">
            <v>N</v>
          </cell>
          <cell r="X94" t="str">
            <v>Y</v>
          </cell>
          <cell r="Y94" t="str">
            <v>焊接总成件</v>
          </cell>
          <cell r="Z94" t="str">
            <v>ASSY</v>
          </cell>
          <cell r="AA94" t="str">
            <v>——</v>
          </cell>
        </row>
        <row r="94">
          <cell r="AC94">
            <v>6.32912</v>
          </cell>
          <cell r="AD94" t="str">
            <v>电泳（ED)</v>
          </cell>
          <cell r="AE94" t="str">
            <v>电泳</v>
          </cell>
        </row>
        <row r="94">
          <cell r="AL94">
            <v>0.403</v>
          </cell>
          <cell r="AM94" t="str">
            <v>河北自制</v>
          </cell>
          <cell r="AN94" t="str">
            <v>电泳车间</v>
          </cell>
        </row>
        <row r="94">
          <cell r="AS94">
            <v>2.821</v>
          </cell>
        </row>
        <row r="95">
          <cell r="N95" t="str">
            <v>SHT0011517</v>
          </cell>
          <cell r="O95" t="str">
            <v>绞架总成（VDC）</v>
          </cell>
          <cell r="P95" t="str">
            <v>VDC阀</v>
          </cell>
          <cell r="Q95" t="str">
            <v>A</v>
          </cell>
          <cell r="R95" t="str">
            <v>ea</v>
          </cell>
        </row>
        <row r="95">
          <cell r="T95" t="str">
            <v>E</v>
          </cell>
        </row>
        <row r="95">
          <cell r="V95" t="str">
            <v>E</v>
          </cell>
          <cell r="W95" t="str">
            <v>N</v>
          </cell>
          <cell r="X95" t="str">
            <v>Y</v>
          </cell>
          <cell r="Y95" t="str">
            <v>焊接总成件</v>
          </cell>
          <cell r="Z95" t="str">
            <v>ASSY</v>
          </cell>
          <cell r="AA95" t="str">
            <v>——</v>
          </cell>
        </row>
        <row r="95">
          <cell r="AC95">
            <v>5.89116</v>
          </cell>
          <cell r="AD95" t="str">
            <v>电泳（ED)</v>
          </cell>
          <cell r="AE95" t="str">
            <v>焊接</v>
          </cell>
        </row>
        <row r="95">
          <cell r="AK95">
            <v>40</v>
          </cell>
        </row>
        <row r="95">
          <cell r="AM95" t="str">
            <v>河北自制</v>
          </cell>
          <cell r="AN95" t="str">
            <v>焊接车间</v>
          </cell>
        </row>
        <row r="95">
          <cell r="AS95">
            <v>2</v>
          </cell>
        </row>
        <row r="96">
          <cell r="N96" t="str">
            <v>SHT0011518</v>
          </cell>
          <cell r="O96" t="str">
            <v>内绞架总成（VDC）</v>
          </cell>
          <cell r="P96" t="str">
            <v>VDC阀</v>
          </cell>
          <cell r="Q96" t="str">
            <v>A</v>
          </cell>
          <cell r="R96" t="str">
            <v>ea</v>
          </cell>
        </row>
        <row r="96">
          <cell r="T96" t="str">
            <v>B</v>
          </cell>
        </row>
        <row r="96">
          <cell r="V96" t="str">
            <v>B</v>
          </cell>
          <cell r="W96" t="str">
            <v>N</v>
          </cell>
          <cell r="X96" t="str">
            <v>Y</v>
          </cell>
          <cell r="Y96" t="str">
            <v>装配总成件</v>
          </cell>
          <cell r="Z96" t="str">
            <v>ASSY</v>
          </cell>
          <cell r="AA96" t="str">
            <v>——</v>
          </cell>
        </row>
        <row r="96">
          <cell r="AC96">
            <v>3.3366</v>
          </cell>
          <cell r="AD96" t="str">
            <v>——</v>
          </cell>
          <cell r="AE96" t="str">
            <v>压装</v>
          </cell>
        </row>
        <row r="96">
          <cell r="AM96" t="str">
            <v>过程虚拟件</v>
          </cell>
        </row>
        <row r="97">
          <cell r="N97" t="str">
            <v>SHT0011519</v>
          </cell>
          <cell r="O97" t="str">
            <v>内绞架焊接总成（VDC）</v>
          </cell>
          <cell r="P97" t="str">
            <v>VDC阀</v>
          </cell>
          <cell r="Q97" t="str">
            <v>A</v>
          </cell>
          <cell r="R97" t="str">
            <v>ea</v>
          </cell>
        </row>
        <row r="97">
          <cell r="T97" t="str">
            <v>D</v>
          </cell>
        </row>
        <row r="97">
          <cell r="V97" t="str">
            <v>D</v>
          </cell>
          <cell r="W97" t="str">
            <v>N</v>
          </cell>
          <cell r="X97" t="str">
            <v>Y</v>
          </cell>
          <cell r="Y97" t="str">
            <v>焊接总成件</v>
          </cell>
          <cell r="Z97" t="str">
            <v>ASSY</v>
          </cell>
          <cell r="AA97" t="str">
            <v>——</v>
          </cell>
        </row>
        <row r="97">
          <cell r="AC97">
            <v>3.3318</v>
          </cell>
          <cell r="AD97" t="str">
            <v>——</v>
          </cell>
          <cell r="AE97" t="str">
            <v>焊接</v>
          </cell>
        </row>
        <row r="97">
          <cell r="AK97">
            <v>30</v>
          </cell>
        </row>
        <row r="97">
          <cell r="AM97" t="str">
            <v>过程虚拟件</v>
          </cell>
          <cell r="AN97" t="str">
            <v>焊接车间</v>
          </cell>
        </row>
        <row r="97">
          <cell r="AS97">
            <v>1.5</v>
          </cell>
        </row>
        <row r="98">
          <cell r="N98" t="str">
            <v>SHT0010047</v>
          </cell>
          <cell r="O98" t="str">
            <v>内绞架前滚轮轴</v>
          </cell>
          <cell r="P98" t="str">
            <v>调质处理HRC26-28</v>
          </cell>
          <cell r="Q98" t="str">
            <v>A</v>
          </cell>
          <cell r="R98" t="str">
            <v>ea</v>
          </cell>
        </row>
        <row r="98">
          <cell r="T98" t="str">
            <v>B</v>
          </cell>
        </row>
        <row r="98">
          <cell r="V98" t="str">
            <v>B</v>
          </cell>
          <cell r="W98" t="str">
            <v>N</v>
          </cell>
          <cell r="X98" t="str">
            <v>Y</v>
          </cell>
          <cell r="Y98" t="str">
            <v>机加工件</v>
          </cell>
          <cell r="Z98" t="str">
            <v>35</v>
          </cell>
          <cell r="AA98" t="str">
            <v>φ16-GB/T 342
</v>
          </cell>
          <cell r="AB98" t="str">
            <v>16*16*241</v>
          </cell>
          <cell r="AC98">
            <v>0.3568</v>
          </cell>
          <cell r="AD98" t="str">
            <v>——</v>
          </cell>
          <cell r="AE98" t="str">
            <v>机加</v>
          </cell>
          <cell r="AF98">
            <v>251</v>
          </cell>
          <cell r="AG98">
            <v>16</v>
          </cell>
        </row>
        <row r="98">
          <cell r="AI98">
            <v>0.3964659456</v>
          </cell>
          <cell r="AJ98">
            <v>0.899951191167325</v>
          </cell>
        </row>
        <row r="98">
          <cell r="AM98" t="str">
            <v>河北外购</v>
          </cell>
          <cell r="AN98" t="str">
            <v>瑞安市精艺标准件有限公司/霸州市政锦五金制品有限公司</v>
          </cell>
        </row>
        <row r="98">
          <cell r="AS98">
            <v>4.7785</v>
          </cell>
        </row>
        <row r="99">
          <cell r="N99" t="str">
            <v>SHT0011520</v>
          </cell>
          <cell r="O99" t="str">
            <v>内绞架支撑管（VDC）</v>
          </cell>
          <cell r="P99" t="str">
            <v>VDC阀</v>
          </cell>
          <cell r="Q99" t="str">
            <v>A</v>
          </cell>
          <cell r="R99" t="str">
            <v>ea</v>
          </cell>
        </row>
        <row r="99">
          <cell r="T99" t="str">
            <v>B</v>
          </cell>
        </row>
        <row r="99">
          <cell r="V99" t="str">
            <v>B</v>
          </cell>
          <cell r="W99" t="str">
            <v>N</v>
          </cell>
          <cell r="X99" t="str">
            <v>Y</v>
          </cell>
          <cell r="Y99" t="str">
            <v>管材件</v>
          </cell>
          <cell r="Z99" t="str">
            <v>20#-Ф25×3.0</v>
          </cell>
          <cell r="AA99" t="str">
            <v>⌀25-3.0-GB/T 3639
20-GB/T 699</v>
          </cell>
          <cell r="AB99" t="str">
            <v>25*25*171</v>
          </cell>
          <cell r="AC99">
            <v>0.272</v>
          </cell>
          <cell r="AD99" t="str">
            <v>——</v>
          </cell>
          <cell r="AE99" t="str">
            <v>切断</v>
          </cell>
          <cell r="AF99">
            <v>181</v>
          </cell>
          <cell r="AG99">
            <v>25</v>
          </cell>
          <cell r="AH99">
            <v>3</v>
          </cell>
          <cell r="AI99">
            <v>0.294668</v>
          </cell>
          <cell r="AJ99">
            <v>0.923072746277166</v>
          </cell>
        </row>
        <row r="99">
          <cell r="AM99" t="str">
            <v>河北外购</v>
          </cell>
          <cell r="AN99" t="str">
            <v>霸州市政锦五金制品有限公司</v>
          </cell>
        </row>
        <row r="99">
          <cell r="AS99">
            <v>3.77</v>
          </cell>
        </row>
        <row r="100">
          <cell r="N100" t="str">
            <v>SHT0010049</v>
          </cell>
          <cell r="O100" t="str">
            <v>内绞架后转轴</v>
          </cell>
          <cell r="P100" t="str">
            <v>调质处理HRC26-28</v>
          </cell>
          <cell r="Q100" t="str">
            <v>A</v>
          </cell>
          <cell r="R100" t="str">
            <v>ea</v>
          </cell>
        </row>
        <row r="100">
          <cell r="T100" t="str">
            <v>A</v>
          </cell>
        </row>
        <row r="100">
          <cell r="V100" t="str">
            <v>A</v>
          </cell>
          <cell r="W100" t="str">
            <v>N</v>
          </cell>
          <cell r="X100" t="str">
            <v>Y</v>
          </cell>
          <cell r="Y100" t="str">
            <v>机加工件</v>
          </cell>
          <cell r="Z100" t="str">
            <v>35</v>
          </cell>
          <cell r="AA100" t="str">
            <v>φ16-GB/T 342
35-GB/T 699</v>
          </cell>
          <cell r="AB100" t="str">
            <v>16*16*246</v>
          </cell>
          <cell r="AC100">
            <v>0.3755</v>
          </cell>
          <cell r="AD100" t="str">
            <v>——</v>
          </cell>
          <cell r="AE100" t="str">
            <v>机加</v>
          </cell>
          <cell r="AF100">
            <v>256</v>
          </cell>
          <cell r="AG100">
            <v>16</v>
          </cell>
        </row>
        <row r="100">
          <cell r="AI100">
            <v>0.4043636736</v>
          </cell>
          <cell r="AJ100">
            <v>0.928619518803382</v>
          </cell>
        </row>
        <row r="100">
          <cell r="AM100" t="str">
            <v>河北外购</v>
          </cell>
          <cell r="AN100" t="str">
            <v>瑞安市精艺标准件有限公司/霸州市政锦五金制品有限公司</v>
          </cell>
        </row>
        <row r="100">
          <cell r="AS100">
            <v>4.7785</v>
          </cell>
        </row>
        <row r="101">
          <cell r="N101" t="str">
            <v>SHT0010050</v>
          </cell>
          <cell r="O101" t="str">
            <v>内绞架支撑钣金</v>
          </cell>
        </row>
        <row r="101">
          <cell r="Q101" t="str">
            <v>A</v>
          </cell>
          <cell r="R101" t="str">
            <v>ea</v>
          </cell>
        </row>
        <row r="101">
          <cell r="T101" t="str">
            <v>B</v>
          </cell>
        </row>
        <row r="101">
          <cell r="V101" t="str">
            <v>B</v>
          </cell>
          <cell r="W101" t="str">
            <v>N</v>
          </cell>
          <cell r="X101" t="str">
            <v>Y</v>
          </cell>
          <cell r="Y101" t="str">
            <v>钣金件</v>
          </cell>
          <cell r="Z101" t="str">
            <v>SPFH590 /T=3.5</v>
          </cell>
          <cell r="AA101" t="str">
            <v>3.5-Q /BQB 301
SPFH590-Q /BQB 310</v>
          </cell>
          <cell r="AB101" t="str">
            <v>385*34*65</v>
          </cell>
          <cell r="AC101">
            <v>0.7678</v>
          </cell>
          <cell r="AD101" t="str">
            <v>——</v>
          </cell>
          <cell r="AE101" t="str">
            <v>冲压</v>
          </cell>
          <cell r="AF101">
            <v>387</v>
          </cell>
          <cell r="AG101">
            <v>86</v>
          </cell>
          <cell r="AH101">
            <v>3.5</v>
          </cell>
          <cell r="AI101">
            <v>0.91558782</v>
          </cell>
          <cell r="AJ101">
            <v>0.838586952805903</v>
          </cell>
        </row>
        <row r="101">
          <cell r="AM101" t="str">
            <v>河北自制</v>
          </cell>
          <cell r="AN101" t="str">
            <v>冲压车间</v>
          </cell>
        </row>
        <row r="101">
          <cell r="AP101">
            <v>5.13</v>
          </cell>
          <cell r="AQ101">
            <v>4.3274959666</v>
          </cell>
        </row>
        <row r="101">
          <cell r="AS101">
            <v>4.3274959666</v>
          </cell>
        </row>
        <row r="102">
          <cell r="N102" t="str">
            <v>SHT0010051</v>
          </cell>
          <cell r="O102" t="str">
            <v>气囊支撑钣金</v>
          </cell>
        </row>
        <row r="102">
          <cell r="Q102" t="str">
            <v>A</v>
          </cell>
          <cell r="R102" t="str">
            <v>ea</v>
          </cell>
        </row>
        <row r="102">
          <cell r="T102" t="str">
            <v>A</v>
          </cell>
        </row>
        <row r="102">
          <cell r="V102" t="str">
            <v>A</v>
          </cell>
          <cell r="W102" t="str">
            <v>N</v>
          </cell>
          <cell r="X102" t="str">
            <v>Y</v>
          </cell>
          <cell r="Y102" t="str">
            <v>钣金件</v>
          </cell>
          <cell r="Z102" t="str">
            <v>SPFH590 /T=3.0</v>
          </cell>
          <cell r="AA102" t="str">
            <v>3.0-Q /BQB 301
SPFH590-Q /BQB 310</v>
          </cell>
          <cell r="AB102" t="str">
            <v>165*144*123</v>
          </cell>
          <cell r="AC102">
            <v>0.6119</v>
          </cell>
          <cell r="AD102" t="str">
            <v>——</v>
          </cell>
          <cell r="AE102" t="str">
            <v>冲压</v>
          </cell>
          <cell r="AF102">
            <v>251</v>
          </cell>
          <cell r="AG102">
            <v>235</v>
          </cell>
          <cell r="AH102">
            <v>3</v>
          </cell>
          <cell r="AI102">
            <v>1.3908663</v>
          </cell>
          <cell r="AJ102">
            <v>0.4399416392503</v>
          </cell>
        </row>
        <row r="102">
          <cell r="AM102" t="str">
            <v>河北自制</v>
          </cell>
          <cell r="AN102" t="str">
            <v>冲压车间</v>
          </cell>
        </row>
        <row r="102">
          <cell r="AP102">
            <v>5.13</v>
          </cell>
          <cell r="AQ102">
            <v>5.187728369</v>
          </cell>
        </row>
        <row r="102">
          <cell r="AS102">
            <v>5.187728369</v>
          </cell>
        </row>
        <row r="103">
          <cell r="N103" t="str">
            <v>SHT0011521</v>
          </cell>
          <cell r="O103" t="str">
            <v>气阀安装侧阻尼器上固定钣焊接总成</v>
          </cell>
          <cell r="P103" t="str">
            <v>VDC阀</v>
          </cell>
          <cell r="Q103" t="str">
            <v>A</v>
          </cell>
          <cell r="R103" t="str">
            <v>ea</v>
          </cell>
        </row>
        <row r="103">
          <cell r="T103" t="str">
            <v>B</v>
          </cell>
        </row>
        <row r="103">
          <cell r="V103" t="str">
            <v>B</v>
          </cell>
          <cell r="W103" t="str">
            <v>N</v>
          </cell>
          <cell r="X103" t="str">
            <v>Y</v>
          </cell>
          <cell r="Y103" t="str">
            <v>焊接总成件</v>
          </cell>
          <cell r="Z103" t="str">
            <v>ASSY</v>
          </cell>
          <cell r="AA103" t="str">
            <v>——</v>
          </cell>
          <cell r="AB103" t="str">
            <v>86*45.5*59</v>
          </cell>
          <cell r="AC103">
            <v>0.1075</v>
          </cell>
          <cell r="AD103" t="str">
            <v>——</v>
          </cell>
          <cell r="AE103" t="str">
            <v>焊接</v>
          </cell>
        </row>
        <row r="103">
          <cell r="AK103">
            <v>3</v>
          </cell>
        </row>
        <row r="103">
          <cell r="AM103" t="str">
            <v>过程虚拟件</v>
          </cell>
          <cell r="AN103" t="str">
            <v>焊接车间</v>
          </cell>
        </row>
        <row r="103">
          <cell r="AS103">
            <v>0.15</v>
          </cell>
        </row>
        <row r="104">
          <cell r="N104" t="str">
            <v>SHT0010052</v>
          </cell>
          <cell r="O104" t="str">
            <v>阻尼器上固定钣金</v>
          </cell>
        </row>
        <row r="104">
          <cell r="Q104" t="str">
            <v>B</v>
          </cell>
          <cell r="R104" t="str">
            <v>ea</v>
          </cell>
        </row>
        <row r="104">
          <cell r="T104" t="str">
            <v>A</v>
          </cell>
        </row>
        <row r="104">
          <cell r="V104" t="str">
            <v>A</v>
          </cell>
          <cell r="W104" t="str">
            <v>N</v>
          </cell>
          <cell r="X104" t="str">
            <v>Y</v>
          </cell>
          <cell r="Y104" t="str">
            <v>钣金件</v>
          </cell>
          <cell r="Z104" t="str">
            <v>SPFH590 /T=4.0</v>
          </cell>
          <cell r="AA104" t="str">
            <v>4.0-Q /BQB 301
SPFH590-Q /BQB 310</v>
          </cell>
          <cell r="AB104" t="str">
            <v>86*4*59</v>
          </cell>
          <cell r="AC104">
            <v>0.0725</v>
          </cell>
          <cell r="AD104" t="str">
            <v>——</v>
          </cell>
          <cell r="AE104" t="str">
            <v>冲压</v>
          </cell>
          <cell r="AF104">
            <v>80</v>
          </cell>
          <cell r="AG104">
            <v>62</v>
          </cell>
          <cell r="AH104">
            <v>4</v>
          </cell>
          <cell r="AI104">
            <v>0.1559424</v>
          </cell>
          <cell r="AJ104">
            <v>0.464915250759255</v>
          </cell>
        </row>
        <row r="104">
          <cell r="AM104" t="str">
            <v>河北外购</v>
          </cell>
          <cell r="AN104" t="str">
            <v>黄骅市成卓汽车部件厂</v>
          </cell>
        </row>
        <row r="104">
          <cell r="AQ104">
            <v>0.59085672</v>
          </cell>
        </row>
        <row r="104">
          <cell r="AS104">
            <v>0.8297595264</v>
          </cell>
        </row>
        <row r="105">
          <cell r="N105" t="str">
            <v>SHT0010054</v>
          </cell>
          <cell r="O105" t="str">
            <v>VDC阀上固定轴</v>
          </cell>
        </row>
        <row r="105">
          <cell r="Q105" t="str">
            <v>A</v>
          </cell>
          <cell r="R105" t="str">
            <v>ea</v>
          </cell>
        </row>
        <row r="105">
          <cell r="T105" t="str">
            <v>B</v>
          </cell>
        </row>
        <row r="105">
          <cell r="V105" t="str">
            <v>B</v>
          </cell>
          <cell r="W105" t="str">
            <v>N</v>
          </cell>
          <cell r="X105" t="str">
            <v>Y</v>
          </cell>
          <cell r="Y105" t="str">
            <v>冷镦</v>
          </cell>
          <cell r="Z105" t="str">
            <v>SWRCH35K</v>
          </cell>
          <cell r="AA105" t="str">
            <v>Q /BQB 501
SWRCH35K-Q/BQB 517</v>
          </cell>
          <cell r="AB105" t="str">
            <v>10*10*45.5</v>
          </cell>
          <cell r="AC105">
            <v>0.035</v>
          </cell>
          <cell r="AD105" t="str">
            <v>——</v>
          </cell>
          <cell r="AE105" t="str">
            <v>冷镦</v>
          </cell>
          <cell r="AF105">
            <v>60</v>
          </cell>
          <cell r="AG105">
            <v>10</v>
          </cell>
        </row>
        <row r="105">
          <cell r="AI105">
            <v>0.0370206</v>
          </cell>
          <cell r="AJ105">
            <v>0.945419577208365</v>
          </cell>
        </row>
        <row r="105">
          <cell r="AM105" t="str">
            <v>河北外购</v>
          </cell>
          <cell r="AN105" t="str">
            <v>瑞安市精艺标准件有限公司/霸州市政锦五金制品有限公司</v>
          </cell>
        </row>
        <row r="105">
          <cell r="AS105">
            <v>2.655</v>
          </cell>
        </row>
        <row r="106">
          <cell r="N106" t="str">
            <v>SHT0010052</v>
          </cell>
          <cell r="O106" t="str">
            <v>阻尼器上固定钣金</v>
          </cell>
        </row>
        <row r="106">
          <cell r="Q106" t="str">
            <v>A</v>
          </cell>
          <cell r="R106" t="str">
            <v>ea</v>
          </cell>
        </row>
        <row r="106">
          <cell r="T106" t="str">
            <v>A</v>
          </cell>
        </row>
        <row r="106">
          <cell r="V106" t="str">
            <v>A</v>
          </cell>
          <cell r="W106" t="str">
            <v>N</v>
          </cell>
          <cell r="X106" t="str">
            <v>Y</v>
          </cell>
          <cell r="Y106" t="str">
            <v>钣金件</v>
          </cell>
          <cell r="Z106" t="str">
            <v>SPFH590 /T=4.0</v>
          </cell>
          <cell r="AA106" t="str">
            <v>4.0-Q /BQB 301
SPFH590-Q /BQB 310</v>
          </cell>
          <cell r="AB106" t="str">
            <v>86*4*59</v>
          </cell>
          <cell r="AC106">
            <v>0.0725</v>
          </cell>
          <cell r="AD106" t="str">
            <v>——</v>
          </cell>
          <cell r="AE106" t="str">
            <v>冲压</v>
          </cell>
          <cell r="AF106">
            <v>80</v>
          </cell>
          <cell r="AG106">
            <v>62</v>
          </cell>
          <cell r="AH106">
            <v>4</v>
          </cell>
          <cell r="AI106">
            <v>0.1559424</v>
          </cell>
          <cell r="AJ106">
            <v>0.464915250759255</v>
          </cell>
        </row>
        <row r="106">
          <cell r="AM106" t="str">
            <v>河北外购</v>
          </cell>
          <cell r="AN106" t="str">
            <v>黄骅市成卓汽车部件厂</v>
          </cell>
        </row>
        <row r="106">
          <cell r="AQ106">
            <v>0.59085672</v>
          </cell>
        </row>
        <row r="106">
          <cell r="AS106">
            <v>0.8297595264</v>
          </cell>
        </row>
        <row r="107">
          <cell r="N107" t="str">
            <v>BAS0010003</v>
          </cell>
          <cell r="O107" t="str">
            <v>绞架轴套</v>
          </cell>
          <cell r="P107" t="str">
            <v>GFM-1719-25(易格斯标准号)</v>
          </cell>
        </row>
        <row r="107">
          <cell r="R107" t="str">
            <v>ea</v>
          </cell>
        </row>
        <row r="107">
          <cell r="T107" t="str">
            <v>A</v>
          </cell>
        </row>
        <row r="107">
          <cell r="V107" t="str">
            <v>A</v>
          </cell>
          <cell r="W107" t="str">
            <v>N</v>
          </cell>
          <cell r="X107" t="str">
            <v>Y</v>
          </cell>
          <cell r="Y107" t="str">
            <v>塑料轴套</v>
          </cell>
          <cell r="Z107" t="str">
            <v>——</v>
          </cell>
          <cell r="AA107" t="str">
            <v>——</v>
          </cell>
          <cell r="AB107" t="str">
            <v>25*25*25</v>
          </cell>
          <cell r="AC107">
            <v>0.0024</v>
          </cell>
          <cell r="AD107" t="str">
            <v>——</v>
          </cell>
          <cell r="AE107" t="str">
            <v>注塑</v>
          </cell>
          <cell r="AF107" t="str">
            <v>2%损耗</v>
          </cell>
        </row>
        <row r="107">
          <cell r="AI107">
            <v>0.002448</v>
          </cell>
          <cell r="AJ107">
            <v>0.980392156862745</v>
          </cell>
        </row>
        <row r="107">
          <cell r="AM107" t="str">
            <v>河北外购</v>
          </cell>
          <cell r="AN107" t="str">
            <v>易格斯（上海）拖链系统有限公司</v>
          </cell>
        </row>
        <row r="107">
          <cell r="AS107">
            <v>1.95</v>
          </cell>
        </row>
        <row r="108">
          <cell r="N108" t="str">
            <v>SHT0010056</v>
          </cell>
          <cell r="O108" t="str">
            <v>外绞架支撑板焊接总成</v>
          </cell>
        </row>
        <row r="108">
          <cell r="R108" t="str">
            <v>ea</v>
          </cell>
        </row>
        <row r="108">
          <cell r="T108" t="str">
            <v>A</v>
          </cell>
        </row>
        <row r="108">
          <cell r="V108" t="str">
            <v>A</v>
          </cell>
          <cell r="W108" t="str">
            <v>N</v>
          </cell>
          <cell r="X108" t="str">
            <v>Y</v>
          </cell>
          <cell r="Y108" t="str">
            <v>焊接总成件</v>
          </cell>
          <cell r="Z108" t="str">
            <v>ASSY</v>
          </cell>
          <cell r="AA108" t="str">
            <v>——</v>
          </cell>
          <cell r="AB108" t="str">
            <v>385*36*65</v>
          </cell>
          <cell r="AC108">
            <v>0.8819</v>
          </cell>
          <cell r="AD108" t="str">
            <v>——</v>
          </cell>
          <cell r="AE108" t="str">
            <v>焊接</v>
          </cell>
        </row>
        <row r="108">
          <cell r="AK108">
            <v>8</v>
          </cell>
        </row>
        <row r="108">
          <cell r="AM108" t="str">
            <v>过程虚拟件</v>
          </cell>
          <cell r="AN108" t="str">
            <v>焊接车间</v>
          </cell>
        </row>
        <row r="108">
          <cell r="AS108">
            <v>0.4</v>
          </cell>
        </row>
        <row r="109">
          <cell r="N109" t="str">
            <v>SHT0010057</v>
          </cell>
          <cell r="O109" t="str">
            <v>外绞架支撑钣金</v>
          </cell>
        </row>
        <row r="109">
          <cell r="Q109" t="str">
            <v>A</v>
          </cell>
          <cell r="R109" t="str">
            <v>ea</v>
          </cell>
        </row>
        <row r="109">
          <cell r="T109" t="str">
            <v>B</v>
          </cell>
        </row>
        <row r="109">
          <cell r="V109" t="str">
            <v>B</v>
          </cell>
          <cell r="W109" t="str">
            <v>N</v>
          </cell>
          <cell r="X109" t="str">
            <v>Y</v>
          </cell>
          <cell r="Y109" t="str">
            <v>钣金件</v>
          </cell>
          <cell r="Z109" t="str">
            <v>SPFH590 /T=4.0</v>
          </cell>
          <cell r="AA109" t="str">
            <v>4.0-Q /BQB 301
SPFH590-Q /BQB 310</v>
          </cell>
          <cell r="AB109" t="str">
            <v>385*23*65</v>
          </cell>
          <cell r="AC109">
            <v>0.8107</v>
          </cell>
          <cell r="AD109" t="str">
            <v>——</v>
          </cell>
          <cell r="AE109" t="str">
            <v>冲压</v>
          </cell>
          <cell r="AF109">
            <v>387</v>
          </cell>
          <cell r="AG109">
            <v>86</v>
          </cell>
          <cell r="AH109">
            <v>4</v>
          </cell>
          <cell r="AI109">
            <v>1.04638608</v>
          </cell>
          <cell r="AJ109">
            <v>0.774761835516772</v>
          </cell>
        </row>
        <row r="109">
          <cell r="AM109" t="str">
            <v>河北自制</v>
          </cell>
          <cell r="AN109" t="str">
            <v>冲压车间</v>
          </cell>
        </row>
        <row r="109">
          <cell r="AP109">
            <v>5.13</v>
          </cell>
          <cell r="AQ109">
            <v>4.7787453904</v>
          </cell>
        </row>
        <row r="109">
          <cell r="AS109">
            <v>4.7787453904</v>
          </cell>
        </row>
        <row r="110">
          <cell r="N110" t="str">
            <v>SHT0010058</v>
          </cell>
          <cell r="O110" t="str">
            <v>外绞架旋转轴</v>
          </cell>
        </row>
        <row r="110">
          <cell r="R110" t="str">
            <v>ea</v>
          </cell>
        </row>
        <row r="110">
          <cell r="T110" t="str">
            <v>A</v>
          </cell>
        </row>
        <row r="110">
          <cell r="V110" t="str">
            <v>A</v>
          </cell>
          <cell r="W110" t="str">
            <v>N</v>
          </cell>
          <cell r="X110" t="str">
            <v>Y</v>
          </cell>
          <cell r="Y110" t="str">
            <v>机加工件</v>
          </cell>
          <cell r="Z110" t="str">
            <v>35</v>
          </cell>
          <cell r="AA110" t="str">
            <v>φ16-GB/T 342
35-GB/T 699</v>
          </cell>
          <cell r="AB110" t="str">
            <v>25*25*36</v>
          </cell>
          <cell r="AC110">
            <v>0.0712</v>
          </cell>
          <cell r="AD110" t="str">
            <v>——</v>
          </cell>
          <cell r="AE110" t="str">
            <v>冷镦</v>
          </cell>
          <cell r="AF110">
            <v>38</v>
          </cell>
          <cell r="AG110">
            <v>18</v>
          </cell>
        </row>
        <row r="110">
          <cell r="AI110">
            <v>0.0759662712</v>
          </cell>
          <cell r="AJ110">
            <v>0.937258060390359</v>
          </cell>
        </row>
        <row r="110">
          <cell r="AM110" t="str">
            <v>河北外购</v>
          </cell>
          <cell r="AN110" t="str">
            <v>瑞安市精艺标准件有限公司/霸州市政锦五金制品有限公司</v>
          </cell>
        </row>
        <row r="110">
          <cell r="AS110">
            <v>4.425</v>
          </cell>
        </row>
        <row r="111">
          <cell r="N111" t="str">
            <v>SHT0010306</v>
          </cell>
          <cell r="O111" t="str">
            <v>阻尼器下固定钣金焊接总成</v>
          </cell>
        </row>
        <row r="111">
          <cell r="R111" t="str">
            <v>ea</v>
          </cell>
        </row>
        <row r="111">
          <cell r="T111" t="str">
            <v>C</v>
          </cell>
        </row>
        <row r="111">
          <cell r="V111" t="str">
            <v>C</v>
          </cell>
          <cell r="W111" t="str">
            <v>N</v>
          </cell>
          <cell r="X111" t="str">
            <v>Y</v>
          </cell>
          <cell r="Y111" t="str">
            <v>焊接总成件</v>
          </cell>
          <cell r="Z111" t="str">
            <v>ASSY</v>
          </cell>
          <cell r="AA111" t="str">
            <v>——</v>
          </cell>
        </row>
        <row r="111">
          <cell r="AC111">
            <v>0.05846</v>
          </cell>
          <cell r="AD111" t="str">
            <v>——</v>
          </cell>
          <cell r="AE111" t="str">
            <v>点焊</v>
          </cell>
        </row>
        <row r="111">
          <cell r="AK111">
            <v>2</v>
          </cell>
        </row>
        <row r="111">
          <cell r="AM111" t="str">
            <v>河北外购</v>
          </cell>
          <cell r="AN111" t="str">
            <v>黄骅市成卓汽车部件厂</v>
          </cell>
        </row>
        <row r="111">
          <cell r="AQ111">
            <v>0.3950626385</v>
          </cell>
        </row>
        <row r="111">
          <cell r="AS111">
            <v>0.75487391343</v>
          </cell>
        </row>
        <row r="112">
          <cell r="N112" t="str">
            <v>SHT0010053</v>
          </cell>
          <cell r="O112" t="str">
            <v>阻尼器下固定钣金</v>
          </cell>
        </row>
        <row r="112">
          <cell r="Q112" t="str">
            <v>B</v>
          </cell>
          <cell r="R112" t="str">
            <v>ea</v>
          </cell>
        </row>
        <row r="112">
          <cell r="T112" t="str">
            <v>A</v>
          </cell>
        </row>
        <row r="112">
          <cell r="V112" t="str">
            <v>A</v>
          </cell>
          <cell r="W112" t="str">
            <v>N</v>
          </cell>
          <cell r="X112" t="str">
            <v>Y</v>
          </cell>
          <cell r="Y112" t="str">
            <v>钣金件</v>
          </cell>
          <cell r="Z112" t="str">
            <v>SPFH590 /T=3.0</v>
          </cell>
          <cell r="AA112" t="str">
            <v>3.0-Q /BQB 301
SPFH590-Q /BQB 310</v>
          </cell>
          <cell r="AB112" t="str">
            <v>36*31*40</v>
          </cell>
          <cell r="AC112">
            <v>0.0533</v>
          </cell>
          <cell r="AD112" t="str">
            <v>——</v>
          </cell>
          <cell r="AE112" t="str">
            <v>冲压</v>
          </cell>
          <cell r="AF112">
            <v>91</v>
          </cell>
          <cell r="AG112">
            <v>39</v>
          </cell>
          <cell r="AH112">
            <v>3</v>
          </cell>
          <cell r="AI112">
            <v>0.08368542</v>
          </cell>
          <cell r="AJ112">
            <v>0.636909033855599</v>
          </cell>
        </row>
        <row r="112">
          <cell r="AQ112">
            <v>0.3530626385</v>
          </cell>
        </row>
        <row r="113">
          <cell r="N113" t="str">
            <v>BFA0010062</v>
          </cell>
          <cell r="O113" t="str">
            <v>焊接方螺母</v>
          </cell>
          <cell r="P113" t="str">
            <v>10级</v>
          </cell>
        </row>
        <row r="113">
          <cell r="R113" t="str">
            <v>ea</v>
          </cell>
        </row>
        <row r="113">
          <cell r="T113" t="str">
            <v>A</v>
          </cell>
        </row>
        <row r="113">
          <cell r="V113" t="str">
            <v>A</v>
          </cell>
          <cell r="W113" t="str">
            <v>N</v>
          </cell>
          <cell r="X113" t="str">
            <v>Y</v>
          </cell>
          <cell r="Y113" t="str">
            <v>标准件</v>
          </cell>
          <cell r="Z113" t="str">
            <v>——</v>
          </cell>
        </row>
        <row r="113">
          <cell r="AC113">
            <v>0.00516</v>
          </cell>
          <cell r="AD113" t="str">
            <v>——</v>
          </cell>
        </row>
        <row r="113">
          <cell r="AQ113">
            <v>0.042</v>
          </cell>
        </row>
        <row r="114">
          <cell r="N114" t="str">
            <v>SHT0010047</v>
          </cell>
          <cell r="O114" t="str">
            <v>内绞架前滚轮轴</v>
          </cell>
          <cell r="P114" t="str">
            <v>调质处理HRC26-28</v>
          </cell>
        </row>
        <row r="114">
          <cell r="R114" t="str">
            <v>ea</v>
          </cell>
        </row>
        <row r="114">
          <cell r="T114" t="str">
            <v>B</v>
          </cell>
        </row>
        <row r="114">
          <cell r="V114" t="str">
            <v>B</v>
          </cell>
          <cell r="W114" t="str">
            <v>N</v>
          </cell>
          <cell r="X114" t="str">
            <v>Y</v>
          </cell>
          <cell r="Y114" t="str">
            <v>机加工件</v>
          </cell>
          <cell r="Z114" t="str">
            <v>35</v>
          </cell>
          <cell r="AA114" t="str">
            <v>φ16-GB/T 342
35-GB/T 699</v>
          </cell>
          <cell r="AB114" t="str">
            <v>16*16*241</v>
          </cell>
          <cell r="AC114">
            <v>0.3568</v>
          </cell>
          <cell r="AD114" t="str">
            <v>——</v>
          </cell>
          <cell r="AE114" t="str">
            <v>机加</v>
          </cell>
          <cell r="AF114">
            <v>251</v>
          </cell>
          <cell r="AG114">
            <v>16</v>
          </cell>
        </row>
        <row r="114">
          <cell r="AI114">
            <v>0.3964659456</v>
          </cell>
          <cell r="AJ114">
            <v>0.899951191167325</v>
          </cell>
        </row>
        <row r="114">
          <cell r="AM114" t="str">
            <v>河北外购</v>
          </cell>
          <cell r="AN114" t="str">
            <v>瑞安市精艺标准件有限公司/霸州市政锦五金制品有限公司</v>
          </cell>
        </row>
        <row r="114">
          <cell r="AS114">
            <v>4.7785</v>
          </cell>
        </row>
        <row r="115">
          <cell r="N115" t="str">
            <v>SHT0010049</v>
          </cell>
          <cell r="O115" t="str">
            <v>内绞架后转轴</v>
          </cell>
          <cell r="P115" t="str">
            <v>调质处理HRC26-28</v>
          </cell>
        </row>
        <row r="115">
          <cell r="R115" t="str">
            <v>ea</v>
          </cell>
        </row>
        <row r="115">
          <cell r="T115" t="str">
            <v>A</v>
          </cell>
        </row>
        <row r="115">
          <cell r="V115" t="str">
            <v>A</v>
          </cell>
          <cell r="W115" t="str">
            <v>N</v>
          </cell>
          <cell r="X115" t="str">
            <v>Y</v>
          </cell>
          <cell r="Y115" t="str">
            <v>机加工件</v>
          </cell>
          <cell r="Z115" t="str">
            <v>35</v>
          </cell>
          <cell r="AA115" t="str">
            <v>φ16-GB/T 342
35-GB/T 699</v>
          </cell>
          <cell r="AB115" t="str">
            <v>16*16*246</v>
          </cell>
          <cell r="AC115">
            <v>0.3755</v>
          </cell>
          <cell r="AD115" t="str">
            <v>——</v>
          </cell>
          <cell r="AE115" t="str">
            <v>机加</v>
          </cell>
          <cell r="AF115">
            <v>256</v>
          </cell>
          <cell r="AG115">
            <v>16</v>
          </cell>
        </row>
        <row r="115">
          <cell r="AI115">
            <v>0.4043636736</v>
          </cell>
          <cell r="AJ115">
            <v>0.928619518803382</v>
          </cell>
        </row>
        <row r="115">
          <cell r="AM115" t="str">
            <v>河北外购</v>
          </cell>
          <cell r="AN115" t="str">
            <v>瑞安市精艺标准件有限公司/霸州市政锦五金制品有限公司</v>
          </cell>
        </row>
        <row r="115">
          <cell r="AS115">
            <v>4.7785</v>
          </cell>
        </row>
        <row r="116">
          <cell r="N116" t="str">
            <v>SHT0016548</v>
          </cell>
          <cell r="O116" t="str">
            <v>绞架固定块</v>
          </cell>
        </row>
        <row r="116">
          <cell r="Q116" t="str">
            <v>A</v>
          </cell>
          <cell r="R116" t="str">
            <v>ea</v>
          </cell>
        </row>
        <row r="116">
          <cell r="T116" t="str">
            <v>A</v>
          </cell>
        </row>
        <row r="116">
          <cell r="V116" t="str">
            <v>A</v>
          </cell>
          <cell r="W116" t="str">
            <v>Y</v>
          </cell>
          <cell r="X116" t="str">
            <v>N</v>
          </cell>
          <cell r="Y116" t="str">
            <v>塑料件</v>
          </cell>
          <cell r="Z116" t="str">
            <v>PA6+GF30</v>
          </cell>
        </row>
        <row r="116">
          <cell r="AB116" t="str">
            <v>37*22*26</v>
          </cell>
          <cell r="AC116">
            <v>0.015</v>
          </cell>
          <cell r="AD116" t="str">
            <v>——</v>
          </cell>
          <cell r="AE116" t="str">
            <v>注塑</v>
          </cell>
          <cell r="AF116" t="str">
            <v>2%损耗</v>
          </cell>
        </row>
        <row r="116">
          <cell r="AI116">
            <v>0.0153</v>
          </cell>
          <cell r="AJ116">
            <v>0.980392156862745</v>
          </cell>
        </row>
        <row r="116">
          <cell r="AM116" t="str">
            <v>河北自制</v>
          </cell>
          <cell r="AN116" t="str">
            <v>注塑车间</v>
          </cell>
        </row>
        <row r="116">
          <cell r="AP116">
            <v>13.7168</v>
          </cell>
          <cell r="AQ116">
            <v>0.20986704</v>
          </cell>
        </row>
        <row r="116">
          <cell r="AS116">
            <v>0.20986704</v>
          </cell>
        </row>
        <row r="117">
          <cell r="N117" t="str">
            <v>SHT0010811</v>
          </cell>
          <cell r="O117" t="str">
            <v>滚轮总成</v>
          </cell>
        </row>
        <row r="117">
          <cell r="R117" t="str">
            <v>ea</v>
          </cell>
        </row>
        <row r="117">
          <cell r="T117" t="str">
            <v>C</v>
          </cell>
        </row>
        <row r="117">
          <cell r="V117" t="str">
            <v>C</v>
          </cell>
          <cell r="W117" t="str">
            <v>N</v>
          </cell>
          <cell r="X117" t="str">
            <v>Y</v>
          </cell>
          <cell r="Y117" t="str">
            <v>装配总成件</v>
          </cell>
          <cell r="Z117" t="str">
            <v>ASSY</v>
          </cell>
        </row>
        <row r="117">
          <cell r="AC117">
            <v>0.049</v>
          </cell>
          <cell r="AD117" t="str">
            <v>——</v>
          </cell>
        </row>
        <row r="117">
          <cell r="AM117" t="str">
            <v>河北自制</v>
          </cell>
          <cell r="AN117" t="str">
            <v>注塑车间</v>
          </cell>
        </row>
        <row r="117">
          <cell r="AQ117">
            <v>1.4548448115</v>
          </cell>
        </row>
        <row r="117">
          <cell r="AS117">
            <v>1.4548448115</v>
          </cell>
        </row>
        <row r="118">
          <cell r="N118" t="str">
            <v>SHT0010812</v>
          </cell>
          <cell r="O118" t="str">
            <v>滚轮金属轴</v>
          </cell>
        </row>
        <row r="118">
          <cell r="R118" t="str">
            <v>ea</v>
          </cell>
        </row>
        <row r="118">
          <cell r="T118" t="str">
            <v>A</v>
          </cell>
        </row>
        <row r="118">
          <cell r="V118" t="str">
            <v>A</v>
          </cell>
          <cell r="W118" t="str">
            <v>N</v>
          </cell>
          <cell r="X118" t="str">
            <v>Y</v>
          </cell>
          <cell r="Y118" t="str">
            <v>机加工件</v>
          </cell>
          <cell r="Z118" t="str">
            <v>35</v>
          </cell>
          <cell r="AA118" t="str">
            <v>φ28-GB/T 702
35-GB/T 699</v>
          </cell>
        </row>
        <row r="118">
          <cell r="AC118">
            <v>0.0465</v>
          </cell>
        </row>
        <row r="118">
          <cell r="AE118" t="str">
            <v>机加</v>
          </cell>
          <cell r="AF118">
            <v>20</v>
          </cell>
          <cell r="AG118">
            <v>26</v>
          </cell>
        </row>
        <row r="118">
          <cell r="AI118">
            <v>0.083419752</v>
          </cell>
          <cell r="AJ118">
            <v>0.557421940070021</v>
          </cell>
        </row>
        <row r="118">
          <cell r="AQ118">
            <v>1.41593</v>
          </cell>
        </row>
        <row r="119">
          <cell r="N119" t="str">
            <v>SHT0010813</v>
          </cell>
          <cell r="O119" t="str">
            <v>滚轮塑料轴</v>
          </cell>
          <cell r="P119" t="str">
            <v>零件颜色：本色</v>
          </cell>
        </row>
        <row r="119">
          <cell r="R119" t="str">
            <v>ea</v>
          </cell>
        </row>
        <row r="119">
          <cell r="T119" t="str">
            <v>B</v>
          </cell>
        </row>
        <row r="119">
          <cell r="V119" t="str">
            <v>B</v>
          </cell>
          <cell r="W119" t="str">
            <v>N</v>
          </cell>
          <cell r="X119" t="str">
            <v>Y</v>
          </cell>
          <cell r="Y119" t="str">
            <v>塑料件</v>
          </cell>
          <cell r="Z119" t="str">
            <v>POM</v>
          </cell>
        </row>
        <row r="119">
          <cell r="AC119">
            <v>0.0025</v>
          </cell>
          <cell r="AD119" t="str">
            <v>——</v>
          </cell>
          <cell r="AE119" t="str">
            <v>注塑</v>
          </cell>
          <cell r="AF119" t="str">
            <v>2%损耗</v>
          </cell>
        </row>
        <row r="119">
          <cell r="AI119">
            <v>0.00255</v>
          </cell>
          <cell r="AJ119">
            <v>0.980392156862745</v>
          </cell>
        </row>
        <row r="119">
          <cell r="AP119">
            <v>15.30973</v>
          </cell>
          <cell r="AQ119">
            <v>0.0389148115</v>
          </cell>
        </row>
        <row r="120">
          <cell r="N120" t="str">
            <v>SHT0013932</v>
          </cell>
          <cell r="O120" t="str">
            <v>座椅下限位缓冲块</v>
          </cell>
        </row>
        <row r="120">
          <cell r="Q120" t="str">
            <v>A</v>
          </cell>
          <cell r="R120" t="str">
            <v>ea</v>
          </cell>
        </row>
        <row r="120">
          <cell r="T120" t="str">
            <v>B</v>
          </cell>
        </row>
        <row r="120">
          <cell r="V120" t="str">
            <v>B</v>
          </cell>
          <cell r="W120" t="str">
            <v>N</v>
          </cell>
          <cell r="X120" t="str">
            <v>Y</v>
          </cell>
          <cell r="Y120" t="str">
            <v>橡胶</v>
          </cell>
          <cell r="Z120" t="str">
            <v>橡胶</v>
          </cell>
          <cell r="AA120" t="str">
            <v>——</v>
          </cell>
          <cell r="AB120" t="str">
            <v>49.5×32.5×18</v>
          </cell>
          <cell r="AC120">
            <v>0.006</v>
          </cell>
          <cell r="AD120" t="str">
            <v>——</v>
          </cell>
          <cell r="AE120" t="str">
            <v>注塑</v>
          </cell>
          <cell r="AF120" t="str">
            <v>5%损耗</v>
          </cell>
        </row>
        <row r="120">
          <cell r="AI120">
            <v>0.0063</v>
          </cell>
          <cell r="AJ120">
            <v>0.952380952380952</v>
          </cell>
        </row>
        <row r="120">
          <cell r="AM120" t="str">
            <v>河北外购</v>
          </cell>
          <cell r="AN120" t="str">
            <v>日照浩利橡塑制品有限公司</v>
          </cell>
        </row>
        <row r="120">
          <cell r="AS120">
            <v>2.34</v>
          </cell>
        </row>
        <row r="121">
          <cell r="N121" t="str">
            <v>SHT0016953</v>
          </cell>
          <cell r="O121" t="str">
            <v>3.1C气囊总成</v>
          </cell>
        </row>
        <row r="121">
          <cell r="Q121" t="str">
            <v>A</v>
          </cell>
          <cell r="R121" t="str">
            <v>ea</v>
          </cell>
        </row>
        <row r="121">
          <cell r="T121" t="str">
            <v>C</v>
          </cell>
        </row>
        <row r="121">
          <cell r="V121" t="str">
            <v>C</v>
          </cell>
          <cell r="W121" t="str">
            <v>N</v>
          </cell>
          <cell r="X121" t="str">
            <v>Y</v>
          </cell>
          <cell r="Y121" t="str">
            <v>装配总成件</v>
          </cell>
          <cell r="Z121" t="str">
            <v>ASSY</v>
          </cell>
          <cell r="AA121" t="str">
            <v>——</v>
          </cell>
          <cell r="AB121" t="str">
            <v>φ105.5×210</v>
          </cell>
          <cell r="AC121">
            <v>0.524</v>
          </cell>
          <cell r="AD121" t="str">
            <v>——</v>
          </cell>
        </row>
        <row r="121">
          <cell r="AM121" t="str">
            <v>河北外购</v>
          </cell>
          <cell r="AN121" t="str">
            <v>安路普</v>
          </cell>
        </row>
        <row r="121">
          <cell r="AS121">
            <v>59.5798319327731</v>
          </cell>
        </row>
        <row r="122">
          <cell r="N122" t="str">
            <v>BFA0010040</v>
          </cell>
          <cell r="O122" t="str">
            <v>内梅花盘头带介自攻螺钉</v>
          </cell>
          <cell r="P122" t="str">
            <v>PT标准WN1451 K80*14气囊固定使用。不低于8.8级</v>
          </cell>
        </row>
        <row r="122">
          <cell r="R122" t="str">
            <v>ea</v>
          </cell>
        </row>
        <row r="122">
          <cell r="T122" t="str">
            <v>A</v>
          </cell>
        </row>
        <row r="122">
          <cell r="V122" t="str">
            <v>——</v>
          </cell>
          <cell r="W122" t="str">
            <v>N</v>
          </cell>
          <cell r="X122" t="str">
            <v>Y</v>
          </cell>
          <cell r="Y122" t="str">
            <v>标准件</v>
          </cell>
          <cell r="Z122" t="str">
            <v>20Mn</v>
          </cell>
        </row>
        <row r="122">
          <cell r="AC122">
            <v>0.0063</v>
          </cell>
        </row>
        <row r="122">
          <cell r="AM122" t="str">
            <v>河北外购</v>
          </cell>
          <cell r="AN122" t="str">
            <v>上锐（常州）供应链管理有限公司</v>
          </cell>
        </row>
        <row r="122">
          <cell r="AS122">
            <v>0.42</v>
          </cell>
        </row>
        <row r="123">
          <cell r="N123" t="str">
            <v>SHT0016241</v>
          </cell>
          <cell r="O123" t="str">
            <v>阻尼调节机构总成</v>
          </cell>
        </row>
        <row r="123">
          <cell r="Q123" t="str">
            <v>A</v>
          </cell>
          <cell r="R123" t="str">
            <v>ea</v>
          </cell>
        </row>
        <row r="123">
          <cell r="V123" t="str">
            <v>A</v>
          </cell>
          <cell r="W123" t="str">
            <v>Y</v>
          </cell>
          <cell r="X123" t="str">
            <v>N</v>
          </cell>
          <cell r="Y123" t="str">
            <v>装配总成件</v>
          </cell>
          <cell r="Z123" t="str">
            <v>ASSY</v>
          </cell>
        </row>
        <row r="123">
          <cell r="AC123">
            <v>0.5</v>
          </cell>
        </row>
        <row r="123">
          <cell r="AM123" t="str">
            <v>河北外购</v>
          </cell>
          <cell r="AN123" t="str">
            <v>安路普</v>
          </cell>
        </row>
        <row r="123">
          <cell r="AS123">
            <v>216.339265714286</v>
          </cell>
        </row>
        <row r="124">
          <cell r="N124" t="str">
            <v>SHT0014511</v>
          </cell>
          <cell r="O124" t="str">
            <v>H6阻尼器金属轴套</v>
          </cell>
          <cell r="P124" t="str">
            <v>阻尼器使用</v>
          </cell>
          <cell r="Q124" t="str">
            <v>A</v>
          </cell>
          <cell r="R124" t="str">
            <v>ea</v>
          </cell>
        </row>
        <row r="124">
          <cell r="T124" t="str">
            <v>A</v>
          </cell>
        </row>
        <row r="124">
          <cell r="Z124">
            <v>35</v>
          </cell>
          <cell r="AA124" t="str">
            <v>GB/T 699</v>
          </cell>
          <cell r="AB124" t="str">
            <v>φ11.9×22</v>
          </cell>
          <cell r="AC124">
            <v>0.0107</v>
          </cell>
          <cell r="AD124" t="str">
            <v>镀蓝白锌</v>
          </cell>
        </row>
        <row r="124">
          <cell r="AM124" t="str">
            <v>河北外购</v>
          </cell>
          <cell r="AN124" t="str">
            <v>苏世博（南京）减震系统有限公司</v>
          </cell>
        </row>
        <row r="124">
          <cell r="AS124">
            <v>2</v>
          </cell>
        </row>
        <row r="125">
          <cell r="N125" t="str">
            <v>SHT0010314</v>
          </cell>
          <cell r="O125" t="str">
            <v>阻尼器下连接螺栓</v>
          </cell>
          <cell r="P125" t="str">
            <v>8.8级，使用预涂S级锁固胶（标准QC/T 597）</v>
          </cell>
        </row>
        <row r="125">
          <cell r="R125" t="str">
            <v>ea</v>
          </cell>
        </row>
        <row r="125">
          <cell r="T125" t="str">
            <v>C</v>
          </cell>
        </row>
        <row r="125">
          <cell r="V125" t="str">
            <v>C</v>
          </cell>
          <cell r="W125" t="str">
            <v>N</v>
          </cell>
          <cell r="X125" t="str">
            <v>Y</v>
          </cell>
          <cell r="Y125" t="str">
            <v>冷镦-紧固</v>
          </cell>
          <cell r="Z125" t="str">
            <v>10B21</v>
          </cell>
          <cell r="AA125" t="str">
            <v>10B21-Q/XG 232-2012</v>
          </cell>
        </row>
        <row r="125">
          <cell r="AC125">
            <v>0.0365</v>
          </cell>
          <cell r="AD125" t="str">
            <v>表面处理要求：颜色为黑色  。其他要求应满足DBL 9440.40 (标准依照
DBL 9440-2017)产品规定。</v>
          </cell>
          <cell r="AE125" t="str">
            <v>冷镦</v>
          </cell>
          <cell r="AF125">
            <v>100</v>
          </cell>
          <cell r="AG125">
            <v>8</v>
          </cell>
        </row>
        <row r="125">
          <cell r="AI125">
            <v>0.03948864</v>
          </cell>
          <cell r="AJ125">
            <v>0.924316461645678</v>
          </cell>
        </row>
        <row r="125">
          <cell r="AM125" t="str">
            <v>河北外购</v>
          </cell>
          <cell r="AN125" t="str">
            <v>天津天龙得冷成型部件有限公司</v>
          </cell>
        </row>
        <row r="125">
          <cell r="AS125">
            <v>1.98</v>
          </cell>
        </row>
        <row r="126">
          <cell r="N126" t="str">
            <v>SHT0010313</v>
          </cell>
          <cell r="O126" t="str">
            <v>阻尼器上连接螺栓</v>
          </cell>
          <cell r="P126" t="str">
            <v>内六角M8×35螺纹M8*1.25性能等级8.8级 使用预涂S级锁固胶（标准QC/T 597）</v>
          </cell>
          <cell r="Q126" t="str">
            <v>A</v>
          </cell>
          <cell r="R126" t="str">
            <v>ea</v>
          </cell>
        </row>
        <row r="126">
          <cell r="T126" t="str">
            <v>D</v>
          </cell>
        </row>
        <row r="126">
          <cell r="V126" t="str">
            <v>D</v>
          </cell>
          <cell r="W126" t="str">
            <v>N</v>
          </cell>
          <cell r="X126" t="str">
            <v>Y</v>
          </cell>
          <cell r="Y126" t="str">
            <v>冷镦-紧固</v>
          </cell>
          <cell r="Z126" t="str">
            <v>10B22</v>
          </cell>
          <cell r="AA126" t="str">
            <v>Q /BQB 501
SWRCH35K-Q/BQB 517</v>
          </cell>
        </row>
        <row r="126">
          <cell r="AC126">
            <v>0.0217</v>
          </cell>
          <cell r="AD126" t="str">
            <v>表面处理要求：颜色为黑色  。其他要求应满足DBL 9440.40 (标准依照
DBL 9440-2017)产品规定。</v>
          </cell>
          <cell r="AE126" t="str">
            <v>冷镦</v>
          </cell>
          <cell r="AF126">
            <v>60</v>
          </cell>
          <cell r="AG126">
            <v>8</v>
          </cell>
        </row>
        <row r="126">
          <cell r="AI126">
            <v>0.023693184</v>
          </cell>
          <cell r="AJ126">
            <v>0.915875215420604</v>
          </cell>
        </row>
        <row r="126">
          <cell r="AM126" t="str">
            <v>河北外购</v>
          </cell>
          <cell r="AN126" t="str">
            <v>天津天龙得冷成型部件有限公司</v>
          </cell>
        </row>
        <row r="126">
          <cell r="AS126">
            <v>0.6747</v>
          </cell>
        </row>
        <row r="127">
          <cell r="N127" t="str">
            <v>BFA0000010</v>
          </cell>
          <cell r="O127" t="str">
            <v>2型非金属嵌件六角锁紧螺母</v>
          </cell>
          <cell r="P127" t="str">
            <v>固定阻尼器</v>
          </cell>
          <cell r="Q127" t="str">
            <v>A</v>
          </cell>
          <cell r="R127" t="str">
            <v>ea</v>
          </cell>
        </row>
        <row r="127">
          <cell r="T127" t="str">
            <v>A</v>
          </cell>
        </row>
        <row r="127">
          <cell r="V127" t="str">
            <v>——</v>
          </cell>
          <cell r="W127" t="str">
            <v>N</v>
          </cell>
          <cell r="X127" t="str">
            <v>Y</v>
          </cell>
          <cell r="Y127" t="str">
            <v>标准件</v>
          </cell>
          <cell r="Z127" t="str">
            <v>——</v>
          </cell>
          <cell r="AA127" t="str">
            <v>M8</v>
          </cell>
          <cell r="AB127" t="str">
            <v>13*13*8</v>
          </cell>
          <cell r="AC127">
            <v>0.0064</v>
          </cell>
          <cell r="AD127" t="str">
            <v>镀白锌</v>
          </cell>
        </row>
        <row r="127">
          <cell r="AM127" t="str">
            <v>河北外购</v>
          </cell>
          <cell r="AN127" t="str">
            <v>北京三浦</v>
          </cell>
        </row>
        <row r="127">
          <cell r="AS127">
            <v>0.053</v>
          </cell>
        </row>
        <row r="128">
          <cell r="N128" t="str">
            <v>BCL0010019</v>
          </cell>
          <cell r="O128" t="str">
            <v>黑色防护毛毡</v>
          </cell>
          <cell r="P128" t="str">
            <v>粘贴位置：气囊下支撑板金</v>
          </cell>
          <cell r="Q128" t="str">
            <v>C</v>
          </cell>
          <cell r="R128" t="str">
            <v>ea</v>
          </cell>
        </row>
        <row r="128">
          <cell r="T128" t="str">
            <v>A</v>
          </cell>
        </row>
        <row r="128">
          <cell r="V128" t="str">
            <v>A</v>
          </cell>
          <cell r="W128" t="str">
            <v>N</v>
          </cell>
          <cell r="X128" t="str">
            <v>Y</v>
          </cell>
          <cell r="Y128" t="str">
            <v>标准件</v>
          </cell>
          <cell r="Z128" t="str">
            <v>纤维+胶</v>
          </cell>
          <cell r="AA128" t="str">
            <v>——</v>
          </cell>
          <cell r="AB128" t="str">
            <v>50*50*1.3</v>
          </cell>
          <cell r="AC128">
            <v>0.0004</v>
          </cell>
        </row>
        <row r="128">
          <cell r="AF128">
            <v>50</v>
          </cell>
          <cell r="AG128">
            <v>30</v>
          </cell>
          <cell r="AH128">
            <v>1.3</v>
          </cell>
        </row>
        <row r="128">
          <cell r="AM128" t="str">
            <v>河北外购</v>
          </cell>
          <cell r="AN128" t="str">
            <v>曲阜陆航</v>
          </cell>
        </row>
        <row r="128">
          <cell r="AS128">
            <v>0.27</v>
          </cell>
        </row>
        <row r="129">
          <cell r="N129" t="str">
            <v>SHT0017149</v>
          </cell>
          <cell r="O129" t="str">
            <v>VDC阀（自适应Z11）气路总成</v>
          </cell>
          <cell r="P129" t="str">
            <v>自适应，无速降，无腰托</v>
          </cell>
          <cell r="Q129" t="str">
            <v>A</v>
          </cell>
          <cell r="R129" t="str">
            <v>ea</v>
          </cell>
        </row>
        <row r="129">
          <cell r="V129" t="str">
            <v>A</v>
          </cell>
          <cell r="W129" t="str">
            <v>Y</v>
          </cell>
          <cell r="X129" t="str">
            <v>N</v>
          </cell>
          <cell r="Y129" t="str">
            <v>装配总成件</v>
          </cell>
          <cell r="Z129" t="str">
            <v>ASSY</v>
          </cell>
        </row>
        <row r="129">
          <cell r="AC129">
            <v>0.15</v>
          </cell>
        </row>
        <row r="129">
          <cell r="AM129" t="str">
            <v>河北外购</v>
          </cell>
          <cell r="AN129" t="str">
            <v>安路普</v>
          </cell>
        </row>
        <row r="129">
          <cell r="AS129">
            <v>46.7563025210084</v>
          </cell>
        </row>
        <row r="130">
          <cell r="N130" t="str">
            <v>SHT0016950</v>
          </cell>
          <cell r="O130" t="str">
            <v>VDC阀气路总成</v>
          </cell>
        </row>
        <row r="130">
          <cell r="Q130" t="str">
            <v>A</v>
          </cell>
          <cell r="R130" t="str">
            <v>ea</v>
          </cell>
        </row>
        <row r="130">
          <cell r="V130" t="str">
            <v>A</v>
          </cell>
          <cell r="W130" t="str">
            <v>Y</v>
          </cell>
          <cell r="X130" t="str">
            <v>N</v>
          </cell>
          <cell r="Y130" t="str">
            <v>装配总成件</v>
          </cell>
          <cell r="Z130" t="str">
            <v>ASSY</v>
          </cell>
        </row>
        <row r="130">
          <cell r="AC130">
            <v>0.15</v>
          </cell>
        </row>
        <row r="130">
          <cell r="AM130" t="str">
            <v>河北外购</v>
          </cell>
          <cell r="AN130" t="str">
            <v>安路普</v>
          </cell>
        </row>
        <row r="131">
          <cell r="N131" t="str">
            <v>SHT0016965</v>
          </cell>
          <cell r="O131" t="str">
            <v>VDC阀（自适应）气路总成</v>
          </cell>
        </row>
        <row r="131">
          <cell r="Q131" t="str">
            <v>A</v>
          </cell>
          <cell r="R131" t="str">
            <v>ea</v>
          </cell>
        </row>
        <row r="131">
          <cell r="V131" t="str">
            <v>A</v>
          </cell>
          <cell r="W131" t="str">
            <v>Y</v>
          </cell>
          <cell r="X131" t="str">
            <v>N</v>
          </cell>
          <cell r="Y131" t="str">
            <v>装配总成件</v>
          </cell>
          <cell r="Z131" t="str">
            <v>ASSY</v>
          </cell>
        </row>
        <row r="131">
          <cell r="AC131">
            <v>0.15</v>
          </cell>
        </row>
        <row r="131">
          <cell r="AM131" t="str">
            <v>河北外购</v>
          </cell>
          <cell r="AN131" t="str">
            <v>安路普</v>
          </cell>
        </row>
        <row r="131">
          <cell r="AS131">
            <v>46.7503540966966</v>
          </cell>
        </row>
        <row r="132">
          <cell r="N132" t="str">
            <v>SHT0017150</v>
          </cell>
          <cell r="O132" t="str">
            <v>VDC阀（自适应Z12）气路总成</v>
          </cell>
          <cell r="P132" t="str">
            <v>自适应，无速降，无腰托</v>
          </cell>
          <cell r="Q132" t="str">
            <v>A</v>
          </cell>
          <cell r="R132" t="str">
            <v>ea</v>
          </cell>
        </row>
        <row r="132">
          <cell r="V132" t="str">
            <v>A</v>
          </cell>
          <cell r="W132" t="str">
            <v>Y</v>
          </cell>
          <cell r="X132" t="str">
            <v>N</v>
          </cell>
          <cell r="Y132" t="str">
            <v>装配总成件</v>
          </cell>
          <cell r="Z132" t="str">
            <v>ASSY</v>
          </cell>
        </row>
        <row r="132">
          <cell r="AC132">
            <v>0.15</v>
          </cell>
        </row>
        <row r="132">
          <cell r="AM132" t="str">
            <v>河北外购</v>
          </cell>
          <cell r="AN132" t="str">
            <v>安路普</v>
          </cell>
        </row>
        <row r="132">
          <cell r="AS132">
            <v>46.7563025210084</v>
          </cell>
        </row>
        <row r="133">
          <cell r="N133" t="str">
            <v>SHT0017151</v>
          </cell>
          <cell r="O133" t="str">
            <v>VDC阀（自适应Z12）气路总成</v>
          </cell>
          <cell r="P133" t="str">
            <v>自适应，只有腰托</v>
          </cell>
          <cell r="Q133" t="str">
            <v>A</v>
          </cell>
          <cell r="R133" t="str">
            <v>ea</v>
          </cell>
        </row>
        <row r="133">
          <cell r="V133" t="str">
            <v>A</v>
          </cell>
          <cell r="W133" t="str">
            <v>Y</v>
          </cell>
          <cell r="X133" t="str">
            <v>N</v>
          </cell>
          <cell r="Y133" t="str">
            <v>装配总成件</v>
          </cell>
          <cell r="Z133" t="str">
            <v>ASSY</v>
          </cell>
        </row>
        <row r="133">
          <cell r="AC133">
            <v>0.15</v>
          </cell>
        </row>
        <row r="133">
          <cell r="AM133" t="str">
            <v>河北外购</v>
          </cell>
          <cell r="AN133" t="str">
            <v>安路普</v>
          </cell>
        </row>
        <row r="133">
          <cell r="AS133">
            <v>46.7563025210084</v>
          </cell>
        </row>
        <row r="134">
          <cell r="N134" t="str">
            <v>SHT0016966</v>
          </cell>
          <cell r="O134" t="str">
            <v>补偿气罐总成</v>
          </cell>
        </row>
        <row r="134">
          <cell r="V134" t="str">
            <v>A</v>
          </cell>
          <cell r="W134" t="str">
            <v>Y</v>
          </cell>
          <cell r="X134" t="str">
            <v>N</v>
          </cell>
          <cell r="Y134" t="str">
            <v>装配总成件</v>
          </cell>
          <cell r="Z134" t="str">
            <v>ASSY</v>
          </cell>
        </row>
        <row r="134">
          <cell r="AB134" t="str">
            <v>φ30*140</v>
          </cell>
          <cell r="AC134">
            <v>0.08</v>
          </cell>
        </row>
        <row r="134">
          <cell r="AM134" t="str">
            <v>河北外购</v>
          </cell>
          <cell r="AN134" t="str">
            <v>安路普</v>
          </cell>
        </row>
        <row r="134">
          <cell r="AS134">
            <v>33.6134453781513</v>
          </cell>
        </row>
        <row r="135">
          <cell r="N135" t="str">
            <v>BPC0000019</v>
          </cell>
          <cell r="O135" t="str">
            <v>气管防护管</v>
          </cell>
        </row>
        <row r="135">
          <cell r="Q135" t="str">
            <v>B</v>
          </cell>
          <cell r="R135" t="str">
            <v>ea</v>
          </cell>
        </row>
        <row r="135">
          <cell r="T135" t="str">
            <v>A</v>
          </cell>
        </row>
        <row r="135">
          <cell r="V135" t="str">
            <v>A</v>
          </cell>
          <cell r="W135" t="str">
            <v>N</v>
          </cell>
          <cell r="X135" t="str">
            <v>Y</v>
          </cell>
        </row>
        <row r="135">
          <cell r="Z135" t="str">
            <v>PVC</v>
          </cell>
          <cell r="AA135" t="str">
            <v>长度550mm</v>
          </cell>
        </row>
        <row r="135">
          <cell r="AC135">
            <v>0.05</v>
          </cell>
          <cell r="AD135" t="str">
            <v>——</v>
          </cell>
        </row>
        <row r="135">
          <cell r="AM135" t="str">
            <v>河北外购</v>
          </cell>
          <cell r="AN135" t="str">
            <v>河北宏广橡塑金属制品有限公司</v>
          </cell>
        </row>
        <row r="135">
          <cell r="AS135">
            <v>0.589</v>
          </cell>
        </row>
        <row r="136">
          <cell r="N136" t="str">
            <v>BCL0010023</v>
          </cell>
          <cell r="O136" t="str">
            <v>海尔曼钣金扎带</v>
          </cell>
        </row>
        <row r="136">
          <cell r="Q136" t="str">
            <v>C</v>
          </cell>
          <cell r="R136" t="str">
            <v>个</v>
          </cell>
        </row>
        <row r="136">
          <cell r="T136" t="str">
            <v>A</v>
          </cell>
        </row>
        <row r="136">
          <cell r="V136" t="str">
            <v>A</v>
          </cell>
          <cell r="W136" t="str">
            <v>N</v>
          </cell>
          <cell r="X136" t="str">
            <v>Y</v>
          </cell>
          <cell r="Y136" t="str">
            <v>装配总成件</v>
          </cell>
          <cell r="Z136" t="str">
            <v>ASSY</v>
          </cell>
          <cell r="AA136" t="str">
            <v>——</v>
          </cell>
          <cell r="AB136" t="str">
            <v>——</v>
          </cell>
          <cell r="AC136">
            <v>0.003</v>
          </cell>
          <cell r="AD136" t="str">
            <v>——</v>
          </cell>
        </row>
        <row r="136">
          <cell r="AM136" t="str">
            <v>河北外购</v>
          </cell>
          <cell r="AN136" t="str">
            <v>保定兆龙通用电器塑业有限公司</v>
          </cell>
        </row>
        <row r="136">
          <cell r="AS136">
            <v>0.53</v>
          </cell>
        </row>
        <row r="137">
          <cell r="N137" t="str">
            <v>BFA0010022</v>
          </cell>
          <cell r="O137" t="str">
            <v>开口挡圈</v>
          </cell>
          <cell r="P137" t="str">
            <v>VDC阀下部安装使用</v>
          </cell>
        </row>
        <row r="137">
          <cell r="R137" t="str">
            <v>ea</v>
          </cell>
        </row>
        <row r="137">
          <cell r="T137" t="str">
            <v>A</v>
          </cell>
        </row>
        <row r="137">
          <cell r="V137" t="str">
            <v>——</v>
          </cell>
          <cell r="W137" t="str">
            <v>N</v>
          </cell>
          <cell r="X137" t="str">
            <v>Y</v>
          </cell>
          <cell r="Y137" t="str">
            <v>标准件</v>
          </cell>
          <cell r="Z137" t="str">
            <v>65Mn</v>
          </cell>
        </row>
        <row r="137">
          <cell r="AC137">
            <v>0.001</v>
          </cell>
          <cell r="AD137" t="str">
            <v>表面氧化</v>
          </cell>
        </row>
        <row r="137">
          <cell r="AM137" t="str">
            <v>河北外购</v>
          </cell>
          <cell r="AN137" t="str">
            <v>上锐（常州）供应链管理有限公司</v>
          </cell>
        </row>
        <row r="137">
          <cell r="AS137">
            <v>0.049</v>
          </cell>
        </row>
        <row r="138">
          <cell r="N138" t="str">
            <v>SHT0016620</v>
          </cell>
          <cell r="O138" t="str">
            <v>下框电泳总成</v>
          </cell>
        </row>
        <row r="138">
          <cell r="Q138" t="str">
            <v>B</v>
          </cell>
          <cell r="R138" t="str">
            <v>个</v>
          </cell>
        </row>
        <row r="138">
          <cell r="T138" t="str">
            <v>A</v>
          </cell>
        </row>
        <row r="138">
          <cell r="V138" t="str">
            <v>A</v>
          </cell>
          <cell r="W138" t="str">
            <v>Y</v>
          </cell>
          <cell r="X138" t="str">
            <v>N</v>
          </cell>
          <cell r="Y138" t="str">
            <v>焊接总成件</v>
          </cell>
          <cell r="Z138" t="str">
            <v>ASSY</v>
          </cell>
          <cell r="AA138" t="str">
            <v>——</v>
          </cell>
          <cell r="AB138" t="str">
            <v>435*360*58</v>
          </cell>
          <cell r="AC138">
            <v>10.7804</v>
          </cell>
          <cell r="AD138" t="str">
            <v>电泳</v>
          </cell>
          <cell r="AE138" t="str">
            <v>电泳</v>
          </cell>
        </row>
        <row r="138">
          <cell r="AL138">
            <v>0.327</v>
          </cell>
          <cell r="AM138" t="str">
            <v>河北自制</v>
          </cell>
          <cell r="AN138" t="str">
            <v>电泳车间</v>
          </cell>
        </row>
        <row r="138">
          <cell r="AS138">
            <v>2.289</v>
          </cell>
        </row>
        <row r="139">
          <cell r="N139" t="str">
            <v>SHT0016421</v>
          </cell>
          <cell r="O139" t="str">
            <v>下框焊接总成</v>
          </cell>
        </row>
        <row r="139">
          <cell r="Q139" t="str">
            <v>B</v>
          </cell>
          <cell r="R139" t="str">
            <v>个</v>
          </cell>
        </row>
        <row r="139">
          <cell r="T139" t="str">
            <v>A</v>
          </cell>
        </row>
        <row r="139">
          <cell r="V139" t="str">
            <v>A</v>
          </cell>
          <cell r="W139" t="str">
            <v>Y</v>
          </cell>
          <cell r="X139" t="str">
            <v>N</v>
          </cell>
          <cell r="Y139" t="str">
            <v>焊接总成件</v>
          </cell>
          <cell r="Z139" t="str">
            <v>ASSY</v>
          </cell>
          <cell r="AA139" t="str">
            <v>——</v>
          </cell>
          <cell r="AB139" t="str">
            <v>435*360*58</v>
          </cell>
          <cell r="AC139">
            <v>3.7922</v>
          </cell>
          <cell r="AD139" t="str">
            <v>电泳</v>
          </cell>
          <cell r="AE139" t="str">
            <v>焊接</v>
          </cell>
        </row>
        <row r="139">
          <cell r="AK139">
            <v>107</v>
          </cell>
        </row>
        <row r="139">
          <cell r="AM139" t="str">
            <v>河北自制</v>
          </cell>
          <cell r="AN139" t="str">
            <v>焊接车间</v>
          </cell>
        </row>
        <row r="139">
          <cell r="AS139">
            <v>5.35</v>
          </cell>
        </row>
        <row r="140">
          <cell r="N140" t="str">
            <v>SHT0016542</v>
          </cell>
          <cell r="O140" t="str">
            <v>下框横梁</v>
          </cell>
          <cell r="P140" t="str">
            <v>冲压件</v>
          </cell>
          <cell r="Q140" t="str">
            <v>B</v>
          </cell>
          <cell r="R140" t="str">
            <v>个</v>
          </cell>
        </row>
        <row r="140">
          <cell r="T140" t="str">
            <v>A</v>
          </cell>
        </row>
        <row r="140">
          <cell r="V140" t="str">
            <v>A</v>
          </cell>
          <cell r="W140" t="str">
            <v>Y</v>
          </cell>
          <cell r="X140" t="str">
            <v>N</v>
          </cell>
          <cell r="Y140" t="str">
            <v>钣金件</v>
          </cell>
          <cell r="Z140" t="str">
            <v>t3-Q/BQB301
SAPH440-Q/BQB310</v>
          </cell>
          <cell r="AA140" t="str">
            <v>Q/BQB301
Q/BQB310</v>
          </cell>
          <cell r="AB140" t="str">
            <v>14*259*38</v>
          </cell>
          <cell r="AC140">
            <v>0.3032</v>
          </cell>
          <cell r="AD140" t="str">
            <v>——</v>
          </cell>
          <cell r="AE140" t="str">
            <v>冲压</v>
          </cell>
          <cell r="AF140">
            <v>266</v>
          </cell>
          <cell r="AG140">
            <v>61</v>
          </cell>
          <cell r="AH140">
            <v>3</v>
          </cell>
          <cell r="AI140">
            <v>0.38260908</v>
          </cell>
          <cell r="AJ140">
            <v>0.792453749398734</v>
          </cell>
        </row>
        <row r="140">
          <cell r="AM140" t="str">
            <v>河北自制</v>
          </cell>
          <cell r="AN140" t="str">
            <v>冲压车间</v>
          </cell>
        </row>
        <row r="140">
          <cell r="AP140">
            <v>4.87</v>
          </cell>
          <cell r="AQ140">
            <v>1.6647835196</v>
          </cell>
        </row>
        <row r="140">
          <cell r="AS140">
            <v>1.6647835196</v>
          </cell>
        </row>
        <row r="141">
          <cell r="N141" t="str">
            <v>SQX3000-6805422</v>
          </cell>
          <cell r="O141" t="str">
            <v>下框左纵梁</v>
          </cell>
          <cell r="P141" t="str">
            <v>冲压件</v>
          </cell>
          <cell r="Q141" t="str">
            <v>B</v>
          </cell>
          <cell r="R141" t="str">
            <v>个</v>
          </cell>
        </row>
        <row r="141">
          <cell r="V141" t="str">
            <v>B</v>
          </cell>
          <cell r="W141" t="str">
            <v>N</v>
          </cell>
          <cell r="X141" t="str">
            <v>Y</v>
          </cell>
          <cell r="Y141" t="str">
            <v>钣金件</v>
          </cell>
          <cell r="Z141" t="str">
            <v>t3-Q/BQB301
SAPH440-Q/BQB310</v>
          </cell>
          <cell r="AA141" t="str">
            <v>Q/BQB301
Q/BQB310</v>
          </cell>
          <cell r="AB141" t="str">
            <v>429*22*32</v>
          </cell>
          <cell r="AC141">
            <v>0.6194</v>
          </cell>
          <cell r="AD141" t="str">
            <v>——</v>
          </cell>
          <cell r="AE141" t="str">
            <v>冲压</v>
          </cell>
          <cell r="AF141">
            <v>436</v>
          </cell>
          <cell r="AG141">
            <v>70</v>
          </cell>
          <cell r="AH141">
            <v>3</v>
          </cell>
          <cell r="AI141">
            <v>0.7196616</v>
          </cell>
          <cell r="AJ141">
            <v>0.860682298458053</v>
          </cell>
        </row>
        <row r="141">
          <cell r="AM141" t="str">
            <v>河北外购</v>
          </cell>
          <cell r="AN141" t="str">
            <v>黄骅市成卓</v>
          </cell>
        </row>
        <row r="141">
          <cell r="AQ141">
            <v>3.55632726</v>
          </cell>
        </row>
        <row r="141">
          <cell r="AS141">
            <v>4.3862865312</v>
          </cell>
        </row>
        <row r="142">
          <cell r="N142" t="str">
            <v>SQX3000-6805423</v>
          </cell>
          <cell r="O142" t="str">
            <v>下框右纵梁</v>
          </cell>
          <cell r="P142" t="str">
            <v>冲压件</v>
          </cell>
          <cell r="Q142" t="str">
            <v>B</v>
          </cell>
          <cell r="R142" t="str">
            <v>个</v>
          </cell>
        </row>
        <row r="142">
          <cell r="V142" t="str">
            <v>B</v>
          </cell>
          <cell r="W142" t="str">
            <v>N</v>
          </cell>
          <cell r="X142" t="str">
            <v>Y</v>
          </cell>
          <cell r="Y142" t="str">
            <v>钣金件</v>
          </cell>
          <cell r="Z142" t="str">
            <v>t3-Q/BQB301
SAPH440-Q/BQB310</v>
          </cell>
          <cell r="AA142" t="str">
            <v>Q/BQB301
Q/BQB310</v>
          </cell>
          <cell r="AB142" t="str">
            <v>429*22*32</v>
          </cell>
          <cell r="AC142">
            <v>0.6194</v>
          </cell>
          <cell r="AD142" t="str">
            <v>——</v>
          </cell>
          <cell r="AE142" t="str">
            <v>冲压</v>
          </cell>
          <cell r="AF142">
            <v>436</v>
          </cell>
          <cell r="AG142">
            <v>70</v>
          </cell>
          <cell r="AH142">
            <v>3</v>
          </cell>
          <cell r="AI142">
            <v>0.7196616</v>
          </cell>
          <cell r="AJ142">
            <v>0.860682298458053</v>
          </cell>
        </row>
        <row r="142">
          <cell r="AM142" t="str">
            <v>河北外购</v>
          </cell>
          <cell r="AN142" t="str">
            <v>黄骅市成卓</v>
          </cell>
        </row>
        <row r="142">
          <cell r="AQ142">
            <v>3.55632726</v>
          </cell>
        </row>
        <row r="142">
          <cell r="AS142">
            <v>4.3862865312</v>
          </cell>
        </row>
        <row r="143">
          <cell r="N143" t="str">
            <v>SHT0016539</v>
          </cell>
          <cell r="O143" t="str">
            <v>气囊下支架</v>
          </cell>
        </row>
        <row r="143">
          <cell r="Q143" t="str">
            <v>B</v>
          </cell>
          <cell r="R143" t="str">
            <v>个</v>
          </cell>
        </row>
        <row r="143">
          <cell r="T143" t="str">
            <v>A</v>
          </cell>
        </row>
        <row r="143">
          <cell r="V143" t="str">
            <v>A</v>
          </cell>
          <cell r="W143" t="str">
            <v>Y</v>
          </cell>
          <cell r="X143" t="str">
            <v>N</v>
          </cell>
          <cell r="Y143" t="str">
            <v>钣金件</v>
          </cell>
          <cell r="Z143" t="str">
            <v>t2-Q/BQB301
SPFH590-Q/BQB310</v>
          </cell>
          <cell r="AA143" t="str">
            <v>Q/BQB301
Q/BQB310</v>
          </cell>
          <cell r="AB143" t="str">
            <v>210*248*24</v>
          </cell>
          <cell r="AC143">
            <v>0.7052</v>
          </cell>
          <cell r="AD143" t="str">
            <v>——</v>
          </cell>
          <cell r="AE143" t="str">
            <v>冲压</v>
          </cell>
          <cell r="AF143">
            <v>262</v>
          </cell>
          <cell r="AG143">
            <v>216</v>
          </cell>
          <cell r="AH143">
            <v>2</v>
          </cell>
          <cell r="AI143">
            <v>0.88962624</v>
          </cell>
          <cell r="AJ143">
            <v>0.792692445762391</v>
          </cell>
        </row>
        <row r="143">
          <cell r="AM143" t="str">
            <v>河北自制</v>
          </cell>
          <cell r="AN143" t="str">
            <v>冲压车间</v>
          </cell>
        </row>
        <row r="143">
          <cell r="AP143">
            <v>5.13</v>
          </cell>
          <cell r="AQ143">
            <v>4.1027170112</v>
          </cell>
        </row>
        <row r="143">
          <cell r="AS143">
            <v>4.1027170112</v>
          </cell>
        </row>
        <row r="144">
          <cell r="N144" t="str">
            <v>SQXM3000-6805831</v>
          </cell>
          <cell r="O144" t="str">
            <v>滑轨安装支架组件</v>
          </cell>
          <cell r="P144" t="str">
            <v>焊接件</v>
          </cell>
          <cell r="Q144" t="str">
            <v>B</v>
          </cell>
          <cell r="R144" t="str">
            <v>个</v>
          </cell>
        </row>
        <row r="144">
          <cell r="T144" t="str">
            <v>A</v>
          </cell>
        </row>
        <row r="144">
          <cell r="V144" t="str">
            <v>A</v>
          </cell>
          <cell r="W144" t="str">
            <v>N</v>
          </cell>
          <cell r="X144" t="str">
            <v>Y</v>
          </cell>
          <cell r="Y144" t="str">
            <v>钣金件</v>
          </cell>
          <cell r="Z144" t="str">
            <v>ASSY</v>
          </cell>
        </row>
        <row r="144">
          <cell r="AB144" t="str">
            <v>360*20*22</v>
          </cell>
          <cell r="AC144">
            <v>0.4649</v>
          </cell>
          <cell r="AD144" t="str">
            <v>——</v>
          </cell>
          <cell r="AE144" t="str">
            <v>焊接</v>
          </cell>
        </row>
        <row r="144">
          <cell r="AK144">
            <v>7.5</v>
          </cell>
        </row>
        <row r="144">
          <cell r="AM144" t="str">
            <v>过程虚拟件</v>
          </cell>
        </row>
        <row r="144">
          <cell r="AS144">
            <v>0.375</v>
          </cell>
        </row>
        <row r="145">
          <cell r="N145" t="str">
            <v>SQXM3000-6805833</v>
          </cell>
          <cell r="O145" t="str">
            <v>纵梁支撑架</v>
          </cell>
          <cell r="P145" t="str">
            <v>冲压件</v>
          </cell>
          <cell r="Q145" t="str">
            <v>B</v>
          </cell>
          <cell r="R145" t="str">
            <v>个</v>
          </cell>
        </row>
        <row r="145">
          <cell r="T145" t="str">
            <v>A</v>
          </cell>
        </row>
        <row r="145">
          <cell r="V145" t="str">
            <v>A</v>
          </cell>
          <cell r="W145" t="str">
            <v>N</v>
          </cell>
          <cell r="X145" t="str">
            <v>Y</v>
          </cell>
          <cell r="Y145" t="str">
            <v>钣金件</v>
          </cell>
          <cell r="Z145" t="str">
            <v>SAPH440 t=3</v>
          </cell>
        </row>
        <row r="145">
          <cell r="AB145" t="str">
            <v>360*20*22</v>
          </cell>
          <cell r="AC145">
            <v>0.4373</v>
          </cell>
          <cell r="AD145" t="str">
            <v>——</v>
          </cell>
          <cell r="AE145" t="str">
            <v>冲压</v>
          </cell>
          <cell r="AF145">
            <v>367</v>
          </cell>
          <cell r="AG145">
            <v>64</v>
          </cell>
          <cell r="AH145">
            <v>3</v>
          </cell>
          <cell r="AI145">
            <v>0.55384704</v>
          </cell>
          <cell r="AJ145">
            <v>0.789568181135355</v>
          </cell>
        </row>
        <row r="145">
          <cell r="AM145" t="str">
            <v>河北外购</v>
          </cell>
          <cell r="AN145" t="str">
            <v>黄骅市成卓</v>
          </cell>
        </row>
        <row r="145">
          <cell r="AP145">
            <v>4.87</v>
          </cell>
          <cell r="AQ145">
            <v>2.64151649</v>
          </cell>
        </row>
        <row r="145">
          <cell r="AS145">
            <v>3.3056984688</v>
          </cell>
        </row>
        <row r="146">
          <cell r="N146" t="str">
            <v>SQXM3000-6805834</v>
          </cell>
          <cell r="O146" t="str">
            <v>支撑块</v>
          </cell>
          <cell r="P146" t="str">
            <v>机加件</v>
          </cell>
          <cell r="Q146" t="str">
            <v>B</v>
          </cell>
          <cell r="R146" t="str">
            <v>个</v>
          </cell>
        </row>
        <row r="146">
          <cell r="T146" t="str">
            <v>A</v>
          </cell>
        </row>
        <row r="146">
          <cell r="V146" t="str">
            <v>A</v>
          </cell>
          <cell r="W146" t="str">
            <v>N</v>
          </cell>
          <cell r="X146" t="str">
            <v>Y</v>
          </cell>
          <cell r="Y146" t="str">
            <v>轴类</v>
          </cell>
          <cell r="Z146" t="str">
            <v>35#</v>
          </cell>
        </row>
        <row r="146">
          <cell r="AB146" t="str">
            <v>15*15*16</v>
          </cell>
          <cell r="AC146">
            <v>0.0138</v>
          </cell>
          <cell r="AD146" t="str">
            <v>——</v>
          </cell>
          <cell r="AE146" t="str">
            <v>机加</v>
          </cell>
          <cell r="AF146">
            <v>14</v>
          </cell>
          <cell r="AG146">
            <v>15</v>
          </cell>
        </row>
        <row r="146">
          <cell r="AI146">
            <v>0.019435815</v>
          </cell>
          <cell r="AJ146">
            <v>0.710029396760568</v>
          </cell>
        </row>
        <row r="146">
          <cell r="AM146" t="str">
            <v>河北外购</v>
          </cell>
          <cell r="AN146" t="str">
            <v>黄骅创合</v>
          </cell>
        </row>
        <row r="146">
          <cell r="AS146">
            <v>0.4</v>
          </cell>
        </row>
        <row r="147">
          <cell r="N147" t="str">
            <v>SHT0013818</v>
          </cell>
          <cell r="O147" t="str">
            <v>防尘罩前支架</v>
          </cell>
          <cell r="P147" t="str">
            <v>冲压件</v>
          </cell>
          <cell r="Q147" t="str">
            <v>C</v>
          </cell>
          <cell r="R147" t="str">
            <v>个</v>
          </cell>
        </row>
        <row r="147">
          <cell r="T147" t="str">
            <v>A</v>
          </cell>
        </row>
        <row r="147">
          <cell r="V147" t="str">
            <v>A</v>
          </cell>
          <cell r="W147" t="str">
            <v>A</v>
          </cell>
          <cell r="X147" t="str">
            <v>N</v>
          </cell>
          <cell r="Y147" t="str">
            <v>钣金件</v>
          </cell>
          <cell r="Z147" t="str">
            <v>t2-GB/T 708
Q235-GB/T 700</v>
          </cell>
          <cell r="AA147" t="str">
            <v>GB/T 708
GB/T 700</v>
          </cell>
          <cell r="AB147" t="str">
            <v>265*65*15</v>
          </cell>
          <cell r="AC147">
            <v>0.108</v>
          </cell>
          <cell r="AD147" t="str">
            <v>——</v>
          </cell>
          <cell r="AE147" t="str">
            <v>冲压</v>
          </cell>
          <cell r="AF147">
            <v>487</v>
          </cell>
          <cell r="AG147">
            <v>17.5</v>
          </cell>
          <cell r="AH147">
            <v>2</v>
          </cell>
          <cell r="AI147">
            <v>0.1339737</v>
          </cell>
          <cell r="AJ147">
            <v>0.806128366985461</v>
          </cell>
        </row>
        <row r="147">
          <cell r="AM147" t="str">
            <v>河北外购</v>
          </cell>
          <cell r="AN147" t="str">
            <v>黄骅鑫昌</v>
          </cell>
        </row>
        <row r="147">
          <cell r="AQ147">
            <v>0.454744225</v>
          </cell>
        </row>
        <row r="147">
          <cell r="AS147">
            <v>1.25354409404412</v>
          </cell>
        </row>
        <row r="148">
          <cell r="N148" t="str">
            <v>SHT0017072</v>
          </cell>
          <cell r="O148" t="str">
            <v>防尘罩支架</v>
          </cell>
          <cell r="P148" t="str">
            <v>冲压件</v>
          </cell>
          <cell r="Q148" t="str">
            <v>C</v>
          </cell>
          <cell r="R148" t="str">
            <v>个</v>
          </cell>
        </row>
        <row r="148">
          <cell r="T148" t="str">
            <v>A</v>
          </cell>
        </row>
        <row r="148">
          <cell r="V148" t="str">
            <v>A</v>
          </cell>
          <cell r="W148" t="str">
            <v>Y</v>
          </cell>
          <cell r="X148" t="str">
            <v>N</v>
          </cell>
          <cell r="Y148" t="str">
            <v>钣金件</v>
          </cell>
          <cell r="Z148" t="str">
            <v>t2-GB/T 708
Q235-GB/T 700</v>
          </cell>
          <cell r="AA148" t="str">
            <v>GB/T 708
GB/T 700</v>
          </cell>
          <cell r="AB148" t="str">
            <v>105*48*15</v>
          </cell>
          <cell r="AC148">
            <v>0.0419</v>
          </cell>
          <cell r="AD148" t="str">
            <v>——</v>
          </cell>
          <cell r="AE148" t="str">
            <v>冲压</v>
          </cell>
          <cell r="AF148">
            <v>191</v>
          </cell>
          <cell r="AG148">
            <v>17</v>
          </cell>
          <cell r="AH148">
            <v>2</v>
          </cell>
          <cell r="AI148">
            <v>0.05104284</v>
          </cell>
          <cell r="AJ148">
            <v>0.820879089016207</v>
          </cell>
        </row>
        <row r="148">
          <cell r="AM148" t="str">
            <v>河北自制</v>
          </cell>
          <cell r="AN148" t="str">
            <v>冲压车间</v>
          </cell>
        </row>
        <row r="148">
          <cell r="AP148">
            <v>3.9</v>
          </cell>
          <cell r="AQ148">
            <v>0.176209976</v>
          </cell>
        </row>
        <row r="148">
          <cell r="AS148">
            <v>0.176209976</v>
          </cell>
        </row>
        <row r="149">
          <cell r="N149" t="str">
            <v>SHT0013819</v>
          </cell>
          <cell r="O149" t="str">
            <v>防尘罩侧支架</v>
          </cell>
          <cell r="P149" t="str">
            <v>冲压件</v>
          </cell>
          <cell r="Q149" t="str">
            <v>C</v>
          </cell>
          <cell r="R149" t="str">
            <v>个</v>
          </cell>
        </row>
        <row r="149">
          <cell r="T149" t="str">
            <v>A</v>
          </cell>
        </row>
        <row r="149">
          <cell r="V149" t="str">
            <v>A</v>
          </cell>
          <cell r="W149" t="str">
            <v>A</v>
          </cell>
          <cell r="X149" t="str">
            <v>N</v>
          </cell>
          <cell r="Y149" t="str">
            <v>钣金件</v>
          </cell>
          <cell r="Z149" t="str">
            <v>t2-GB/T 708
Q235-GB/T 700</v>
          </cell>
          <cell r="AA149" t="str">
            <v>GB/T 708
GB/T 700</v>
          </cell>
          <cell r="AB149" t="str">
            <v>185*15*15</v>
          </cell>
          <cell r="AC149">
            <v>0.048</v>
          </cell>
          <cell r="AD149" t="str">
            <v>——</v>
          </cell>
          <cell r="AE149" t="str">
            <v>冲压</v>
          </cell>
          <cell r="AF149">
            <v>218</v>
          </cell>
          <cell r="AG149">
            <v>17.5</v>
          </cell>
          <cell r="AH149">
            <v>2</v>
          </cell>
          <cell r="AI149">
            <v>0.0599718</v>
          </cell>
          <cell r="AJ149">
            <v>0.800376176803097</v>
          </cell>
        </row>
        <row r="149">
          <cell r="AM149" t="str">
            <v>河北外购</v>
          </cell>
          <cell r="AN149" t="str">
            <v>黄骅鑫昌</v>
          </cell>
        </row>
        <row r="149">
          <cell r="AQ149">
            <v>0.20266415</v>
          </cell>
        </row>
        <row r="149">
          <cell r="AS149">
            <v>0.535897105833333</v>
          </cell>
        </row>
        <row r="150">
          <cell r="N150" t="str">
            <v>RC02 6802 403</v>
          </cell>
          <cell r="O150" t="str">
            <v>连接板</v>
          </cell>
          <cell r="P150" t="str">
            <v>冲压件</v>
          </cell>
          <cell r="Q150" t="str">
            <v>C</v>
          </cell>
          <cell r="R150" t="str">
            <v>个</v>
          </cell>
        </row>
        <row r="150">
          <cell r="T150" t="str">
            <v>A</v>
          </cell>
        </row>
        <row r="150">
          <cell r="V150" t="str">
            <v>A</v>
          </cell>
          <cell r="W150" t="str">
            <v>N</v>
          </cell>
          <cell r="X150" t="str">
            <v>Y</v>
          </cell>
          <cell r="Y150" t="str">
            <v>钣金件</v>
          </cell>
          <cell r="Z150" t="str">
            <v>t3-GB/T 708
Q235-GB/T 700</v>
          </cell>
          <cell r="AA150" t="str">
            <v>GB/T 708
GB/T 700</v>
          </cell>
          <cell r="AB150" t="str">
            <v>55*20*3</v>
          </cell>
          <cell r="AC150">
            <v>0.0259</v>
          </cell>
          <cell r="AD150" t="str">
            <v>——</v>
          </cell>
          <cell r="AE150" t="str">
            <v>冲压</v>
          </cell>
          <cell r="AF150">
            <v>61</v>
          </cell>
          <cell r="AG150">
            <v>23.5</v>
          </cell>
          <cell r="AH150">
            <v>3</v>
          </cell>
          <cell r="AI150">
            <v>0.03380193</v>
          </cell>
          <cell r="AJ150">
            <v>0.766228437251956</v>
          </cell>
        </row>
        <row r="150">
          <cell r="AM150" t="str">
            <v>河北自制</v>
          </cell>
          <cell r="AN150" t="str">
            <v>冲压车间</v>
          </cell>
        </row>
        <row r="150">
          <cell r="AP150">
            <v>3.9</v>
          </cell>
          <cell r="AQ150">
            <v>0.112072702</v>
          </cell>
        </row>
        <row r="150">
          <cell r="AS150">
            <v>0.112072702</v>
          </cell>
        </row>
        <row r="151">
          <cell r="N151" t="str">
            <v>Q218B0816</v>
          </cell>
          <cell r="O151" t="str">
            <v>内六角圆柱头螺钉</v>
          </cell>
          <cell r="P151" t="str">
            <v>标准件</v>
          </cell>
          <cell r="Q151" t="str">
            <v>B</v>
          </cell>
          <cell r="R151" t="str">
            <v>个</v>
          </cell>
        </row>
        <row r="151">
          <cell r="T151" t="str">
            <v>A</v>
          </cell>
        </row>
        <row r="151">
          <cell r="V151" t="str">
            <v>A1</v>
          </cell>
          <cell r="W151" t="str">
            <v>N</v>
          </cell>
          <cell r="X151" t="str">
            <v>Y</v>
          </cell>
          <cell r="Y151" t="str">
            <v>标准件</v>
          </cell>
          <cell r="Z151" t="str">
            <v>M8*16</v>
          </cell>
          <cell r="AA151" t="str">
            <v>——</v>
          </cell>
          <cell r="AB151" t="str">
            <v>13*13*28</v>
          </cell>
          <cell r="AC151">
            <v>0.0134</v>
          </cell>
          <cell r="AD151" t="str">
            <v>氧化</v>
          </cell>
        </row>
        <row r="151">
          <cell r="AM151" t="str">
            <v>河北外购</v>
          </cell>
          <cell r="AN151" t="str">
            <v>北京浦东三浦</v>
          </cell>
        </row>
        <row r="151">
          <cell r="AS151">
            <v>0.0896</v>
          </cell>
        </row>
        <row r="152">
          <cell r="N152" t="str">
            <v>SHT0015756</v>
          </cell>
          <cell r="O152" t="str">
            <v>缓冲块支架电泳组件</v>
          </cell>
          <cell r="P152" t="str">
            <v>焊接件</v>
          </cell>
          <cell r="Q152" t="str">
            <v>B</v>
          </cell>
          <cell r="R152" t="str">
            <v>个</v>
          </cell>
        </row>
        <row r="152">
          <cell r="T152" t="str">
            <v>A</v>
          </cell>
        </row>
        <row r="152">
          <cell r="V152" t="str">
            <v>A</v>
          </cell>
          <cell r="W152" t="str">
            <v>Y</v>
          </cell>
          <cell r="X152" t="str">
            <v>N</v>
          </cell>
          <cell r="Y152" t="str">
            <v>焊接总成件</v>
          </cell>
          <cell r="Z152" t="str">
            <v>ASSY</v>
          </cell>
          <cell r="AA152" t="str">
            <v>——</v>
          </cell>
          <cell r="AB152" t="str">
            <v>34*15*23.5</v>
          </cell>
          <cell r="AC152">
            <v>0.0335</v>
          </cell>
          <cell r="AD152" t="str">
            <v>电泳</v>
          </cell>
          <cell r="AE152" t="str">
            <v>电泳</v>
          </cell>
        </row>
        <row r="152">
          <cell r="AL152">
            <v>0.002</v>
          </cell>
          <cell r="AM152" t="str">
            <v>河北自制</v>
          </cell>
          <cell r="AN152" t="str">
            <v>电泳车间</v>
          </cell>
        </row>
        <row r="152">
          <cell r="AS152">
            <v>0.014</v>
          </cell>
        </row>
        <row r="153">
          <cell r="N153" t="str">
            <v>SHT0015606</v>
          </cell>
          <cell r="O153" t="str">
            <v>缓冲块支架组件</v>
          </cell>
          <cell r="P153" t="str">
            <v>焊接件</v>
          </cell>
          <cell r="Q153" t="str">
            <v>B</v>
          </cell>
          <cell r="R153" t="str">
            <v>个</v>
          </cell>
        </row>
        <row r="153">
          <cell r="T153" t="str">
            <v>A</v>
          </cell>
        </row>
        <row r="153">
          <cell r="V153" t="str">
            <v>A</v>
          </cell>
          <cell r="W153" t="str">
            <v>Y</v>
          </cell>
          <cell r="X153" t="str">
            <v>N</v>
          </cell>
          <cell r="Y153" t="str">
            <v>焊接总成件</v>
          </cell>
          <cell r="Z153" t="str">
            <v>ASSY</v>
          </cell>
          <cell r="AA153" t="str">
            <v>——</v>
          </cell>
          <cell r="AB153" t="str">
            <v>34*15*23.5</v>
          </cell>
          <cell r="AC153">
            <v>0.0195</v>
          </cell>
          <cell r="AD153" t="str">
            <v>电泳</v>
          </cell>
          <cell r="AE153" t="str">
            <v>焊接</v>
          </cell>
        </row>
        <row r="153">
          <cell r="AK153">
            <v>2.512</v>
          </cell>
        </row>
        <row r="153">
          <cell r="AM153" t="str">
            <v>河北外购</v>
          </cell>
          <cell r="AN153" t="str">
            <v>黄骅市再兴汽车配件有限公司</v>
          </cell>
        </row>
        <row r="153">
          <cell r="AQ153">
            <v>0.2151578645</v>
          </cell>
        </row>
        <row r="153">
          <cell r="AS153">
            <v>0.43743128011</v>
          </cell>
        </row>
        <row r="154">
          <cell r="N154" t="str">
            <v>SHT0015605</v>
          </cell>
          <cell r="O154" t="str">
            <v>缓冲块支架</v>
          </cell>
          <cell r="P154" t="str">
            <v>冲压件</v>
          </cell>
          <cell r="Q154" t="str">
            <v>B</v>
          </cell>
          <cell r="R154" t="str">
            <v>个</v>
          </cell>
        </row>
        <row r="154">
          <cell r="T154" t="str">
            <v>A</v>
          </cell>
        </row>
        <row r="154">
          <cell r="V154" t="str">
            <v>A</v>
          </cell>
          <cell r="W154" t="str">
            <v>Y</v>
          </cell>
          <cell r="X154" t="str">
            <v>N</v>
          </cell>
          <cell r="Y154" t="str">
            <v>钣金件</v>
          </cell>
          <cell r="Z154" t="str">
            <v>t=3-Q/BQB301
SPFH590-Q/BQB310</v>
          </cell>
          <cell r="AA154" t="str">
            <v>Q/BQB301
Q/BQB310</v>
          </cell>
          <cell r="AB154" t="str">
            <v>34*15*23.5</v>
          </cell>
          <cell r="AC154">
            <v>0.014</v>
          </cell>
          <cell r="AD154" t="str">
            <v>——</v>
          </cell>
          <cell r="AE154" t="str">
            <v>冲压</v>
          </cell>
          <cell r="AF154">
            <v>58</v>
          </cell>
          <cell r="AG154">
            <v>18.5</v>
          </cell>
          <cell r="AH154">
            <v>3</v>
          </cell>
          <cell r="AI154">
            <v>0.02530134</v>
          </cell>
          <cell r="AJ154">
            <v>0.553330376968176</v>
          </cell>
        </row>
        <row r="154">
          <cell r="AQ154">
            <v>0.1014578645</v>
          </cell>
        </row>
        <row r="155">
          <cell r="N155" t="str">
            <v>Q370C08</v>
          </cell>
          <cell r="O155" t="str">
            <v>焊接六角螺母</v>
          </cell>
          <cell r="P155" t="str">
            <v>标准件</v>
          </cell>
          <cell r="Q155" t="str">
            <v>B</v>
          </cell>
          <cell r="R155" t="str">
            <v>个</v>
          </cell>
        </row>
        <row r="155">
          <cell r="V155" t="str">
            <v>A1</v>
          </cell>
          <cell r="W155" t="str">
            <v>N</v>
          </cell>
          <cell r="X155" t="str">
            <v>Y</v>
          </cell>
          <cell r="Y155" t="str">
            <v>标准件</v>
          </cell>
          <cell r="Z155" t="str">
            <v>M8</v>
          </cell>
          <cell r="AA155" t="str">
            <v>——</v>
          </cell>
          <cell r="AB155" t="str">
            <v>16*14*6.5</v>
          </cell>
          <cell r="AC155">
            <v>0.0055</v>
          </cell>
          <cell r="AD155" t="str">
            <v>——</v>
          </cell>
        </row>
        <row r="155">
          <cell r="AQ155">
            <v>0.1137</v>
          </cell>
        </row>
        <row r="156">
          <cell r="N156" t="str">
            <v>RC026807007</v>
          </cell>
          <cell r="O156" t="str">
            <v>上限位缓冲块</v>
          </cell>
          <cell r="P156" t="str">
            <v>橡胶</v>
          </cell>
          <cell r="Q156" t="str">
            <v>B</v>
          </cell>
          <cell r="R156" t="str">
            <v>个</v>
          </cell>
        </row>
        <row r="156">
          <cell r="V156" t="str">
            <v>A1</v>
          </cell>
          <cell r="W156" t="str">
            <v>N</v>
          </cell>
          <cell r="X156" t="str">
            <v>Y</v>
          </cell>
          <cell r="Y156" t="str">
            <v>注塑件</v>
          </cell>
          <cell r="Z156" t="str">
            <v>橡胶</v>
          </cell>
          <cell r="AA156" t="str">
            <v>——</v>
          </cell>
          <cell r="AB156" t="str">
            <v>31*18*18</v>
          </cell>
          <cell r="AC156">
            <v>0.006</v>
          </cell>
          <cell r="AD156" t="str">
            <v>——</v>
          </cell>
          <cell r="AE156" t="str">
            <v>注塑</v>
          </cell>
          <cell r="AF156" t="str">
            <v>2%损耗</v>
          </cell>
        </row>
        <row r="156">
          <cell r="AI156">
            <v>0.00612</v>
          </cell>
          <cell r="AJ156">
            <v>0.980392156862745</v>
          </cell>
        </row>
        <row r="156">
          <cell r="AM156" t="str">
            <v>河北外购</v>
          </cell>
          <cell r="AN156" t="str">
            <v>深州卓伦</v>
          </cell>
        </row>
        <row r="156">
          <cell r="AS156">
            <v>0.4867</v>
          </cell>
        </row>
        <row r="157">
          <cell r="N157" t="str">
            <v>BFA0010068</v>
          </cell>
          <cell r="O157" t="str">
            <v>六角头螺栓</v>
          </cell>
          <cell r="P157" t="str">
            <v>标准件</v>
          </cell>
          <cell r="Q157" t="str">
            <v>B</v>
          </cell>
          <cell r="R157" t="str">
            <v>个</v>
          </cell>
        </row>
        <row r="157">
          <cell r="T157" t="str">
            <v>A</v>
          </cell>
          <cell r="U157" t="str">
            <v>——</v>
          </cell>
          <cell r="V157" t="str">
            <v>A1</v>
          </cell>
          <cell r="W157" t="str">
            <v>N</v>
          </cell>
          <cell r="X157" t="str">
            <v>Y</v>
          </cell>
          <cell r="Y157" t="str">
            <v>标准件</v>
          </cell>
          <cell r="Z157" t="str">
            <v>M8*45</v>
          </cell>
          <cell r="AA157" t="str">
            <v>——</v>
          </cell>
          <cell r="AB157" t="str">
            <v>——</v>
          </cell>
          <cell r="AC157">
            <v>0.0237</v>
          </cell>
          <cell r="AD157" t="str">
            <v>氧化</v>
          </cell>
        </row>
        <row r="157">
          <cell r="AM157" t="str">
            <v>河北外购</v>
          </cell>
          <cell r="AN157" t="str">
            <v>北京浦东三浦标准件有限公司</v>
          </cell>
        </row>
        <row r="157">
          <cell r="AS157">
            <v>0.5</v>
          </cell>
        </row>
        <row r="158">
          <cell r="N158" t="str">
            <v>BFA0000846</v>
          </cell>
          <cell r="O158" t="str">
            <v>六角头螺栓</v>
          </cell>
          <cell r="P158" t="str">
            <v>标准件</v>
          </cell>
          <cell r="Q158" t="str">
            <v>B</v>
          </cell>
          <cell r="R158" t="str">
            <v>个</v>
          </cell>
        </row>
        <row r="158">
          <cell r="T158" t="str">
            <v>A</v>
          </cell>
          <cell r="U158" t="str">
            <v>——</v>
          </cell>
          <cell r="V158" t="str">
            <v>A</v>
          </cell>
          <cell r="W158" t="str">
            <v>N</v>
          </cell>
          <cell r="X158" t="str">
            <v>Y</v>
          </cell>
          <cell r="Y158" t="str">
            <v>标准件</v>
          </cell>
          <cell r="Z158" t="str">
            <v>M8*40</v>
          </cell>
          <cell r="AA158" t="str">
            <v>——</v>
          </cell>
          <cell r="AB158" t="str">
            <v>——</v>
          </cell>
          <cell r="AC158">
            <v>0.0218</v>
          </cell>
          <cell r="AD158" t="str">
            <v>氧化</v>
          </cell>
        </row>
        <row r="158">
          <cell r="AM158" t="str">
            <v>河北外购</v>
          </cell>
          <cell r="AN158" t="str">
            <v>北京浦东三浦标准件有限公司</v>
          </cell>
        </row>
        <row r="158">
          <cell r="AS158">
            <v>0.5</v>
          </cell>
        </row>
        <row r="159">
          <cell r="N159" t="str">
            <v>BCL0010006</v>
          </cell>
          <cell r="O159" t="str">
            <v>气管卡扣（2*4mm）</v>
          </cell>
          <cell r="P159" t="str">
            <v>注塑件</v>
          </cell>
          <cell r="Q159" t="str">
            <v>B</v>
          </cell>
          <cell r="R159" t="str">
            <v>个</v>
          </cell>
        </row>
        <row r="159">
          <cell r="V159" t="str">
            <v>A1</v>
          </cell>
          <cell r="W159" t="str">
            <v>N</v>
          </cell>
          <cell r="X159" t="str">
            <v>Y</v>
          </cell>
          <cell r="Y159" t="str">
            <v>注塑件</v>
          </cell>
          <cell r="Z159" t="str">
            <v>PA66</v>
          </cell>
          <cell r="AA159" t="str">
            <v>——</v>
          </cell>
          <cell r="AB159" t="str">
            <v>20*15*15</v>
          </cell>
          <cell r="AC159">
            <v>0.0007</v>
          </cell>
          <cell r="AD159" t="str">
            <v>——</v>
          </cell>
        </row>
        <row r="159">
          <cell r="AM159" t="str">
            <v>河北自制</v>
          </cell>
          <cell r="AN159" t="str">
            <v>注塑车间</v>
          </cell>
        </row>
        <row r="160">
          <cell r="N160" t="str">
            <v>BCL0010010</v>
          </cell>
          <cell r="O160" t="str">
            <v>四管夹</v>
          </cell>
          <cell r="P160" t="str">
            <v>注塑件</v>
          </cell>
          <cell r="Q160" t="str">
            <v>C</v>
          </cell>
          <cell r="R160" t="str">
            <v>个</v>
          </cell>
        </row>
        <row r="160">
          <cell r="T160" t="str">
            <v>A</v>
          </cell>
        </row>
        <row r="160">
          <cell r="V160" t="str">
            <v>A</v>
          </cell>
          <cell r="W160" t="str">
            <v>N</v>
          </cell>
          <cell r="X160" t="str">
            <v>Y</v>
          </cell>
          <cell r="Y160" t="str">
            <v>注塑件</v>
          </cell>
          <cell r="Z160" t="str">
            <v>PA66</v>
          </cell>
          <cell r="AA160" t="str">
            <v>——</v>
          </cell>
          <cell r="AB160" t="str">
            <v>26*17.6*15</v>
          </cell>
          <cell r="AC160">
            <v>0.0013</v>
          </cell>
          <cell r="AD160" t="str">
            <v>——</v>
          </cell>
        </row>
        <row r="160">
          <cell r="AM160" t="str">
            <v>河北外购</v>
          </cell>
          <cell r="AN160" t="str">
            <v>黄骅汇铭</v>
          </cell>
        </row>
        <row r="160">
          <cell r="AS160">
            <v>0.3393</v>
          </cell>
        </row>
        <row r="161">
          <cell r="N161" t="str">
            <v>SQDZ6800004-8</v>
          </cell>
          <cell r="O161" t="str">
            <v>F扣</v>
          </cell>
          <cell r="P161" t="str">
            <v>注塑件</v>
          </cell>
          <cell r="Q161" t="str">
            <v>B</v>
          </cell>
          <cell r="R161" t="str">
            <v>个</v>
          </cell>
        </row>
        <row r="161">
          <cell r="V161" t="str">
            <v>A1</v>
          </cell>
          <cell r="W161" t="str">
            <v>N</v>
          </cell>
          <cell r="X161" t="str">
            <v>Y</v>
          </cell>
          <cell r="Y161" t="str">
            <v>注塑件</v>
          </cell>
          <cell r="Z161" t="str">
            <v>聚丙烯PP</v>
          </cell>
          <cell r="AA161" t="str">
            <v>——</v>
          </cell>
          <cell r="AB161" t="str">
            <v>——</v>
          </cell>
          <cell r="AC161">
            <v>0.0006</v>
          </cell>
          <cell r="AD161" t="str">
            <v>——</v>
          </cell>
        </row>
        <row r="161">
          <cell r="AM161" t="str">
            <v>河北自制</v>
          </cell>
          <cell r="AN161" t="str">
            <v>注塑车间</v>
          </cell>
        </row>
        <row r="161">
          <cell r="AS161">
            <v>0.0679</v>
          </cell>
        </row>
        <row r="162">
          <cell r="N162" t="str">
            <v>SHT0013256</v>
          </cell>
          <cell r="O162" t="str">
            <v>防尘罩</v>
          </cell>
          <cell r="P162" t="str">
            <v>注塑件</v>
          </cell>
          <cell r="Q162" t="str">
            <v>B</v>
          </cell>
          <cell r="R162" t="str">
            <v>个</v>
          </cell>
        </row>
        <row r="162">
          <cell r="T162" t="str">
            <v>A</v>
          </cell>
        </row>
        <row r="162">
          <cell r="V162" t="str">
            <v>A</v>
          </cell>
          <cell r="W162" t="str">
            <v>N</v>
          </cell>
          <cell r="X162" t="str">
            <v>Y</v>
          </cell>
          <cell r="Y162" t="str">
            <v>注塑件</v>
          </cell>
          <cell r="Z162" t="str">
            <v>TPE</v>
          </cell>
          <cell r="AA162" t="str">
            <v>——</v>
          </cell>
          <cell r="AB162" t="str">
            <v>528*376*272</v>
          </cell>
          <cell r="AC162">
            <v>1.153</v>
          </cell>
          <cell r="AD162" t="str">
            <v>皮纹</v>
          </cell>
        </row>
        <row r="162">
          <cell r="AM162" t="str">
            <v>河北外购</v>
          </cell>
          <cell r="AN162" t="str">
            <v>日照浩利</v>
          </cell>
        </row>
        <row r="162">
          <cell r="AS162">
            <v>33</v>
          </cell>
        </row>
      </sheetData>
      <sheetData sheetId="3"/>
      <sheetData sheetId="4"/>
      <sheetData sheetId="5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64"/>
  <sheetViews>
    <sheetView tabSelected="1" topLeftCell="A3" workbookViewId="0">
      <selection activeCell="C14" sqref="C14"/>
    </sheetView>
  </sheetViews>
  <sheetFormatPr defaultColWidth="9" defaultRowHeight="15"/>
  <cols>
    <col min="1" max="1" width="4.75" style="299" customWidth="1"/>
    <col min="2" max="2" width="11.625" style="300" customWidth="1"/>
    <col min="3" max="3" width="27.5" style="301" customWidth="1"/>
    <col min="4" max="4" width="7.75" style="301" customWidth="1"/>
    <col min="5" max="5" width="4.125" style="302" customWidth="1"/>
    <col min="6" max="6" width="9" style="303" customWidth="1"/>
    <col min="7" max="7" width="8.375" style="303" customWidth="1"/>
    <col min="8" max="8" width="11.125" style="303" customWidth="1"/>
    <col min="9" max="9" width="7" style="303" customWidth="1"/>
    <col min="10" max="10" width="8.75" style="303" customWidth="1"/>
    <col min="11" max="11" width="11.25" style="303" customWidth="1"/>
    <col min="12" max="12" width="8.5" style="303" customWidth="1"/>
    <col min="13" max="13" width="11.125" style="303" customWidth="1"/>
    <col min="14" max="14" width="5.375" style="304" customWidth="1"/>
    <col min="15" max="15" width="9.83333333333333" style="304" customWidth="1"/>
    <col min="16" max="16" width="21" style="299" customWidth="1"/>
    <col min="17" max="177" width="9" style="299"/>
    <col min="178" max="178" width="5" style="299" customWidth="1"/>
    <col min="179" max="179" width="15" style="299" customWidth="1"/>
    <col min="180" max="181" width="14.625" style="299" customWidth="1"/>
    <col min="182" max="182" width="6.25" style="299" customWidth="1"/>
    <col min="183" max="185" width="10.125" style="299" customWidth="1"/>
    <col min="186" max="186" width="10.5" style="299" customWidth="1"/>
    <col min="187" max="204" width="9" style="299"/>
    <col min="205" max="205" width="6.5" style="299" customWidth="1"/>
    <col min="206" max="206" width="12.25" style="299" customWidth="1"/>
    <col min="207" max="207" width="28.25" style="299" customWidth="1"/>
    <col min="208" max="208" width="13.75" style="299" customWidth="1"/>
    <col min="209" max="209" width="5.625" style="299" customWidth="1"/>
    <col min="210" max="211" width="9.375" style="299" customWidth="1"/>
    <col min="212" max="212" width="13.125" style="299" customWidth="1"/>
    <col min="213" max="16384" width="9" style="299"/>
  </cols>
  <sheetData>
    <row r="1" ht="23" spans="1:15">
      <c r="A1" s="305" t="s">
        <v>0</v>
      </c>
      <c r="B1" s="305"/>
      <c r="C1" s="306"/>
      <c r="D1" s="305"/>
      <c r="E1" s="305"/>
      <c r="F1" s="305"/>
      <c r="G1" s="305"/>
      <c r="H1" s="305"/>
      <c r="I1" s="305"/>
      <c r="J1" s="305"/>
      <c r="K1" s="305"/>
      <c r="L1" s="305"/>
      <c r="M1" s="305"/>
      <c r="N1" s="305"/>
      <c r="O1" s="305"/>
    </row>
    <row r="2" ht="16.5" customHeight="1" spans="1:15">
      <c r="A2" s="307" t="s">
        <v>1</v>
      </c>
      <c r="B2" s="307"/>
      <c r="C2" s="308"/>
      <c r="D2" s="307"/>
      <c r="E2" s="307"/>
      <c r="F2" s="307"/>
      <c r="G2" s="307"/>
      <c r="H2" s="307"/>
      <c r="I2" s="307"/>
      <c r="J2" s="307"/>
      <c r="K2" s="307"/>
      <c r="L2" s="307"/>
      <c r="M2" s="307"/>
      <c r="N2" s="307"/>
      <c r="O2" s="307"/>
    </row>
    <row r="3" spans="1:15">
      <c r="A3" s="309" t="s">
        <v>2</v>
      </c>
      <c r="B3" s="309"/>
      <c r="C3" s="310"/>
      <c r="D3" s="309"/>
      <c r="E3" s="309"/>
      <c r="F3" s="309"/>
      <c r="G3" s="309"/>
      <c r="H3" s="309"/>
      <c r="I3" s="309"/>
      <c r="J3" s="309"/>
      <c r="K3" s="309"/>
      <c r="L3" s="309"/>
      <c r="M3" s="309"/>
      <c r="N3" s="309"/>
      <c r="O3" s="309"/>
    </row>
    <row r="4" ht="21" customHeight="1" spans="1:15">
      <c r="A4" s="309" t="s">
        <v>3</v>
      </c>
      <c r="B4" s="309"/>
      <c r="C4" s="310"/>
      <c r="D4" s="309"/>
      <c r="E4" s="309"/>
      <c r="F4" s="309"/>
      <c r="G4" s="309"/>
      <c r="H4" s="309"/>
      <c r="I4" s="309"/>
      <c r="J4" s="309"/>
      <c r="K4" s="309"/>
      <c r="L4" s="309"/>
      <c r="M4" s="309"/>
      <c r="N4" s="309"/>
      <c r="O4" s="309"/>
    </row>
    <row r="5" spans="1:15">
      <c r="A5" s="310" t="s">
        <v>4</v>
      </c>
      <c r="B5" s="310"/>
      <c r="C5" s="310"/>
      <c r="D5" s="310"/>
      <c r="E5" s="310"/>
      <c r="F5" s="310"/>
      <c r="G5" s="310"/>
      <c r="H5" s="310"/>
      <c r="I5" s="310"/>
      <c r="J5" s="310"/>
      <c r="K5" s="310"/>
      <c r="L5" s="310"/>
      <c r="M5" s="310"/>
      <c r="N5" s="310"/>
      <c r="O5" s="310"/>
    </row>
    <row r="6" spans="1:15">
      <c r="A6" s="311" t="s">
        <v>5</v>
      </c>
      <c r="B6" s="311"/>
      <c r="C6" s="312"/>
      <c r="D6" s="311"/>
      <c r="E6" s="311"/>
      <c r="F6" s="311"/>
      <c r="G6" s="311"/>
      <c r="H6" s="311"/>
      <c r="I6" s="311"/>
      <c r="J6" s="311"/>
      <c r="K6" s="311"/>
      <c r="L6" s="311"/>
      <c r="M6" s="311"/>
      <c r="N6" s="311"/>
      <c r="O6" s="311"/>
    </row>
    <row r="7" ht="34" customHeight="1" spans="1:16">
      <c r="A7" s="313" t="s">
        <v>6</v>
      </c>
      <c r="B7" s="314" t="s">
        <v>7</v>
      </c>
      <c r="C7" s="315" t="s">
        <v>8</v>
      </c>
      <c r="D7" s="315" t="s">
        <v>9</v>
      </c>
      <c r="E7" s="315" t="s">
        <v>10</v>
      </c>
      <c r="F7" s="316" t="s">
        <v>11</v>
      </c>
      <c r="G7" s="316"/>
      <c r="H7" s="317" t="s">
        <v>12</v>
      </c>
      <c r="I7" s="317"/>
      <c r="J7" s="317"/>
      <c r="K7" s="316" t="s">
        <v>13</v>
      </c>
      <c r="L7" s="316" t="s">
        <v>14</v>
      </c>
      <c r="M7" s="316" t="s">
        <v>15</v>
      </c>
      <c r="N7" s="334" t="s">
        <v>16</v>
      </c>
      <c r="O7" s="334"/>
      <c r="P7" s="322"/>
    </row>
    <row r="8" ht="21.75" customHeight="1" spans="1:16">
      <c r="A8" s="313"/>
      <c r="B8" s="314"/>
      <c r="C8" s="315"/>
      <c r="D8" s="315"/>
      <c r="E8" s="315"/>
      <c r="F8" s="316" t="s">
        <v>17</v>
      </c>
      <c r="G8" s="316" t="s">
        <v>18</v>
      </c>
      <c r="H8" s="318" t="s">
        <v>19</v>
      </c>
      <c r="I8" s="318" t="s">
        <v>20</v>
      </c>
      <c r="J8" s="318" t="s">
        <v>21</v>
      </c>
      <c r="K8" s="335">
        <v>45292</v>
      </c>
      <c r="L8" s="335"/>
      <c r="M8" s="335"/>
      <c r="N8" s="334"/>
      <c r="O8" s="334" t="s">
        <v>22</v>
      </c>
      <c r="P8" s="322"/>
    </row>
    <row r="9" s="299" customFormat="1" ht="22" customHeight="1" spans="1:16">
      <c r="A9" s="319">
        <v>1</v>
      </c>
      <c r="B9" s="320" t="s">
        <v>23</v>
      </c>
      <c r="C9" s="321" t="s">
        <v>24</v>
      </c>
      <c r="D9" s="319"/>
      <c r="E9" s="319" t="s">
        <v>25</v>
      </c>
      <c r="F9" s="322"/>
      <c r="G9" s="323">
        <v>27.57</v>
      </c>
      <c r="H9" s="319">
        <v>0</v>
      </c>
      <c r="I9" s="319">
        <v>0</v>
      </c>
      <c r="J9" s="319">
        <v>0</v>
      </c>
      <c r="K9" s="323"/>
      <c r="L9" s="323"/>
      <c r="M9" s="323"/>
      <c r="N9" s="319"/>
      <c r="O9" s="336">
        <f>'SHT0000161'!S8</f>
        <v>11.4972996698047</v>
      </c>
      <c r="P9" s="322" t="s">
        <v>26</v>
      </c>
    </row>
    <row r="10" s="299" customFormat="1" ht="22" customHeight="1" spans="1:16">
      <c r="A10" s="319">
        <v>2</v>
      </c>
      <c r="B10" s="324" t="s">
        <v>27</v>
      </c>
      <c r="C10" s="321" t="s">
        <v>28</v>
      </c>
      <c r="D10" s="319"/>
      <c r="E10" s="319" t="s">
        <v>25</v>
      </c>
      <c r="F10" s="322"/>
      <c r="G10" s="323">
        <v>49.27</v>
      </c>
      <c r="H10" s="319">
        <v>0</v>
      </c>
      <c r="I10" s="319">
        <v>0</v>
      </c>
      <c r="J10" s="319">
        <v>0</v>
      </c>
      <c r="K10" s="323"/>
      <c r="L10" s="323"/>
      <c r="M10" s="323"/>
      <c r="N10" s="319"/>
      <c r="O10" s="336">
        <f>'SHT0016161'!S9</f>
        <v>14.413398209777</v>
      </c>
      <c r="P10" s="322" t="s">
        <v>26</v>
      </c>
    </row>
    <row r="11" s="299" customFormat="1" ht="22" customHeight="1" spans="1:16">
      <c r="A11" s="319">
        <v>3</v>
      </c>
      <c r="B11" s="320" t="s">
        <v>29</v>
      </c>
      <c r="C11" s="321" t="s">
        <v>30</v>
      </c>
      <c r="D11" s="319"/>
      <c r="E11" s="319" t="s">
        <v>25</v>
      </c>
      <c r="F11" s="322"/>
      <c r="G11" s="323">
        <v>87.44</v>
      </c>
      <c r="H11" s="319">
        <v>0</v>
      </c>
      <c r="I11" s="319">
        <v>0</v>
      </c>
      <c r="J11" s="319">
        <v>0</v>
      </c>
      <c r="K11" s="323"/>
      <c r="L11" s="323"/>
      <c r="M11" s="323"/>
      <c r="N11" s="319"/>
      <c r="O11" s="336">
        <f>'SHT0015953'!S5</f>
        <v>50.2456790718</v>
      </c>
      <c r="P11" s="322" t="s">
        <v>26</v>
      </c>
    </row>
    <row r="12" s="299" customFormat="1" ht="22" customHeight="1" spans="1:16">
      <c r="A12" s="319">
        <v>4</v>
      </c>
      <c r="B12" s="320" t="s">
        <v>31</v>
      </c>
      <c r="C12" s="321" t="s">
        <v>32</v>
      </c>
      <c r="D12" s="319"/>
      <c r="E12" s="319" t="s">
        <v>25</v>
      </c>
      <c r="F12" s="322"/>
      <c r="G12" s="323">
        <v>81.81</v>
      </c>
      <c r="H12" s="319">
        <v>0</v>
      </c>
      <c r="I12" s="319">
        <v>0</v>
      </c>
      <c r="J12" s="319">
        <v>0</v>
      </c>
      <c r="K12" s="323"/>
      <c r="L12" s="323"/>
      <c r="M12" s="323"/>
      <c r="N12" s="319"/>
      <c r="O12" s="336">
        <f>'SHT0016442'!S5</f>
        <v>41.4513534958</v>
      </c>
      <c r="P12" s="322" t="s">
        <v>26</v>
      </c>
    </row>
    <row r="13" s="299" customFormat="1" ht="22" customHeight="1" spans="1:16">
      <c r="A13" s="319">
        <v>5</v>
      </c>
      <c r="B13" s="325" t="s">
        <v>33</v>
      </c>
      <c r="C13" s="321" t="s">
        <v>34</v>
      </c>
      <c r="D13" s="313"/>
      <c r="E13" s="319" t="s">
        <v>25</v>
      </c>
      <c r="F13" s="326"/>
      <c r="G13" s="326"/>
      <c r="H13" s="326"/>
      <c r="I13" s="326"/>
      <c r="J13" s="326"/>
      <c r="K13" s="326"/>
      <c r="L13" s="326"/>
      <c r="M13" s="326"/>
      <c r="N13" s="337"/>
      <c r="O13" s="336">
        <f>'SHT0016420'!S31</f>
        <v>492.877021464869</v>
      </c>
      <c r="P13" s="322" t="s">
        <v>35</v>
      </c>
    </row>
    <row r="14" s="299" customFormat="1" ht="22" customHeight="1" spans="1:16">
      <c r="A14" s="319">
        <v>6</v>
      </c>
      <c r="B14" s="325" t="s">
        <v>36</v>
      </c>
      <c r="C14" s="321" t="s">
        <v>34</v>
      </c>
      <c r="D14" s="313"/>
      <c r="E14" s="319" t="s">
        <v>25</v>
      </c>
      <c r="F14" s="326"/>
      <c r="G14" s="326"/>
      <c r="H14" s="326"/>
      <c r="I14" s="326"/>
      <c r="J14" s="326"/>
      <c r="K14" s="326"/>
      <c r="L14" s="326"/>
      <c r="M14" s="326"/>
      <c r="N14" s="337"/>
      <c r="O14" s="336">
        <f>'SHT0016877'!S31</f>
        <v>509.135475573321</v>
      </c>
      <c r="P14" s="322" t="s">
        <v>35</v>
      </c>
    </row>
    <row r="15" s="299" customFormat="1" ht="22" customHeight="1" spans="1:17">
      <c r="A15" s="319">
        <v>7</v>
      </c>
      <c r="B15" s="327" t="s">
        <v>37</v>
      </c>
      <c r="C15" s="321" t="s">
        <v>38</v>
      </c>
      <c r="D15" s="313"/>
      <c r="E15" s="319" t="s">
        <v>25</v>
      </c>
      <c r="F15" s="326"/>
      <c r="G15" s="326"/>
      <c r="H15" s="326"/>
      <c r="I15" s="326"/>
      <c r="J15" s="326"/>
      <c r="K15" s="326"/>
      <c r="L15" s="326"/>
      <c r="M15" s="326"/>
      <c r="N15" s="337"/>
      <c r="O15" s="338">
        <v>558.034087405088</v>
      </c>
      <c r="P15" s="322" t="s">
        <v>35</v>
      </c>
      <c r="Q15" s="301" t="s">
        <v>39</v>
      </c>
    </row>
    <row r="16" s="299" customFormat="1" ht="22" customHeight="1" spans="1:17">
      <c r="A16" s="319">
        <v>8</v>
      </c>
      <c r="B16" s="328" t="s">
        <v>40</v>
      </c>
      <c r="C16" s="321" t="s">
        <v>38</v>
      </c>
      <c r="D16" s="313"/>
      <c r="E16" s="319" t="s">
        <v>25</v>
      </c>
      <c r="F16" s="326"/>
      <c r="G16" s="326"/>
      <c r="H16" s="326"/>
      <c r="I16" s="326"/>
      <c r="J16" s="326"/>
      <c r="K16" s="326"/>
      <c r="L16" s="326"/>
      <c r="M16" s="326"/>
      <c r="N16" s="337"/>
      <c r="O16" s="338">
        <v>558.034087405088</v>
      </c>
      <c r="P16" s="322" t="s">
        <v>35</v>
      </c>
      <c r="Q16" s="301"/>
    </row>
    <row r="17" s="299" customFormat="1" ht="22" customHeight="1" spans="1:17">
      <c r="A17" s="319">
        <v>9</v>
      </c>
      <c r="B17" s="328" t="s">
        <v>41</v>
      </c>
      <c r="C17" s="321" t="s">
        <v>42</v>
      </c>
      <c r="D17" s="313"/>
      <c r="E17" s="319" t="s">
        <v>25</v>
      </c>
      <c r="F17" s="326"/>
      <c r="G17" s="326"/>
      <c r="H17" s="326"/>
      <c r="I17" s="326"/>
      <c r="J17" s="326"/>
      <c r="K17" s="326"/>
      <c r="L17" s="326"/>
      <c r="M17" s="326"/>
      <c r="N17" s="337"/>
      <c r="O17" s="338">
        <v>595.600555669008</v>
      </c>
      <c r="P17" s="322" t="s">
        <v>35</v>
      </c>
      <c r="Q17" s="301"/>
    </row>
    <row r="18" s="299" customFormat="1" ht="22" customHeight="1" spans="1:17">
      <c r="A18" s="319">
        <v>10</v>
      </c>
      <c r="B18" s="328" t="s">
        <v>43</v>
      </c>
      <c r="C18" s="321" t="s">
        <v>44</v>
      </c>
      <c r="D18" s="313"/>
      <c r="E18" s="319" t="s">
        <v>25</v>
      </c>
      <c r="F18" s="326"/>
      <c r="G18" s="326"/>
      <c r="H18" s="326"/>
      <c r="I18" s="326"/>
      <c r="J18" s="326"/>
      <c r="K18" s="326"/>
      <c r="L18" s="326"/>
      <c r="M18" s="326"/>
      <c r="N18" s="337"/>
      <c r="O18" s="338">
        <v>445.521193876446</v>
      </c>
      <c r="P18" s="322" t="s">
        <v>35</v>
      </c>
      <c r="Q18" s="301"/>
    </row>
    <row r="19" s="299" customFormat="1" ht="22" customHeight="1" spans="1:16">
      <c r="A19" s="319">
        <v>11</v>
      </c>
      <c r="B19" s="328" t="s">
        <v>45</v>
      </c>
      <c r="C19" s="321" t="s">
        <v>46</v>
      </c>
      <c r="D19" s="313"/>
      <c r="E19" s="319" t="s">
        <v>25</v>
      </c>
      <c r="F19" s="326"/>
      <c r="G19" s="326"/>
      <c r="H19" s="326"/>
      <c r="I19" s="326"/>
      <c r="J19" s="326"/>
      <c r="K19" s="326"/>
      <c r="L19" s="326"/>
      <c r="M19" s="326"/>
      <c r="N19" s="337"/>
      <c r="O19" s="336">
        <f>'SHT0017314'!S64</f>
        <v>430.113131880122</v>
      </c>
      <c r="P19" s="322" t="s">
        <v>35</v>
      </c>
    </row>
    <row r="20" spans="1:2">
      <c r="A20" s="329"/>
      <c r="B20" s="299"/>
    </row>
    <row r="21" spans="1:2">
      <c r="A21" s="329"/>
      <c r="B21" s="299"/>
    </row>
    <row r="22" spans="1:2">
      <c r="A22" s="329"/>
      <c r="B22" s="299"/>
    </row>
    <row r="23" spans="1:2">
      <c r="A23" s="329"/>
      <c r="B23" s="299"/>
    </row>
    <row r="24" spans="1:2">
      <c r="A24" s="329"/>
      <c r="B24" s="299"/>
    </row>
    <row r="25" spans="1:2">
      <c r="A25" s="329"/>
      <c r="B25" s="299"/>
    </row>
    <row r="26" spans="1:2">
      <c r="A26" s="329"/>
      <c r="B26" s="299"/>
    </row>
    <row r="27" spans="1:2">
      <c r="A27" s="329"/>
      <c r="B27" s="299"/>
    </row>
    <row r="28" spans="1:2">
      <c r="A28" s="329"/>
      <c r="B28" s="299"/>
    </row>
    <row r="29" spans="1:2">
      <c r="A29" s="329"/>
      <c r="B29" s="299"/>
    </row>
    <row r="30" spans="1:2">
      <c r="A30" s="329"/>
      <c r="B30" s="299"/>
    </row>
    <row r="31" spans="1:2">
      <c r="A31" s="329"/>
      <c r="B31" s="299"/>
    </row>
    <row r="32" spans="1:2">
      <c r="A32" s="329"/>
      <c r="B32" s="299"/>
    </row>
    <row r="33" spans="1:2">
      <c r="A33" s="329"/>
      <c r="B33" s="299"/>
    </row>
    <row r="38" spans="1:12">
      <c r="A38" s="329"/>
      <c r="B38" s="330"/>
      <c r="C38" s="331"/>
      <c r="D38" s="331"/>
      <c r="E38" s="332"/>
      <c r="F38" s="333"/>
      <c r="G38" s="333"/>
      <c r="H38" s="333"/>
      <c r="I38" s="333"/>
      <c r="J38" s="333"/>
      <c r="K38" s="333"/>
      <c r="L38" s="333"/>
    </row>
    <row r="39" spans="1:12">
      <c r="A39" s="329"/>
      <c r="B39" s="330"/>
      <c r="C39" s="331"/>
      <c r="D39" s="331"/>
      <c r="E39" s="332"/>
      <c r="F39" s="333"/>
      <c r="G39" s="333"/>
      <c r="H39" s="333"/>
      <c r="I39" s="333"/>
      <c r="J39" s="333"/>
      <c r="K39" s="333"/>
      <c r="L39" s="333"/>
    </row>
    <row r="40" spans="1:12">
      <c r="A40" s="329"/>
      <c r="B40" s="330"/>
      <c r="C40" s="331"/>
      <c r="D40" s="331"/>
      <c r="E40" s="332"/>
      <c r="F40" s="333"/>
      <c r="G40" s="333"/>
      <c r="H40" s="333"/>
      <c r="I40" s="333"/>
      <c r="J40" s="333"/>
      <c r="K40" s="333"/>
      <c r="L40" s="333"/>
    </row>
    <row r="41" spans="1:12">
      <c r="A41" s="329"/>
      <c r="B41" s="330"/>
      <c r="C41" s="331"/>
      <c r="D41" s="331"/>
      <c r="E41" s="332"/>
      <c r="F41" s="333"/>
      <c r="G41" s="333"/>
      <c r="H41" s="333"/>
      <c r="I41" s="333"/>
      <c r="J41" s="333"/>
      <c r="K41" s="333"/>
      <c r="L41" s="333"/>
    </row>
    <row r="42" spans="1:12">
      <c r="A42" s="329"/>
      <c r="B42" s="330"/>
      <c r="C42" s="331"/>
      <c r="D42" s="331"/>
      <c r="E42" s="332"/>
      <c r="F42" s="333"/>
      <c r="G42" s="333"/>
      <c r="H42" s="333"/>
      <c r="I42" s="333"/>
      <c r="J42" s="333"/>
      <c r="K42" s="333"/>
      <c r="L42" s="333"/>
    </row>
    <row r="43" spans="1:12">
      <c r="A43" s="329"/>
      <c r="B43" s="330"/>
      <c r="C43" s="331"/>
      <c r="D43" s="331"/>
      <c r="E43" s="332"/>
      <c r="F43" s="333"/>
      <c r="G43" s="333"/>
      <c r="H43" s="333"/>
      <c r="I43" s="333"/>
      <c r="J43" s="333"/>
      <c r="K43" s="333"/>
      <c r="L43" s="333"/>
    </row>
    <row r="44" spans="1:12">
      <c r="A44" s="329"/>
      <c r="B44" s="330"/>
      <c r="C44" s="331"/>
      <c r="D44" s="331"/>
      <c r="E44" s="332"/>
      <c r="F44" s="333"/>
      <c r="G44" s="333"/>
      <c r="H44" s="333"/>
      <c r="I44" s="333"/>
      <c r="J44" s="333"/>
      <c r="K44" s="333"/>
      <c r="L44" s="333"/>
    </row>
    <row r="45" spans="1:12">
      <c r="A45" s="329"/>
      <c r="B45" s="330"/>
      <c r="C45" s="331"/>
      <c r="D45" s="331"/>
      <c r="E45" s="332"/>
      <c r="F45" s="333"/>
      <c r="G45" s="333"/>
      <c r="H45" s="333"/>
      <c r="I45" s="333"/>
      <c r="J45" s="333"/>
      <c r="K45" s="333"/>
      <c r="L45" s="333"/>
    </row>
    <row r="46" spans="1:12">
      <c r="A46" s="329"/>
      <c r="B46" s="330"/>
      <c r="C46" s="331"/>
      <c r="D46" s="331"/>
      <c r="E46" s="332"/>
      <c r="F46" s="333"/>
      <c r="G46" s="333"/>
      <c r="H46" s="333"/>
      <c r="I46" s="333"/>
      <c r="J46" s="333"/>
      <c r="K46" s="333"/>
      <c r="L46" s="333"/>
    </row>
    <row r="47" spans="1:12">
      <c r="A47" s="329"/>
      <c r="B47" s="330"/>
      <c r="C47" s="331"/>
      <c r="D47" s="331"/>
      <c r="E47" s="332"/>
      <c r="F47" s="333"/>
      <c r="G47" s="333"/>
      <c r="H47" s="333"/>
      <c r="I47" s="333"/>
      <c r="J47" s="333"/>
      <c r="K47" s="333"/>
      <c r="L47" s="333"/>
    </row>
    <row r="48" spans="1:12">
      <c r="A48" s="329"/>
      <c r="B48" s="330"/>
      <c r="C48" s="331"/>
      <c r="D48" s="331"/>
      <c r="E48" s="332"/>
      <c r="F48" s="333"/>
      <c r="G48" s="333"/>
      <c r="H48" s="333"/>
      <c r="I48" s="333"/>
      <c r="J48" s="333"/>
      <c r="K48" s="333"/>
      <c r="L48" s="333"/>
    </row>
    <row r="49" spans="1:12">
      <c r="A49" s="329"/>
      <c r="B49" s="330"/>
      <c r="C49" s="331"/>
      <c r="D49" s="331"/>
      <c r="E49" s="332"/>
      <c r="F49" s="333"/>
      <c r="G49" s="333"/>
      <c r="H49" s="333"/>
      <c r="I49" s="333"/>
      <c r="J49" s="333"/>
      <c r="K49" s="333"/>
      <c r="L49" s="333"/>
    </row>
    <row r="50" spans="1:12">
      <c r="A50" s="329"/>
      <c r="B50" s="330"/>
      <c r="C50" s="331"/>
      <c r="D50" s="331"/>
      <c r="E50" s="332"/>
      <c r="F50" s="333"/>
      <c r="G50" s="333"/>
      <c r="H50" s="333"/>
      <c r="I50" s="333"/>
      <c r="J50" s="333"/>
      <c r="K50" s="333"/>
      <c r="L50" s="333"/>
    </row>
    <row r="51" spans="1:12">
      <c r="A51" s="329"/>
      <c r="B51" s="330"/>
      <c r="C51" s="331"/>
      <c r="D51" s="331"/>
      <c r="E51" s="332"/>
      <c r="F51" s="333"/>
      <c r="G51" s="333"/>
      <c r="H51" s="333"/>
      <c r="I51" s="333"/>
      <c r="J51" s="333"/>
      <c r="K51" s="333"/>
      <c r="L51" s="333"/>
    </row>
    <row r="52" spans="1:12">
      <c r="A52" s="329"/>
      <c r="B52" s="330"/>
      <c r="C52" s="331"/>
      <c r="D52" s="331"/>
      <c r="E52" s="332"/>
      <c r="F52" s="333"/>
      <c r="G52" s="333"/>
      <c r="H52" s="333"/>
      <c r="I52" s="333"/>
      <c r="J52" s="333"/>
      <c r="K52" s="333"/>
      <c r="L52" s="333"/>
    </row>
    <row r="53" spans="1:12">
      <c r="A53" s="329"/>
      <c r="B53" s="330"/>
      <c r="C53" s="331"/>
      <c r="D53" s="331"/>
      <c r="E53" s="332"/>
      <c r="F53" s="333"/>
      <c r="G53" s="333"/>
      <c r="H53" s="333"/>
      <c r="I53" s="333"/>
      <c r="J53" s="333"/>
      <c r="K53" s="333"/>
      <c r="L53" s="333"/>
    </row>
    <row r="54" spans="1:12">
      <c r="A54" s="329"/>
      <c r="B54" s="330"/>
      <c r="C54" s="331"/>
      <c r="D54" s="331"/>
      <c r="E54" s="332"/>
      <c r="F54" s="333"/>
      <c r="G54" s="333"/>
      <c r="H54" s="333"/>
      <c r="I54" s="333"/>
      <c r="J54" s="333"/>
      <c r="K54" s="333"/>
      <c r="L54" s="333"/>
    </row>
    <row r="55" spans="1:12">
      <c r="A55" s="329"/>
      <c r="B55" s="330"/>
      <c r="C55" s="331"/>
      <c r="D55" s="331"/>
      <c r="E55" s="332"/>
      <c r="F55" s="333"/>
      <c r="G55" s="333"/>
      <c r="H55" s="333"/>
      <c r="I55" s="333"/>
      <c r="J55" s="333"/>
      <c r="K55" s="333"/>
      <c r="L55" s="333"/>
    </row>
    <row r="56" spans="1:12">
      <c r="A56" s="329"/>
      <c r="B56" s="330"/>
      <c r="C56" s="331"/>
      <c r="D56" s="331"/>
      <c r="E56" s="332"/>
      <c r="F56" s="333"/>
      <c r="G56" s="333"/>
      <c r="H56" s="333"/>
      <c r="I56" s="333"/>
      <c r="J56" s="333"/>
      <c r="K56" s="333"/>
      <c r="L56" s="333"/>
    </row>
    <row r="57" spans="1:12">
      <c r="A57" s="329"/>
      <c r="B57" s="330"/>
      <c r="C57" s="331"/>
      <c r="D57" s="331"/>
      <c r="E57" s="332"/>
      <c r="F57" s="333"/>
      <c r="G57" s="333"/>
      <c r="H57" s="333"/>
      <c r="I57" s="333"/>
      <c r="J57" s="333"/>
      <c r="K57" s="333"/>
      <c r="L57" s="333"/>
    </row>
    <row r="58" spans="1:12">
      <c r="A58" s="329"/>
      <c r="B58" s="330"/>
      <c r="C58" s="331"/>
      <c r="D58" s="331"/>
      <c r="E58" s="332"/>
      <c r="F58" s="333"/>
      <c r="G58" s="333"/>
      <c r="H58" s="333"/>
      <c r="I58" s="333"/>
      <c r="J58" s="333"/>
      <c r="K58" s="333"/>
      <c r="L58" s="333"/>
    </row>
    <row r="59" spans="1:12">
      <c r="A59" s="329"/>
      <c r="B59" s="330"/>
      <c r="C59" s="331"/>
      <c r="D59" s="331"/>
      <c r="E59" s="332"/>
      <c r="F59" s="333"/>
      <c r="G59" s="333"/>
      <c r="H59" s="333"/>
      <c r="I59" s="333"/>
      <c r="J59" s="333"/>
      <c r="K59" s="333"/>
      <c r="L59" s="333"/>
    </row>
    <row r="60" spans="1:12">
      <c r="A60" s="329"/>
      <c r="B60" s="330"/>
      <c r="C60" s="331"/>
      <c r="D60" s="331"/>
      <c r="E60" s="332"/>
      <c r="F60" s="333"/>
      <c r="G60" s="333"/>
      <c r="H60" s="333"/>
      <c r="I60" s="333"/>
      <c r="J60" s="333"/>
      <c r="K60" s="333"/>
      <c r="L60" s="333"/>
    </row>
    <row r="61" spans="1:12">
      <c r="A61" s="329"/>
      <c r="B61" s="330"/>
      <c r="C61" s="331"/>
      <c r="D61" s="331"/>
      <c r="E61" s="332"/>
      <c r="F61" s="333"/>
      <c r="G61" s="333"/>
      <c r="H61" s="333"/>
      <c r="I61" s="333"/>
      <c r="J61" s="333"/>
      <c r="K61" s="333"/>
      <c r="L61" s="333"/>
    </row>
    <row r="62" spans="1:12">
      <c r="A62" s="329"/>
      <c r="B62" s="330"/>
      <c r="C62" s="331"/>
      <c r="D62" s="331"/>
      <c r="E62" s="332"/>
      <c r="F62" s="333"/>
      <c r="G62" s="333"/>
      <c r="H62" s="333"/>
      <c r="I62" s="333"/>
      <c r="J62" s="333"/>
      <c r="K62" s="333"/>
      <c r="L62" s="333"/>
    </row>
    <row r="63" spans="1:12">
      <c r="A63" s="329"/>
      <c r="B63" s="330"/>
      <c r="C63" s="331"/>
      <c r="D63" s="331"/>
      <c r="E63" s="332"/>
      <c r="F63" s="333"/>
      <c r="G63" s="333"/>
      <c r="H63" s="333"/>
      <c r="I63" s="333"/>
      <c r="J63" s="333"/>
      <c r="K63" s="333"/>
      <c r="L63" s="333"/>
    </row>
    <row r="64" spans="1:12">
      <c r="A64" s="329"/>
      <c r="B64" s="330"/>
      <c r="C64" s="331"/>
      <c r="D64" s="331"/>
      <c r="E64" s="332"/>
      <c r="F64" s="333"/>
      <c r="G64" s="333"/>
      <c r="H64" s="333"/>
      <c r="I64" s="333"/>
      <c r="J64" s="333"/>
      <c r="K64" s="333"/>
      <c r="L64" s="333"/>
    </row>
    <row r="65" spans="1:12">
      <c r="A65" s="329"/>
      <c r="B65" s="330"/>
      <c r="C65" s="331"/>
      <c r="D65" s="331"/>
      <c r="E65" s="332"/>
      <c r="F65" s="333"/>
      <c r="G65" s="333"/>
      <c r="H65" s="333"/>
      <c r="I65" s="333"/>
      <c r="J65" s="333"/>
      <c r="K65" s="333"/>
      <c r="L65" s="333"/>
    </row>
    <row r="66" spans="1:12">
      <c r="A66" s="329"/>
      <c r="B66" s="330"/>
      <c r="C66" s="331"/>
      <c r="D66" s="331"/>
      <c r="E66" s="332"/>
      <c r="F66" s="333"/>
      <c r="G66" s="333"/>
      <c r="H66" s="333"/>
      <c r="I66" s="333"/>
      <c r="J66" s="333"/>
      <c r="K66" s="333"/>
      <c r="L66" s="333"/>
    </row>
    <row r="67" spans="1:12">
      <c r="A67" s="329"/>
      <c r="B67" s="330"/>
      <c r="C67" s="331"/>
      <c r="D67" s="331"/>
      <c r="E67" s="332"/>
      <c r="F67" s="333"/>
      <c r="G67" s="333"/>
      <c r="H67" s="333"/>
      <c r="I67" s="333"/>
      <c r="J67" s="333"/>
      <c r="K67" s="333"/>
      <c r="L67" s="333"/>
    </row>
    <row r="68" spans="1:12">
      <c r="A68" s="329"/>
      <c r="B68" s="330"/>
      <c r="C68" s="331"/>
      <c r="D68" s="331"/>
      <c r="E68" s="332"/>
      <c r="F68" s="333"/>
      <c r="G68" s="333"/>
      <c r="H68" s="333"/>
      <c r="I68" s="333"/>
      <c r="J68" s="333"/>
      <c r="K68" s="333"/>
      <c r="L68" s="333"/>
    </row>
    <row r="69" spans="1:12">
      <c r="A69" s="329"/>
      <c r="B69" s="330"/>
      <c r="C69" s="331"/>
      <c r="D69" s="331"/>
      <c r="E69" s="332"/>
      <c r="F69" s="333"/>
      <c r="G69" s="333"/>
      <c r="H69" s="333"/>
      <c r="I69" s="333"/>
      <c r="J69" s="333"/>
      <c r="K69" s="333"/>
      <c r="L69" s="333"/>
    </row>
    <row r="70" spans="1:12">
      <c r="A70" s="329"/>
      <c r="B70" s="330"/>
      <c r="C70" s="331"/>
      <c r="D70" s="331"/>
      <c r="E70" s="332"/>
      <c r="F70" s="333"/>
      <c r="G70" s="333"/>
      <c r="H70" s="333"/>
      <c r="I70" s="333"/>
      <c r="J70" s="333"/>
      <c r="K70" s="333"/>
      <c r="L70" s="333"/>
    </row>
    <row r="71" spans="1:12">
      <c r="A71" s="329"/>
      <c r="B71" s="330"/>
      <c r="C71" s="331"/>
      <c r="D71" s="331"/>
      <c r="E71" s="332"/>
      <c r="F71" s="333"/>
      <c r="G71" s="333"/>
      <c r="H71" s="333"/>
      <c r="I71" s="333"/>
      <c r="J71" s="333"/>
      <c r="K71" s="333"/>
      <c r="L71" s="333"/>
    </row>
    <row r="72" spans="1:12">
      <c r="A72" s="329"/>
      <c r="B72" s="330"/>
      <c r="C72" s="331"/>
      <c r="D72" s="331"/>
      <c r="E72" s="332"/>
      <c r="F72" s="333"/>
      <c r="G72" s="333"/>
      <c r="H72" s="333"/>
      <c r="I72" s="333"/>
      <c r="J72" s="333"/>
      <c r="K72" s="333"/>
      <c r="L72" s="333"/>
    </row>
    <row r="73" spans="1:12">
      <c r="A73" s="329"/>
      <c r="B73" s="330"/>
      <c r="C73" s="331"/>
      <c r="D73" s="331"/>
      <c r="E73" s="332"/>
      <c r="F73" s="333"/>
      <c r="G73" s="333"/>
      <c r="H73" s="333"/>
      <c r="I73" s="333"/>
      <c r="J73" s="333"/>
      <c r="K73" s="333"/>
      <c r="L73" s="333"/>
    </row>
    <row r="74" spans="1:12">
      <c r="A74" s="329"/>
      <c r="B74" s="330"/>
      <c r="C74" s="331"/>
      <c r="D74" s="331"/>
      <c r="E74" s="332"/>
      <c r="F74" s="333"/>
      <c r="G74" s="333"/>
      <c r="H74" s="333"/>
      <c r="I74" s="333"/>
      <c r="J74" s="333"/>
      <c r="K74" s="333"/>
      <c r="L74" s="333"/>
    </row>
    <row r="75" spans="1:12">
      <c r="A75" s="329"/>
      <c r="B75" s="330"/>
      <c r="C75" s="331"/>
      <c r="D75" s="331"/>
      <c r="E75" s="332"/>
      <c r="F75" s="333"/>
      <c r="G75" s="333"/>
      <c r="H75" s="333"/>
      <c r="I75" s="333"/>
      <c r="J75" s="333"/>
      <c r="K75" s="333"/>
      <c r="L75" s="333"/>
    </row>
    <row r="76" spans="1:12">
      <c r="A76" s="329"/>
      <c r="B76" s="330"/>
      <c r="C76" s="331"/>
      <c r="D76" s="331"/>
      <c r="E76" s="332"/>
      <c r="F76" s="333"/>
      <c r="G76" s="333"/>
      <c r="H76" s="333"/>
      <c r="I76" s="333"/>
      <c r="J76" s="333"/>
      <c r="K76" s="333"/>
      <c r="L76" s="333"/>
    </row>
    <row r="77" spans="1:12">
      <c r="A77" s="329"/>
      <c r="B77" s="330"/>
      <c r="C77" s="331"/>
      <c r="D77" s="331"/>
      <c r="E77" s="332"/>
      <c r="F77" s="333"/>
      <c r="G77" s="333"/>
      <c r="H77" s="333"/>
      <c r="I77" s="333"/>
      <c r="J77" s="333"/>
      <c r="K77" s="333"/>
      <c r="L77" s="333"/>
    </row>
    <row r="78" spans="1:12">
      <c r="A78" s="329"/>
      <c r="B78" s="330"/>
      <c r="C78" s="331"/>
      <c r="D78" s="331"/>
      <c r="E78" s="332"/>
      <c r="F78" s="333"/>
      <c r="G78" s="333"/>
      <c r="H78" s="333"/>
      <c r="I78" s="333"/>
      <c r="J78" s="333"/>
      <c r="K78" s="333"/>
      <c r="L78" s="333"/>
    </row>
    <row r="79" spans="1:12">
      <c r="A79" s="329"/>
      <c r="B79" s="330"/>
      <c r="C79" s="331"/>
      <c r="D79" s="331"/>
      <c r="E79" s="332"/>
      <c r="F79" s="333"/>
      <c r="G79" s="333"/>
      <c r="H79" s="333"/>
      <c r="I79" s="333"/>
      <c r="J79" s="333"/>
      <c r="K79" s="333"/>
      <c r="L79" s="333"/>
    </row>
    <row r="80" spans="1:12">
      <c r="A80" s="329"/>
      <c r="B80" s="330"/>
      <c r="C80" s="331"/>
      <c r="D80" s="331"/>
      <c r="E80" s="332"/>
      <c r="F80" s="333"/>
      <c r="G80" s="333"/>
      <c r="H80" s="333"/>
      <c r="I80" s="333"/>
      <c r="J80" s="333"/>
      <c r="K80" s="333"/>
      <c r="L80" s="333"/>
    </row>
    <row r="81" spans="1:12">
      <c r="A81" s="329"/>
      <c r="B81" s="330"/>
      <c r="C81" s="331"/>
      <c r="D81" s="331"/>
      <c r="E81" s="332"/>
      <c r="F81" s="333"/>
      <c r="G81" s="333"/>
      <c r="H81" s="333"/>
      <c r="I81" s="333"/>
      <c r="J81" s="333"/>
      <c r="K81" s="333"/>
      <c r="L81" s="333"/>
    </row>
    <row r="82" spans="1:12">
      <c r="A82" s="329"/>
      <c r="B82" s="330"/>
      <c r="C82" s="331"/>
      <c r="D82" s="331"/>
      <c r="E82" s="332"/>
      <c r="F82" s="333"/>
      <c r="G82" s="333"/>
      <c r="H82" s="333"/>
      <c r="I82" s="333"/>
      <c r="J82" s="333"/>
      <c r="K82" s="333"/>
      <c r="L82" s="333"/>
    </row>
    <row r="83" spans="1:12">
      <c r="A83" s="329"/>
      <c r="B83" s="330"/>
      <c r="C83" s="331"/>
      <c r="D83" s="331"/>
      <c r="E83" s="332"/>
      <c r="F83" s="333"/>
      <c r="G83" s="333"/>
      <c r="H83" s="333"/>
      <c r="I83" s="333"/>
      <c r="J83" s="333"/>
      <c r="K83" s="333"/>
      <c r="L83" s="333"/>
    </row>
    <row r="84" spans="1:12">
      <c r="A84" s="329"/>
      <c r="B84" s="330"/>
      <c r="C84" s="331"/>
      <c r="D84" s="331"/>
      <c r="E84" s="332"/>
      <c r="F84" s="333"/>
      <c r="G84" s="333"/>
      <c r="H84" s="333"/>
      <c r="I84" s="333"/>
      <c r="J84" s="333"/>
      <c r="K84" s="333"/>
      <c r="L84" s="333"/>
    </row>
    <row r="85" spans="1:12">
      <c r="A85" s="329"/>
      <c r="B85" s="330"/>
      <c r="C85" s="331"/>
      <c r="D85" s="331"/>
      <c r="E85" s="332"/>
      <c r="F85" s="333"/>
      <c r="G85" s="333"/>
      <c r="H85" s="333"/>
      <c r="I85" s="333"/>
      <c r="J85" s="333"/>
      <c r="K85" s="333"/>
      <c r="L85" s="333"/>
    </row>
    <row r="86" spans="1:12">
      <c r="A86" s="329"/>
      <c r="B86" s="330"/>
      <c r="C86" s="331"/>
      <c r="D86" s="331"/>
      <c r="E86" s="332"/>
      <c r="F86" s="333"/>
      <c r="G86" s="333"/>
      <c r="H86" s="333"/>
      <c r="I86" s="333"/>
      <c r="J86" s="333"/>
      <c r="K86" s="333"/>
      <c r="L86" s="333"/>
    </row>
    <row r="87" spans="1:12">
      <c r="A87" s="329"/>
      <c r="B87" s="330"/>
      <c r="C87" s="331"/>
      <c r="D87" s="331"/>
      <c r="E87" s="332"/>
      <c r="F87" s="333"/>
      <c r="G87" s="333"/>
      <c r="H87" s="333"/>
      <c r="I87" s="333"/>
      <c r="J87" s="333"/>
      <c r="K87" s="333"/>
      <c r="L87" s="333"/>
    </row>
    <row r="88" spans="1:12">
      <c r="A88" s="329"/>
      <c r="B88" s="330"/>
      <c r="C88" s="331"/>
      <c r="D88" s="331"/>
      <c r="E88" s="332"/>
      <c r="F88" s="333"/>
      <c r="G88" s="333"/>
      <c r="H88" s="333"/>
      <c r="I88" s="333"/>
      <c r="J88" s="333"/>
      <c r="K88" s="333"/>
      <c r="L88" s="333"/>
    </row>
    <row r="89" spans="1:12">
      <c r="A89" s="329"/>
      <c r="B89" s="330"/>
      <c r="C89" s="331"/>
      <c r="D89" s="331"/>
      <c r="E89" s="332"/>
      <c r="F89" s="333"/>
      <c r="G89" s="333"/>
      <c r="H89" s="333"/>
      <c r="I89" s="333"/>
      <c r="J89" s="333"/>
      <c r="K89" s="333"/>
      <c r="L89" s="333"/>
    </row>
    <row r="90" spans="1:12">
      <c r="A90" s="329"/>
      <c r="B90" s="330"/>
      <c r="C90" s="331"/>
      <c r="D90" s="331"/>
      <c r="E90" s="332"/>
      <c r="F90" s="333"/>
      <c r="G90" s="333"/>
      <c r="H90" s="333"/>
      <c r="I90" s="333"/>
      <c r="J90" s="333"/>
      <c r="K90" s="333"/>
      <c r="L90" s="333"/>
    </row>
    <row r="91" spans="1:12">
      <c r="A91" s="329"/>
      <c r="B91" s="330"/>
      <c r="C91" s="331"/>
      <c r="D91" s="331"/>
      <c r="E91" s="332"/>
      <c r="F91" s="333"/>
      <c r="G91" s="333"/>
      <c r="H91" s="333"/>
      <c r="I91" s="333"/>
      <c r="J91" s="333"/>
      <c r="K91" s="333"/>
      <c r="L91" s="333"/>
    </row>
    <row r="92" spans="1:12">
      <c r="A92" s="329"/>
      <c r="B92" s="330"/>
      <c r="C92" s="331"/>
      <c r="D92" s="331"/>
      <c r="E92" s="332"/>
      <c r="F92" s="333"/>
      <c r="G92" s="333"/>
      <c r="H92" s="333"/>
      <c r="I92" s="333"/>
      <c r="J92" s="333"/>
      <c r="K92" s="333"/>
      <c r="L92" s="333"/>
    </row>
    <row r="93" spans="1:12">
      <c r="A93" s="329"/>
      <c r="B93" s="330"/>
      <c r="C93" s="331"/>
      <c r="D93" s="331"/>
      <c r="E93" s="332"/>
      <c r="F93" s="333"/>
      <c r="G93" s="333"/>
      <c r="H93" s="333"/>
      <c r="I93" s="333"/>
      <c r="J93" s="333"/>
      <c r="K93" s="333"/>
      <c r="L93" s="333"/>
    </row>
    <row r="94" spans="1:12">
      <c r="A94" s="329"/>
      <c r="B94" s="330"/>
      <c r="C94" s="331"/>
      <c r="D94" s="331"/>
      <c r="E94" s="332"/>
      <c r="F94" s="333"/>
      <c r="G94" s="333"/>
      <c r="H94" s="333"/>
      <c r="I94" s="333"/>
      <c r="J94" s="333"/>
      <c r="K94" s="333"/>
      <c r="L94" s="333"/>
    </row>
    <row r="95" spans="1:12">
      <c r="A95" s="329"/>
      <c r="B95" s="330"/>
      <c r="C95" s="331"/>
      <c r="D95" s="331"/>
      <c r="E95" s="332"/>
      <c r="F95" s="333"/>
      <c r="G95" s="333"/>
      <c r="H95" s="333"/>
      <c r="I95" s="333"/>
      <c r="J95" s="333"/>
      <c r="K95" s="333"/>
      <c r="L95" s="333"/>
    </row>
    <row r="96" spans="1:12">
      <c r="A96" s="329"/>
      <c r="B96" s="330"/>
      <c r="C96" s="331"/>
      <c r="D96" s="331"/>
      <c r="E96" s="332"/>
      <c r="F96" s="333"/>
      <c r="G96" s="333"/>
      <c r="H96" s="333"/>
      <c r="I96" s="333"/>
      <c r="J96" s="333"/>
      <c r="K96" s="333"/>
      <c r="L96" s="333"/>
    </row>
    <row r="97" spans="1:12">
      <c r="A97" s="329"/>
      <c r="B97" s="330"/>
      <c r="C97" s="331"/>
      <c r="D97" s="331"/>
      <c r="E97" s="332"/>
      <c r="F97" s="333"/>
      <c r="G97" s="333"/>
      <c r="H97" s="333"/>
      <c r="I97" s="333"/>
      <c r="J97" s="333"/>
      <c r="K97" s="333"/>
      <c r="L97" s="333"/>
    </row>
    <row r="98" spans="1:12">
      <c r="A98" s="329"/>
      <c r="B98" s="330"/>
      <c r="C98" s="331"/>
      <c r="D98" s="331"/>
      <c r="E98" s="332"/>
      <c r="F98" s="333"/>
      <c r="G98" s="333"/>
      <c r="H98" s="333"/>
      <c r="I98" s="333"/>
      <c r="J98" s="333"/>
      <c r="K98" s="333"/>
      <c r="L98" s="333"/>
    </row>
    <row r="99" spans="1:12">
      <c r="A99" s="329"/>
      <c r="B99" s="330"/>
      <c r="C99" s="331"/>
      <c r="D99" s="331"/>
      <c r="E99" s="332"/>
      <c r="F99" s="333"/>
      <c r="G99" s="333"/>
      <c r="H99" s="333"/>
      <c r="I99" s="333"/>
      <c r="J99" s="333"/>
      <c r="K99" s="333"/>
      <c r="L99" s="333"/>
    </row>
    <row r="100" spans="1:12">
      <c r="A100" s="329"/>
      <c r="B100" s="330"/>
      <c r="C100" s="331"/>
      <c r="D100" s="331"/>
      <c r="E100" s="332"/>
      <c r="F100" s="333"/>
      <c r="G100" s="333"/>
      <c r="H100" s="333"/>
      <c r="I100" s="333"/>
      <c r="J100" s="333"/>
      <c r="K100" s="333"/>
      <c r="L100" s="333"/>
    </row>
    <row r="101" spans="1:12">
      <c r="A101" s="329"/>
      <c r="B101" s="330"/>
      <c r="C101" s="331"/>
      <c r="D101" s="331"/>
      <c r="E101" s="332"/>
      <c r="F101" s="333"/>
      <c r="G101" s="333"/>
      <c r="H101" s="333"/>
      <c r="I101" s="333"/>
      <c r="J101" s="333"/>
      <c r="K101" s="333"/>
      <c r="L101" s="333"/>
    </row>
    <row r="102" spans="1:12">
      <c r="A102" s="329"/>
      <c r="B102" s="330"/>
      <c r="C102" s="331"/>
      <c r="D102" s="331"/>
      <c r="E102" s="332"/>
      <c r="F102" s="333"/>
      <c r="G102" s="333"/>
      <c r="H102" s="333"/>
      <c r="I102" s="333"/>
      <c r="J102" s="333"/>
      <c r="K102" s="333"/>
      <c r="L102" s="333"/>
    </row>
    <row r="103" spans="1:12">
      <c r="A103" s="329"/>
      <c r="B103" s="330"/>
      <c r="C103" s="331"/>
      <c r="D103" s="331"/>
      <c r="E103" s="332"/>
      <c r="F103" s="333"/>
      <c r="G103" s="333"/>
      <c r="H103" s="333"/>
      <c r="I103" s="333"/>
      <c r="J103" s="333"/>
      <c r="K103" s="333"/>
      <c r="L103" s="333"/>
    </row>
    <row r="104" spans="1:12">
      <c r="A104" s="329"/>
      <c r="B104" s="330"/>
      <c r="C104" s="331"/>
      <c r="D104" s="331"/>
      <c r="E104" s="332"/>
      <c r="F104" s="333"/>
      <c r="G104" s="333"/>
      <c r="H104" s="333"/>
      <c r="I104" s="333"/>
      <c r="J104" s="333"/>
      <c r="K104" s="333"/>
      <c r="L104" s="333"/>
    </row>
    <row r="105" spans="1:12">
      <c r="A105" s="329"/>
      <c r="B105" s="330"/>
      <c r="C105" s="331"/>
      <c r="D105" s="331"/>
      <c r="E105" s="332"/>
      <c r="F105" s="333"/>
      <c r="G105" s="333"/>
      <c r="H105" s="333"/>
      <c r="I105" s="333"/>
      <c r="J105" s="333"/>
      <c r="K105" s="333"/>
      <c r="L105" s="333"/>
    </row>
    <row r="106" spans="1:12">
      <c r="A106" s="329"/>
      <c r="B106" s="330"/>
      <c r="C106" s="331"/>
      <c r="D106" s="331"/>
      <c r="E106" s="332"/>
      <c r="F106" s="333"/>
      <c r="G106" s="333"/>
      <c r="H106" s="333"/>
      <c r="I106" s="333"/>
      <c r="J106" s="333"/>
      <c r="K106" s="333"/>
      <c r="L106" s="333"/>
    </row>
    <row r="107" spans="1:12">
      <c r="A107" s="329"/>
      <c r="B107" s="330"/>
      <c r="C107" s="331"/>
      <c r="D107" s="331"/>
      <c r="E107" s="332"/>
      <c r="F107" s="333"/>
      <c r="G107" s="333"/>
      <c r="H107" s="333"/>
      <c r="I107" s="333"/>
      <c r="J107" s="333"/>
      <c r="K107" s="333"/>
      <c r="L107" s="333"/>
    </row>
    <row r="108" spans="1:12">
      <c r="A108" s="329"/>
      <c r="B108" s="330"/>
      <c r="C108" s="331"/>
      <c r="D108" s="331"/>
      <c r="E108" s="332"/>
      <c r="F108" s="333"/>
      <c r="G108" s="333"/>
      <c r="H108" s="333"/>
      <c r="I108" s="333"/>
      <c r="J108" s="333"/>
      <c r="K108" s="333"/>
      <c r="L108" s="333"/>
    </row>
    <row r="109" spans="1:12">
      <c r="A109" s="329"/>
      <c r="B109" s="330"/>
      <c r="C109" s="331"/>
      <c r="D109" s="331"/>
      <c r="E109" s="332"/>
      <c r="F109" s="333"/>
      <c r="G109" s="333"/>
      <c r="H109" s="333"/>
      <c r="I109" s="333"/>
      <c r="J109" s="333"/>
      <c r="K109" s="333"/>
      <c r="L109" s="333"/>
    </row>
    <row r="110" spans="1:12">
      <c r="A110" s="329"/>
      <c r="B110" s="330"/>
      <c r="C110" s="331"/>
      <c r="D110" s="331"/>
      <c r="E110" s="332"/>
      <c r="F110" s="333"/>
      <c r="G110" s="333"/>
      <c r="H110" s="333"/>
      <c r="I110" s="333"/>
      <c r="J110" s="333"/>
      <c r="K110" s="333"/>
      <c r="L110" s="333"/>
    </row>
    <row r="111" spans="1:12">
      <c r="A111" s="329"/>
      <c r="B111" s="330"/>
      <c r="C111" s="331"/>
      <c r="D111" s="331"/>
      <c r="E111" s="332"/>
      <c r="F111" s="333"/>
      <c r="G111" s="333"/>
      <c r="H111" s="333"/>
      <c r="I111" s="333"/>
      <c r="J111" s="333"/>
      <c r="K111" s="333"/>
      <c r="L111" s="333"/>
    </row>
    <row r="112" spans="1:12">
      <c r="A112" s="329"/>
      <c r="B112" s="330"/>
      <c r="C112" s="331"/>
      <c r="D112" s="331"/>
      <c r="E112" s="332"/>
      <c r="F112" s="333"/>
      <c r="G112" s="333"/>
      <c r="H112" s="333"/>
      <c r="I112" s="333"/>
      <c r="J112" s="333"/>
      <c r="K112" s="333"/>
      <c r="L112" s="333"/>
    </row>
    <row r="113" spans="1:12">
      <c r="A113" s="329"/>
      <c r="B113" s="330"/>
      <c r="C113" s="331"/>
      <c r="D113" s="331"/>
      <c r="E113" s="332"/>
      <c r="F113" s="333"/>
      <c r="G113" s="333"/>
      <c r="H113" s="333"/>
      <c r="I113" s="333"/>
      <c r="J113" s="333"/>
      <c r="K113" s="333"/>
      <c r="L113" s="333"/>
    </row>
    <row r="114" spans="1:12">
      <c r="A114" s="329"/>
      <c r="B114" s="330"/>
      <c r="C114" s="331"/>
      <c r="D114" s="331"/>
      <c r="E114" s="332"/>
      <c r="F114" s="333"/>
      <c r="G114" s="333"/>
      <c r="H114" s="333"/>
      <c r="I114" s="333"/>
      <c r="J114" s="333"/>
      <c r="K114" s="333"/>
      <c r="L114" s="333"/>
    </row>
    <row r="115" spans="1:12">
      <c r="A115" s="329"/>
      <c r="B115" s="330"/>
      <c r="C115" s="331"/>
      <c r="D115" s="331"/>
      <c r="E115" s="332"/>
      <c r="F115" s="333"/>
      <c r="G115" s="333"/>
      <c r="H115" s="333"/>
      <c r="I115" s="333"/>
      <c r="J115" s="333"/>
      <c r="K115" s="333"/>
      <c r="L115" s="333"/>
    </row>
    <row r="116" spans="1:12">
      <c r="A116" s="329"/>
      <c r="B116" s="330"/>
      <c r="C116" s="331"/>
      <c r="D116" s="331"/>
      <c r="E116" s="332"/>
      <c r="F116" s="333"/>
      <c r="G116" s="333"/>
      <c r="H116" s="333"/>
      <c r="I116" s="333"/>
      <c r="J116" s="333"/>
      <c r="K116" s="333"/>
      <c r="L116" s="333"/>
    </row>
    <row r="117" spans="1:12">
      <c r="A117" s="329"/>
      <c r="B117" s="330"/>
      <c r="C117" s="331"/>
      <c r="D117" s="331"/>
      <c r="E117" s="332"/>
      <c r="F117" s="333"/>
      <c r="G117" s="333"/>
      <c r="H117" s="333"/>
      <c r="I117" s="333"/>
      <c r="J117" s="333"/>
      <c r="K117" s="333"/>
      <c r="L117" s="333"/>
    </row>
    <row r="118" spans="1:12">
      <c r="A118" s="329"/>
      <c r="B118" s="330"/>
      <c r="C118" s="331"/>
      <c r="D118" s="331"/>
      <c r="E118" s="332"/>
      <c r="F118" s="333"/>
      <c r="G118" s="333"/>
      <c r="H118" s="333"/>
      <c r="I118" s="333"/>
      <c r="J118" s="333"/>
      <c r="K118" s="333"/>
      <c r="L118" s="333"/>
    </row>
    <row r="119" spans="1:12">
      <c r="A119" s="329"/>
      <c r="B119" s="330"/>
      <c r="C119" s="331"/>
      <c r="D119" s="331"/>
      <c r="E119" s="332"/>
      <c r="F119" s="333"/>
      <c r="G119" s="333"/>
      <c r="H119" s="333"/>
      <c r="I119" s="333"/>
      <c r="J119" s="333"/>
      <c r="K119" s="333"/>
      <c r="L119" s="333"/>
    </row>
    <row r="120" spans="1:12">
      <c r="A120" s="329"/>
      <c r="B120" s="330"/>
      <c r="C120" s="331"/>
      <c r="D120" s="331"/>
      <c r="E120" s="332"/>
      <c r="F120" s="333"/>
      <c r="G120" s="333"/>
      <c r="H120" s="333"/>
      <c r="I120" s="333"/>
      <c r="J120" s="333"/>
      <c r="K120" s="333"/>
      <c r="L120" s="333"/>
    </row>
    <row r="121" spans="1:12">
      <c r="A121" s="329"/>
      <c r="B121" s="330"/>
      <c r="C121" s="331"/>
      <c r="D121" s="331"/>
      <c r="E121" s="332"/>
      <c r="F121" s="333"/>
      <c r="G121" s="333"/>
      <c r="H121" s="333"/>
      <c r="I121" s="333"/>
      <c r="J121" s="333"/>
      <c r="K121" s="333"/>
      <c r="L121" s="333"/>
    </row>
    <row r="122" spans="1:12">
      <c r="A122" s="329"/>
      <c r="B122" s="330"/>
      <c r="C122" s="331"/>
      <c r="D122" s="331"/>
      <c r="E122" s="332"/>
      <c r="F122" s="333"/>
      <c r="G122" s="333"/>
      <c r="H122" s="333"/>
      <c r="I122" s="333"/>
      <c r="J122" s="333"/>
      <c r="K122" s="333"/>
      <c r="L122" s="333"/>
    </row>
    <row r="123" spans="1:12">
      <c r="A123" s="329"/>
      <c r="B123" s="330"/>
      <c r="C123" s="331"/>
      <c r="D123" s="331"/>
      <c r="E123" s="332"/>
      <c r="F123" s="333"/>
      <c r="G123" s="333"/>
      <c r="H123" s="333"/>
      <c r="I123" s="333"/>
      <c r="J123" s="333"/>
      <c r="K123" s="333"/>
      <c r="L123" s="333"/>
    </row>
    <row r="124" spans="1:12">
      <c r="A124" s="329"/>
      <c r="B124" s="330"/>
      <c r="C124" s="331"/>
      <c r="D124" s="331"/>
      <c r="E124" s="332"/>
      <c r="F124" s="333"/>
      <c r="G124" s="333"/>
      <c r="H124" s="333"/>
      <c r="I124" s="333"/>
      <c r="J124" s="333"/>
      <c r="K124" s="333"/>
      <c r="L124" s="333"/>
    </row>
    <row r="125" spans="1:12">
      <c r="A125" s="329"/>
      <c r="B125" s="330"/>
      <c r="C125" s="331"/>
      <c r="D125" s="331"/>
      <c r="E125" s="332"/>
      <c r="F125" s="333"/>
      <c r="G125" s="333"/>
      <c r="H125" s="333"/>
      <c r="I125" s="333"/>
      <c r="J125" s="333"/>
      <c r="K125" s="333"/>
      <c r="L125" s="333"/>
    </row>
    <row r="126" spans="1:12">
      <c r="A126" s="329"/>
      <c r="B126" s="330"/>
      <c r="C126" s="331"/>
      <c r="D126" s="331"/>
      <c r="E126" s="332"/>
      <c r="F126" s="333"/>
      <c r="G126" s="333"/>
      <c r="H126" s="333"/>
      <c r="I126" s="333"/>
      <c r="J126" s="333"/>
      <c r="K126" s="333"/>
      <c r="L126" s="333"/>
    </row>
    <row r="127" spans="1:12">
      <c r="A127" s="329"/>
      <c r="B127" s="330"/>
      <c r="C127" s="331"/>
      <c r="D127" s="331"/>
      <c r="E127" s="332"/>
      <c r="F127" s="333"/>
      <c r="G127" s="333"/>
      <c r="H127" s="333"/>
      <c r="I127" s="333"/>
      <c r="J127" s="333"/>
      <c r="K127" s="333"/>
      <c r="L127" s="333"/>
    </row>
    <row r="128" spans="1:12">
      <c r="A128" s="329"/>
      <c r="B128" s="330"/>
      <c r="C128" s="331"/>
      <c r="D128" s="331"/>
      <c r="E128" s="332"/>
      <c r="F128" s="333"/>
      <c r="G128" s="333"/>
      <c r="H128" s="333"/>
      <c r="I128" s="333"/>
      <c r="J128" s="333"/>
      <c r="K128" s="333"/>
      <c r="L128" s="333"/>
    </row>
    <row r="129" spans="1:12">
      <c r="A129" s="329"/>
      <c r="B129" s="330"/>
      <c r="C129" s="331"/>
      <c r="D129" s="331"/>
      <c r="E129" s="332"/>
      <c r="F129" s="333"/>
      <c r="G129" s="333"/>
      <c r="H129" s="333"/>
      <c r="I129" s="333"/>
      <c r="J129" s="333"/>
      <c r="K129" s="333"/>
      <c r="L129" s="333"/>
    </row>
    <row r="130" spans="1:12">
      <c r="A130" s="329"/>
      <c r="B130" s="330"/>
      <c r="C130" s="331"/>
      <c r="D130" s="331"/>
      <c r="E130" s="332"/>
      <c r="F130" s="333"/>
      <c r="G130" s="333"/>
      <c r="H130" s="333"/>
      <c r="I130" s="333"/>
      <c r="J130" s="333"/>
      <c r="K130" s="333"/>
      <c r="L130" s="333"/>
    </row>
    <row r="131" spans="1:12">
      <c r="A131" s="329"/>
      <c r="B131" s="330"/>
      <c r="C131" s="331"/>
      <c r="D131" s="331"/>
      <c r="E131" s="332"/>
      <c r="F131" s="333"/>
      <c r="G131" s="333"/>
      <c r="H131" s="333"/>
      <c r="I131" s="333"/>
      <c r="J131" s="333"/>
      <c r="K131" s="333"/>
      <c r="L131" s="333"/>
    </row>
    <row r="132" spans="1:12">
      <c r="A132" s="329"/>
      <c r="B132" s="330"/>
      <c r="C132" s="331"/>
      <c r="D132" s="331"/>
      <c r="E132" s="332"/>
      <c r="F132" s="333"/>
      <c r="G132" s="333"/>
      <c r="H132" s="333"/>
      <c r="I132" s="333"/>
      <c r="J132" s="333"/>
      <c r="K132" s="333"/>
      <c r="L132" s="333"/>
    </row>
    <row r="133" spans="1:12">
      <c r="A133" s="329"/>
      <c r="B133" s="330"/>
      <c r="C133" s="331"/>
      <c r="D133" s="331"/>
      <c r="E133" s="332"/>
      <c r="F133" s="333"/>
      <c r="G133" s="333"/>
      <c r="H133" s="333"/>
      <c r="I133" s="333"/>
      <c r="J133" s="333"/>
      <c r="K133" s="333"/>
      <c r="L133" s="333"/>
    </row>
    <row r="134" spans="1:12">
      <c r="A134" s="329"/>
      <c r="B134" s="330"/>
      <c r="C134" s="331"/>
      <c r="D134" s="331"/>
      <c r="E134" s="332"/>
      <c r="F134" s="333"/>
      <c r="G134" s="333"/>
      <c r="H134" s="333"/>
      <c r="I134" s="333"/>
      <c r="J134" s="333"/>
      <c r="K134" s="333"/>
      <c r="L134" s="333"/>
    </row>
    <row r="135" spans="1:12">
      <c r="A135" s="329"/>
      <c r="B135" s="330"/>
      <c r="C135" s="331"/>
      <c r="D135" s="331"/>
      <c r="E135" s="332"/>
      <c r="F135" s="333"/>
      <c r="G135" s="333"/>
      <c r="H135" s="333"/>
      <c r="I135" s="333"/>
      <c r="J135" s="333"/>
      <c r="K135" s="333"/>
      <c r="L135" s="333"/>
    </row>
    <row r="136" spans="1:12">
      <c r="A136" s="329"/>
      <c r="B136" s="330"/>
      <c r="C136" s="331"/>
      <c r="D136" s="331"/>
      <c r="E136" s="332"/>
      <c r="F136" s="333"/>
      <c r="G136" s="333"/>
      <c r="H136" s="333"/>
      <c r="I136" s="333"/>
      <c r="J136" s="333"/>
      <c r="K136" s="333"/>
      <c r="L136" s="333"/>
    </row>
    <row r="137" spans="1:12">
      <c r="A137" s="329"/>
      <c r="B137" s="330"/>
      <c r="C137" s="331"/>
      <c r="D137" s="331"/>
      <c r="E137" s="332"/>
      <c r="F137" s="333"/>
      <c r="G137" s="333"/>
      <c r="H137" s="333"/>
      <c r="I137" s="333"/>
      <c r="J137" s="333"/>
      <c r="K137" s="333"/>
      <c r="L137" s="333"/>
    </row>
    <row r="138" spans="1:12">
      <c r="A138" s="329"/>
      <c r="B138" s="330"/>
      <c r="C138" s="331"/>
      <c r="D138" s="331"/>
      <c r="E138" s="332"/>
      <c r="F138" s="333"/>
      <c r="G138" s="333"/>
      <c r="H138" s="333"/>
      <c r="I138" s="333"/>
      <c r="J138" s="333"/>
      <c r="K138" s="333"/>
      <c r="L138" s="333"/>
    </row>
    <row r="139" spans="1:12">
      <c r="A139" s="329"/>
      <c r="B139" s="330"/>
      <c r="C139" s="331"/>
      <c r="D139" s="331"/>
      <c r="E139" s="332"/>
      <c r="F139" s="333"/>
      <c r="G139" s="333"/>
      <c r="H139" s="333"/>
      <c r="I139" s="333"/>
      <c r="J139" s="333"/>
      <c r="K139" s="333"/>
      <c r="L139" s="333"/>
    </row>
    <row r="140" spans="1:12">
      <c r="A140" s="329"/>
      <c r="B140" s="330"/>
      <c r="C140" s="331"/>
      <c r="D140" s="331"/>
      <c r="E140" s="332"/>
      <c r="F140" s="333"/>
      <c r="G140" s="333"/>
      <c r="H140" s="333"/>
      <c r="I140" s="333"/>
      <c r="J140" s="333"/>
      <c r="K140" s="333"/>
      <c r="L140" s="333"/>
    </row>
    <row r="141" spans="1:12">
      <c r="A141" s="329"/>
      <c r="B141" s="330"/>
      <c r="C141" s="331"/>
      <c r="D141" s="331"/>
      <c r="E141" s="332"/>
      <c r="F141" s="333"/>
      <c r="G141" s="333"/>
      <c r="H141" s="333"/>
      <c r="I141" s="333"/>
      <c r="J141" s="333"/>
      <c r="K141" s="333"/>
      <c r="L141" s="333"/>
    </row>
    <row r="142" spans="1:12">
      <c r="A142" s="329"/>
      <c r="B142" s="330"/>
      <c r="C142" s="331"/>
      <c r="D142" s="331"/>
      <c r="E142" s="332"/>
      <c r="F142" s="333"/>
      <c r="G142" s="333"/>
      <c r="H142" s="333"/>
      <c r="I142" s="333"/>
      <c r="J142" s="333"/>
      <c r="K142" s="333"/>
      <c r="L142" s="333"/>
    </row>
    <row r="143" spans="1:12">
      <c r="A143" s="329"/>
      <c r="B143" s="330"/>
      <c r="C143" s="331"/>
      <c r="D143" s="331"/>
      <c r="E143" s="332"/>
      <c r="F143" s="333"/>
      <c r="G143" s="333"/>
      <c r="H143" s="333"/>
      <c r="I143" s="333"/>
      <c r="J143" s="333"/>
      <c r="K143" s="333"/>
      <c r="L143" s="333"/>
    </row>
    <row r="144" spans="1:12">
      <c r="A144" s="329"/>
      <c r="B144" s="330"/>
      <c r="C144" s="331"/>
      <c r="D144" s="331"/>
      <c r="E144" s="332"/>
      <c r="F144" s="333"/>
      <c r="G144" s="333"/>
      <c r="H144" s="333"/>
      <c r="I144" s="333"/>
      <c r="J144" s="333"/>
      <c r="K144" s="333"/>
      <c r="L144" s="333"/>
    </row>
    <row r="145" spans="1:12">
      <c r="A145" s="329"/>
      <c r="B145" s="330"/>
      <c r="C145" s="331"/>
      <c r="D145" s="331"/>
      <c r="E145" s="332"/>
      <c r="F145" s="333"/>
      <c r="G145" s="333"/>
      <c r="H145" s="333"/>
      <c r="I145" s="333"/>
      <c r="J145" s="333"/>
      <c r="K145" s="333"/>
      <c r="L145" s="333"/>
    </row>
    <row r="146" spans="1:12">
      <c r="A146" s="329"/>
      <c r="B146" s="330"/>
      <c r="C146" s="331"/>
      <c r="D146" s="331"/>
      <c r="E146" s="332"/>
      <c r="F146" s="333"/>
      <c r="G146" s="333"/>
      <c r="H146" s="333"/>
      <c r="I146" s="333"/>
      <c r="J146" s="333"/>
      <c r="K146" s="333"/>
      <c r="L146" s="333"/>
    </row>
    <row r="147" spans="1:12">
      <c r="A147" s="329"/>
      <c r="B147" s="330"/>
      <c r="C147" s="331"/>
      <c r="D147" s="331"/>
      <c r="E147" s="332"/>
      <c r="F147" s="333"/>
      <c r="G147" s="333"/>
      <c r="H147" s="333"/>
      <c r="I147" s="333"/>
      <c r="J147" s="333"/>
      <c r="K147" s="333"/>
      <c r="L147" s="333"/>
    </row>
    <row r="148" spans="1:12">
      <c r="A148" s="329"/>
      <c r="B148" s="330"/>
      <c r="C148" s="331"/>
      <c r="D148" s="331"/>
      <c r="E148" s="332"/>
      <c r="F148" s="333"/>
      <c r="G148" s="333"/>
      <c r="H148" s="333"/>
      <c r="I148" s="333"/>
      <c r="J148" s="333"/>
      <c r="K148" s="333"/>
      <c r="L148" s="333"/>
    </row>
    <row r="149" spans="1:12">
      <c r="A149" s="329"/>
      <c r="B149" s="330"/>
      <c r="C149" s="331"/>
      <c r="D149" s="331"/>
      <c r="E149" s="332"/>
      <c r="F149" s="333"/>
      <c r="G149" s="333"/>
      <c r="H149" s="333"/>
      <c r="I149" s="333"/>
      <c r="J149" s="333"/>
      <c r="K149" s="333"/>
      <c r="L149" s="333"/>
    </row>
    <row r="150" spans="1:12">
      <c r="A150" s="329"/>
      <c r="B150" s="330"/>
      <c r="C150" s="331"/>
      <c r="D150" s="331"/>
      <c r="E150" s="332"/>
      <c r="F150" s="333"/>
      <c r="G150" s="333"/>
      <c r="H150" s="333"/>
      <c r="I150" s="333"/>
      <c r="J150" s="333"/>
      <c r="K150" s="333"/>
      <c r="L150" s="333"/>
    </row>
    <row r="151" spans="1:12">
      <c r="A151" s="329"/>
      <c r="B151" s="330"/>
      <c r="C151" s="331"/>
      <c r="D151" s="331"/>
      <c r="E151" s="332"/>
      <c r="F151" s="333"/>
      <c r="G151" s="333"/>
      <c r="H151" s="333"/>
      <c r="I151" s="333"/>
      <c r="J151" s="333"/>
      <c r="K151" s="333"/>
      <c r="L151" s="333"/>
    </row>
    <row r="152" spans="1:12">
      <c r="A152" s="329"/>
      <c r="B152" s="330"/>
      <c r="C152" s="331"/>
      <c r="D152" s="331"/>
      <c r="E152" s="332"/>
      <c r="F152" s="333"/>
      <c r="G152" s="333"/>
      <c r="H152" s="333"/>
      <c r="I152" s="333"/>
      <c r="J152" s="333"/>
      <c r="K152" s="333"/>
      <c r="L152" s="333"/>
    </row>
    <row r="153" spans="1:12">
      <c r="A153" s="329"/>
      <c r="B153" s="330"/>
      <c r="C153" s="331"/>
      <c r="D153" s="331"/>
      <c r="E153" s="332"/>
      <c r="F153" s="333"/>
      <c r="G153" s="333"/>
      <c r="H153" s="333"/>
      <c r="I153" s="333"/>
      <c r="J153" s="333"/>
      <c r="K153" s="333"/>
      <c r="L153" s="333"/>
    </row>
    <row r="154" spans="1:12">
      <c r="A154" s="329"/>
      <c r="B154" s="330"/>
      <c r="C154" s="331"/>
      <c r="D154" s="331"/>
      <c r="E154" s="332"/>
      <c r="F154" s="333"/>
      <c r="G154" s="333"/>
      <c r="H154" s="333"/>
      <c r="I154" s="333"/>
      <c r="J154" s="333"/>
      <c r="K154" s="333"/>
      <c r="L154" s="333"/>
    </row>
    <row r="155" spans="1:12">
      <c r="A155" s="329"/>
      <c r="B155" s="330"/>
      <c r="C155" s="331"/>
      <c r="D155" s="331"/>
      <c r="E155" s="332"/>
      <c r="F155" s="333"/>
      <c r="G155" s="333"/>
      <c r="H155" s="333"/>
      <c r="I155" s="333"/>
      <c r="J155" s="333"/>
      <c r="K155" s="333"/>
      <c r="L155" s="333"/>
    </row>
    <row r="156" spans="1:12">
      <c r="A156" s="329"/>
      <c r="B156" s="330"/>
      <c r="C156" s="331"/>
      <c r="D156" s="331"/>
      <c r="E156" s="332"/>
      <c r="F156" s="333"/>
      <c r="G156" s="333"/>
      <c r="H156" s="333"/>
      <c r="I156" s="333"/>
      <c r="J156" s="333"/>
      <c r="K156" s="333"/>
      <c r="L156" s="333"/>
    </row>
    <row r="157" spans="1:12">
      <c r="A157" s="329"/>
      <c r="B157" s="330"/>
      <c r="C157" s="331"/>
      <c r="D157" s="331"/>
      <c r="E157" s="332"/>
      <c r="F157" s="333"/>
      <c r="G157" s="333"/>
      <c r="H157" s="333"/>
      <c r="I157" s="333"/>
      <c r="J157" s="333"/>
      <c r="K157" s="333"/>
      <c r="L157" s="333"/>
    </row>
    <row r="158" spans="1:12">
      <c r="A158" s="329"/>
      <c r="B158" s="330"/>
      <c r="C158" s="331"/>
      <c r="D158" s="331"/>
      <c r="E158" s="332"/>
      <c r="F158" s="333"/>
      <c r="G158" s="333"/>
      <c r="H158" s="333"/>
      <c r="I158" s="333"/>
      <c r="J158" s="333"/>
      <c r="K158" s="333"/>
      <c r="L158" s="333"/>
    </row>
    <row r="159" spans="1:12">
      <c r="A159" s="329"/>
      <c r="B159" s="330"/>
      <c r="C159" s="331"/>
      <c r="D159" s="331"/>
      <c r="E159" s="332"/>
      <c r="F159" s="333"/>
      <c r="G159" s="333"/>
      <c r="H159" s="333"/>
      <c r="I159" s="333"/>
      <c r="J159" s="333"/>
      <c r="K159" s="333"/>
      <c r="L159" s="333"/>
    </row>
    <row r="160" spans="1:12">
      <c r="A160" s="329"/>
      <c r="B160" s="330"/>
      <c r="C160" s="331"/>
      <c r="D160" s="331"/>
      <c r="E160" s="332"/>
      <c r="F160" s="333"/>
      <c r="G160" s="333"/>
      <c r="H160" s="333"/>
      <c r="I160" s="333"/>
      <c r="J160" s="333"/>
      <c r="K160" s="333"/>
      <c r="L160" s="333"/>
    </row>
    <row r="161" spans="1:12">
      <c r="A161" s="329"/>
      <c r="B161" s="330"/>
      <c r="C161" s="331"/>
      <c r="D161" s="331"/>
      <c r="E161" s="332"/>
      <c r="F161" s="333"/>
      <c r="G161" s="333"/>
      <c r="H161" s="333"/>
      <c r="I161" s="333"/>
      <c r="J161" s="333"/>
      <c r="K161" s="333"/>
      <c r="L161" s="333"/>
    </row>
    <row r="162" spans="1:12">
      <c r="A162" s="329"/>
      <c r="B162" s="330"/>
      <c r="C162" s="331"/>
      <c r="D162" s="331"/>
      <c r="E162" s="332"/>
      <c r="F162" s="333"/>
      <c r="G162" s="333"/>
      <c r="H162" s="333"/>
      <c r="I162" s="333"/>
      <c r="J162" s="333"/>
      <c r="K162" s="333"/>
      <c r="L162" s="333"/>
    </row>
    <row r="163" spans="1:12">
      <c r="A163" s="329"/>
      <c r="B163" s="330"/>
      <c r="C163" s="331"/>
      <c r="D163" s="331"/>
      <c r="E163" s="332"/>
      <c r="F163" s="333"/>
      <c r="G163" s="333"/>
      <c r="H163" s="333"/>
      <c r="I163" s="333"/>
      <c r="J163" s="333"/>
      <c r="K163" s="333"/>
      <c r="L163" s="333"/>
    </row>
    <row r="164" spans="1:12">
      <c r="A164" s="329"/>
      <c r="B164" s="330"/>
      <c r="C164" s="331"/>
      <c r="D164" s="331"/>
      <c r="E164" s="332"/>
      <c r="F164" s="333"/>
      <c r="G164" s="333"/>
      <c r="H164" s="333"/>
      <c r="I164" s="333"/>
      <c r="J164" s="333"/>
      <c r="K164" s="333"/>
      <c r="L164" s="333"/>
    </row>
  </sheetData>
  <autoFilter xmlns:etc="http://www.wps.cn/officeDocument/2017/etCustomData" ref="A8:GV19" etc:filterBottomFollowUsedRange="0">
    <extLst/>
  </autoFilter>
  <mergeCells count="16">
    <mergeCell ref="A1:N1"/>
    <mergeCell ref="A2:N2"/>
    <mergeCell ref="A3:N3"/>
    <mergeCell ref="A4:N4"/>
    <mergeCell ref="A5:N5"/>
    <mergeCell ref="A6:N6"/>
    <mergeCell ref="F7:G7"/>
    <mergeCell ref="H7:J7"/>
    <mergeCell ref="K8:M8"/>
    <mergeCell ref="A7:A8"/>
    <mergeCell ref="B7:B8"/>
    <mergeCell ref="C7:C8"/>
    <mergeCell ref="D7:D8"/>
    <mergeCell ref="E7:E8"/>
    <mergeCell ref="N7:N8"/>
    <mergeCell ref="Q15:Q18"/>
  </mergeCells>
  <conditionalFormatting sqref="D1:D8 D10 D13:D65500">
    <cfRule type="duplicateValues" dxfId="0" priority="1"/>
  </conditionalFormatting>
  <pageMargins left="0.314583333333333" right="0.314583333333333" top="0.354166666666667" bottom="0.196527777777778" header="0.511805555555556" footer="0.236111111111111"/>
  <pageSetup paperSize="9" orientation="landscape" horizontalDpi="600"/>
  <headerFooter alignWithMargins="0" scaleWithDoc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42"/>
  <sheetViews>
    <sheetView workbookViewId="0">
      <selection activeCell="M19" sqref="M19"/>
    </sheetView>
  </sheetViews>
  <sheetFormatPr defaultColWidth="8.66666666666667" defaultRowHeight="15"/>
  <cols>
    <col min="1" max="1" width="4.08333333333333" style="276" customWidth="1"/>
    <col min="2" max="2" width="9.33333333333333" style="276" customWidth="1"/>
    <col min="3" max="3" width="6.75" style="276" customWidth="1"/>
    <col min="4" max="4" width="13.8333333333333" style="276" customWidth="1"/>
    <col min="5" max="5" width="7.5" style="276" customWidth="1"/>
    <col min="6" max="6" width="9.41666666666667" style="276" customWidth="1"/>
    <col min="7" max="7" width="7.08333333333333" style="276" customWidth="1"/>
    <col min="8" max="8" width="13.8333333333333" style="276" customWidth="1"/>
    <col min="9" max="9" width="7.5" style="276" customWidth="1"/>
    <col min="10" max="10" width="9.25" style="276" customWidth="1"/>
    <col min="11" max="12" width="6.75" style="276" customWidth="1"/>
    <col min="13" max="13" width="8.08333333333333" style="276" customWidth="1"/>
    <col min="14" max="14" width="4.08333333333333" style="276" customWidth="1"/>
    <col min="15" max="15" width="5.16666666666667" style="276" customWidth="1"/>
    <col min="16" max="16" width="6.75" style="276" customWidth="1"/>
    <col min="17" max="17" width="6.25" style="276" customWidth="1"/>
    <col min="18" max="18" width="14.1666666666667" style="277" customWidth="1"/>
    <col min="19" max="19" width="6.75" style="277" customWidth="1"/>
    <col min="20" max="20" width="8.08333333333333" style="276" customWidth="1"/>
    <col min="21" max="21" width="5.41666666666667" style="276" customWidth="1"/>
    <col min="22" max="16384" width="8.66666666666667" style="276"/>
  </cols>
  <sheetData>
    <row r="1" s="275" customFormat="1" ht="18" customHeight="1" spans="1:21">
      <c r="A1" s="278" t="s">
        <v>47</v>
      </c>
      <c r="B1" s="278" t="s">
        <v>48</v>
      </c>
      <c r="C1" s="278" t="s">
        <v>49</v>
      </c>
      <c r="D1" s="278" t="s">
        <v>50</v>
      </c>
      <c r="E1" s="278" t="s">
        <v>51</v>
      </c>
      <c r="F1" s="278" t="s">
        <v>52</v>
      </c>
      <c r="G1" s="278" t="s">
        <v>53</v>
      </c>
      <c r="H1" s="278" t="s">
        <v>54</v>
      </c>
      <c r="I1" s="278" t="s">
        <v>55</v>
      </c>
      <c r="J1" s="278" t="s">
        <v>56</v>
      </c>
      <c r="K1" s="278" t="s">
        <v>57</v>
      </c>
      <c r="L1" s="278" t="s">
        <v>58</v>
      </c>
      <c r="M1" s="278" t="s">
        <v>59</v>
      </c>
      <c r="N1" s="278" t="s">
        <v>60</v>
      </c>
      <c r="O1" s="278" t="s">
        <v>61</v>
      </c>
      <c r="P1" s="278" t="s">
        <v>62</v>
      </c>
      <c r="Q1" s="278" t="s">
        <v>63</v>
      </c>
      <c r="R1" s="293" t="s">
        <v>64</v>
      </c>
      <c r="S1" s="293" t="s">
        <v>65</v>
      </c>
      <c r="T1" s="278" t="s">
        <v>66</v>
      </c>
      <c r="U1" s="278" t="s">
        <v>67</v>
      </c>
    </row>
    <row r="2" s="275" customFormat="1" ht="14" spans="1:21">
      <c r="A2" s="279" t="s">
        <v>68</v>
      </c>
      <c r="B2" s="279" t="s">
        <v>23</v>
      </c>
      <c r="C2" s="280" t="s">
        <v>69</v>
      </c>
      <c r="D2" s="279" t="s">
        <v>24</v>
      </c>
      <c r="E2" s="280" t="s">
        <v>70</v>
      </c>
      <c r="F2" s="279" t="s">
        <v>71</v>
      </c>
      <c r="G2" s="280" t="s">
        <v>72</v>
      </c>
      <c r="H2" s="280" t="s">
        <v>73</v>
      </c>
      <c r="I2" s="280" t="s">
        <v>74</v>
      </c>
      <c r="J2" s="283">
        <v>1</v>
      </c>
      <c r="K2" s="280" t="s">
        <v>69</v>
      </c>
      <c r="L2" s="280" t="s">
        <v>75</v>
      </c>
      <c r="M2" s="284">
        <v>44499</v>
      </c>
      <c r="N2" s="285">
        <v>50</v>
      </c>
      <c r="O2" s="286">
        <v>0</v>
      </c>
      <c r="P2" s="287">
        <v>3.64663</v>
      </c>
      <c r="Q2" s="294">
        <v>3.64663</v>
      </c>
      <c r="R2" s="295">
        <f>S15</f>
        <v>2.99916685322</v>
      </c>
      <c r="S2" s="296">
        <f t="shared" ref="S2:S7" si="0">R2*J2</f>
        <v>2.99916685322</v>
      </c>
      <c r="T2" s="284"/>
      <c r="U2" s="280" t="s">
        <v>74</v>
      </c>
    </row>
    <row r="3" s="275" customFormat="1" ht="14" spans="1:21">
      <c r="A3" s="281" t="s">
        <v>68</v>
      </c>
      <c r="B3" s="281" t="s">
        <v>23</v>
      </c>
      <c r="C3" s="282" t="s">
        <v>69</v>
      </c>
      <c r="D3" s="281" t="s">
        <v>24</v>
      </c>
      <c r="E3" s="282" t="s">
        <v>70</v>
      </c>
      <c r="F3" s="281" t="s">
        <v>76</v>
      </c>
      <c r="G3" s="282" t="s">
        <v>77</v>
      </c>
      <c r="H3" s="282" t="s">
        <v>78</v>
      </c>
      <c r="I3" s="282" t="s">
        <v>74</v>
      </c>
      <c r="J3" s="288">
        <v>0.003264293</v>
      </c>
      <c r="K3" s="282" t="s">
        <v>79</v>
      </c>
      <c r="L3" s="282" t="s">
        <v>74</v>
      </c>
      <c r="M3" s="289">
        <v>45086</v>
      </c>
      <c r="N3" s="290">
        <v>50</v>
      </c>
      <c r="O3" s="291">
        <v>0</v>
      </c>
      <c r="P3" s="292">
        <v>5.96786</v>
      </c>
      <c r="Q3" s="297">
        <v>0.01948</v>
      </c>
      <c r="R3" s="295">
        <v>5.61947</v>
      </c>
      <c r="S3" s="296">
        <f t="shared" si="0"/>
        <v>0.01834359658471</v>
      </c>
      <c r="T3" s="289"/>
      <c r="U3" s="282" t="s">
        <v>74</v>
      </c>
    </row>
    <row r="4" s="275" customFormat="1" ht="14" spans="1:21">
      <c r="A4" s="279" t="s">
        <v>68</v>
      </c>
      <c r="B4" s="279" t="s">
        <v>23</v>
      </c>
      <c r="C4" s="280" t="s">
        <v>69</v>
      </c>
      <c r="D4" s="279" t="s">
        <v>24</v>
      </c>
      <c r="E4" s="280" t="s">
        <v>70</v>
      </c>
      <c r="F4" s="279" t="s">
        <v>80</v>
      </c>
      <c r="G4" s="280" t="s">
        <v>77</v>
      </c>
      <c r="H4" s="280" t="s">
        <v>81</v>
      </c>
      <c r="I4" s="280" t="s">
        <v>74</v>
      </c>
      <c r="J4" s="283">
        <v>1</v>
      </c>
      <c r="K4" s="280" t="s">
        <v>69</v>
      </c>
      <c r="L4" s="280" t="s">
        <v>74</v>
      </c>
      <c r="M4" s="284">
        <v>44499</v>
      </c>
      <c r="N4" s="285">
        <v>50</v>
      </c>
      <c r="O4" s="286">
        <v>0</v>
      </c>
      <c r="P4" s="287">
        <v>1.649</v>
      </c>
      <c r="Q4" s="294">
        <v>1.649</v>
      </c>
      <c r="R4" s="295">
        <v>1.649</v>
      </c>
      <c r="S4" s="296">
        <f t="shared" si="0"/>
        <v>1.649</v>
      </c>
      <c r="T4" s="284"/>
      <c r="U4" s="280" t="s">
        <v>74</v>
      </c>
    </row>
    <row r="5" s="275" customFormat="1" ht="14" spans="1:21">
      <c r="A5" s="281" t="s">
        <v>68</v>
      </c>
      <c r="B5" s="281" t="s">
        <v>23</v>
      </c>
      <c r="C5" s="282" t="s">
        <v>69</v>
      </c>
      <c r="D5" s="281" t="s">
        <v>24</v>
      </c>
      <c r="E5" s="282" t="s">
        <v>70</v>
      </c>
      <c r="F5" s="281" t="s">
        <v>82</v>
      </c>
      <c r="G5" s="282" t="s">
        <v>72</v>
      </c>
      <c r="H5" s="282" t="s">
        <v>83</v>
      </c>
      <c r="I5" s="282" t="s">
        <v>74</v>
      </c>
      <c r="J5" s="288">
        <v>1</v>
      </c>
      <c r="K5" s="282" t="s">
        <v>69</v>
      </c>
      <c r="L5" s="282" t="s">
        <v>75</v>
      </c>
      <c r="M5" s="289">
        <v>44499</v>
      </c>
      <c r="N5" s="290">
        <v>50</v>
      </c>
      <c r="O5" s="291">
        <v>0</v>
      </c>
      <c r="P5" s="292">
        <v>5.33754</v>
      </c>
      <c r="Q5" s="297">
        <v>5.33754</v>
      </c>
      <c r="R5" s="295">
        <f>S30</f>
        <v>4.47058922</v>
      </c>
      <c r="S5" s="296">
        <f t="shared" si="0"/>
        <v>4.47058922</v>
      </c>
      <c r="T5" s="289"/>
      <c r="U5" s="282" t="s">
        <v>74</v>
      </c>
    </row>
    <row r="6" s="275" customFormat="1" ht="14" spans="1:21">
      <c r="A6" s="279" t="s">
        <v>68</v>
      </c>
      <c r="B6" s="279" t="s">
        <v>23</v>
      </c>
      <c r="C6" s="280" t="s">
        <v>69</v>
      </c>
      <c r="D6" s="279" t="s">
        <v>24</v>
      </c>
      <c r="E6" s="280" t="s">
        <v>70</v>
      </c>
      <c r="F6" s="279" t="s">
        <v>84</v>
      </c>
      <c r="G6" s="280" t="s">
        <v>77</v>
      </c>
      <c r="H6" s="280" t="s">
        <v>85</v>
      </c>
      <c r="I6" s="280" t="s">
        <v>74</v>
      </c>
      <c r="J6" s="283">
        <v>1</v>
      </c>
      <c r="K6" s="280" t="s">
        <v>69</v>
      </c>
      <c r="L6" s="280" t="s">
        <v>74</v>
      </c>
      <c r="M6" s="284">
        <v>44499</v>
      </c>
      <c r="N6" s="285">
        <v>50</v>
      </c>
      <c r="O6" s="286">
        <v>0</v>
      </c>
      <c r="P6" s="287">
        <v>0.1302</v>
      </c>
      <c r="Q6" s="294">
        <v>0.1302</v>
      </c>
      <c r="R6" s="295">
        <v>0.1302</v>
      </c>
      <c r="S6" s="296">
        <f t="shared" si="0"/>
        <v>0.1302</v>
      </c>
      <c r="T6" s="284"/>
      <c r="U6" s="280" t="s">
        <v>74</v>
      </c>
    </row>
    <row r="7" s="275" customFormat="1" ht="14" spans="1:21">
      <c r="A7" s="281" t="s">
        <v>68</v>
      </c>
      <c r="B7" s="281" t="s">
        <v>23</v>
      </c>
      <c r="C7" s="282" t="s">
        <v>69</v>
      </c>
      <c r="D7" s="281" t="s">
        <v>24</v>
      </c>
      <c r="E7" s="282" t="s">
        <v>70</v>
      </c>
      <c r="F7" s="281" t="s">
        <v>86</v>
      </c>
      <c r="G7" s="282" t="s">
        <v>77</v>
      </c>
      <c r="H7" s="282" t="s">
        <v>87</v>
      </c>
      <c r="I7" s="282" t="s">
        <v>88</v>
      </c>
      <c r="J7" s="288">
        <v>1</v>
      </c>
      <c r="K7" s="282" t="s">
        <v>69</v>
      </c>
      <c r="L7" s="282" t="s">
        <v>74</v>
      </c>
      <c r="M7" s="289">
        <v>44499</v>
      </c>
      <c r="N7" s="290">
        <v>50</v>
      </c>
      <c r="O7" s="291">
        <v>0</v>
      </c>
      <c r="P7" s="292">
        <v>2.23</v>
      </c>
      <c r="Q7" s="297">
        <v>2.23</v>
      </c>
      <c r="R7" s="295">
        <v>2.23</v>
      </c>
      <c r="S7" s="296">
        <f t="shared" si="0"/>
        <v>2.23</v>
      </c>
      <c r="T7" s="289"/>
      <c r="U7" s="282" t="s">
        <v>74</v>
      </c>
    </row>
    <row r="8" spans="18:19">
      <c r="R8" s="273" t="s">
        <v>89</v>
      </c>
      <c r="S8" s="274">
        <f>SUM(S2:S7)</f>
        <v>11.4972996698047</v>
      </c>
    </row>
    <row r="9" spans="18:19">
      <c r="R9" s="274" t="s">
        <v>72</v>
      </c>
      <c r="S9" s="274" cm="1">
        <f t="array" ref="S9:S10">SUMIF(G2:G7,R9:R10,S2:S7)</f>
        <v>7.46975607322</v>
      </c>
    </row>
    <row r="10" spans="18:19">
      <c r="R10" s="274" t="s">
        <v>77</v>
      </c>
      <c r="S10" s="274">
        <v>4.02754359658471</v>
      </c>
    </row>
    <row r="12" s="275" customFormat="1" ht="18" customHeight="1" spans="1:21">
      <c r="A12" s="278" t="s">
        <v>47</v>
      </c>
      <c r="B12" s="278" t="s">
        <v>48</v>
      </c>
      <c r="C12" s="278" t="s">
        <v>49</v>
      </c>
      <c r="D12" s="278" t="s">
        <v>50</v>
      </c>
      <c r="E12" s="278" t="s">
        <v>51</v>
      </c>
      <c r="F12" s="278" t="s">
        <v>52</v>
      </c>
      <c r="G12" s="278" t="s">
        <v>53</v>
      </c>
      <c r="H12" s="278" t="s">
        <v>54</v>
      </c>
      <c r="I12" s="278" t="s">
        <v>55</v>
      </c>
      <c r="J12" s="278" t="s">
        <v>56</v>
      </c>
      <c r="K12" s="278" t="s">
        <v>57</v>
      </c>
      <c r="L12" s="278" t="s">
        <v>58</v>
      </c>
      <c r="M12" s="278" t="s">
        <v>59</v>
      </c>
      <c r="N12" s="278" t="s">
        <v>60</v>
      </c>
      <c r="O12" s="278" t="s">
        <v>61</v>
      </c>
      <c r="P12" s="278" t="s">
        <v>62</v>
      </c>
      <c r="Q12" s="278" t="s">
        <v>63</v>
      </c>
      <c r="R12" s="293" t="s">
        <v>64</v>
      </c>
      <c r="S12" s="293" t="s">
        <v>65</v>
      </c>
      <c r="T12" s="278" t="s">
        <v>66</v>
      </c>
      <c r="U12" s="278" t="s">
        <v>67</v>
      </c>
    </row>
    <row r="13" s="275" customFormat="1" ht="14" spans="1:21">
      <c r="A13" s="279" t="s">
        <v>68</v>
      </c>
      <c r="B13" s="279" t="s">
        <v>71</v>
      </c>
      <c r="C13" s="280" t="s">
        <v>69</v>
      </c>
      <c r="D13" s="279" t="s">
        <v>73</v>
      </c>
      <c r="E13" s="280" t="s">
        <v>74</v>
      </c>
      <c r="F13" s="279" t="s">
        <v>90</v>
      </c>
      <c r="G13" s="280" t="s">
        <v>72</v>
      </c>
      <c r="H13" s="280" t="s">
        <v>91</v>
      </c>
      <c r="I13" s="280" t="s">
        <v>74</v>
      </c>
      <c r="J13" s="283">
        <v>1</v>
      </c>
      <c r="K13" s="280" t="s">
        <v>69</v>
      </c>
      <c r="L13" s="280" t="s">
        <v>74</v>
      </c>
      <c r="M13" s="284">
        <v>45399</v>
      </c>
      <c r="N13" s="285">
        <v>70</v>
      </c>
      <c r="O13" s="286">
        <v>0</v>
      </c>
      <c r="P13" s="287">
        <v>3.25674</v>
      </c>
      <c r="Q13" s="294">
        <v>3.25674</v>
      </c>
      <c r="R13" s="295">
        <f>S21</f>
        <v>2.80425805322</v>
      </c>
      <c r="S13" s="296">
        <f t="shared" ref="S13:S20" si="1">R13*J13</f>
        <v>2.80425805322</v>
      </c>
      <c r="T13" s="284"/>
      <c r="U13" s="280" t="s">
        <v>74</v>
      </c>
    </row>
    <row r="14" s="275" customFormat="1" ht="14" spans="1:21">
      <c r="A14" s="281" t="s">
        <v>68</v>
      </c>
      <c r="B14" s="281" t="s">
        <v>71</v>
      </c>
      <c r="C14" s="282" t="s">
        <v>69</v>
      </c>
      <c r="D14" s="281" t="s">
        <v>73</v>
      </c>
      <c r="E14" s="282" t="s">
        <v>74</v>
      </c>
      <c r="F14" s="281" t="s">
        <v>92</v>
      </c>
      <c r="G14" s="282" t="s">
        <v>72</v>
      </c>
      <c r="H14" s="282" t="s">
        <v>93</v>
      </c>
      <c r="I14" s="282" t="s">
        <v>74</v>
      </c>
      <c r="J14" s="288">
        <v>0.032</v>
      </c>
      <c r="K14" s="282" t="s">
        <v>94</v>
      </c>
      <c r="L14" s="282" t="s">
        <v>74</v>
      </c>
      <c r="M14" s="289">
        <v>44499</v>
      </c>
      <c r="N14" s="290">
        <v>70</v>
      </c>
      <c r="O14" s="291">
        <v>0</v>
      </c>
      <c r="P14" s="292">
        <v>7.55336</v>
      </c>
      <c r="Q14" s="297">
        <v>0.24171</v>
      </c>
      <c r="R14" s="295">
        <v>6.0909</v>
      </c>
      <c r="S14" s="296">
        <f t="shared" si="1"/>
        <v>0.1949088</v>
      </c>
      <c r="T14" s="289"/>
      <c r="U14" s="282" t="s">
        <v>74</v>
      </c>
    </row>
    <row r="15" spans="19:19">
      <c r="S15" s="277">
        <f>SUM(S13:S14)</f>
        <v>2.99916685322</v>
      </c>
    </row>
    <row r="17" s="275" customFormat="1" ht="18" customHeight="1" spans="1:21">
      <c r="A17" s="278" t="s">
        <v>47</v>
      </c>
      <c r="B17" s="278" t="s">
        <v>48</v>
      </c>
      <c r="C17" s="278" t="s">
        <v>49</v>
      </c>
      <c r="D17" s="278" t="s">
        <v>50</v>
      </c>
      <c r="E17" s="278" t="s">
        <v>51</v>
      </c>
      <c r="F17" s="278" t="s">
        <v>52</v>
      </c>
      <c r="G17" s="278" t="s">
        <v>53</v>
      </c>
      <c r="H17" s="278" t="s">
        <v>54</v>
      </c>
      <c r="I17" s="278" t="s">
        <v>55</v>
      </c>
      <c r="J17" s="278" t="s">
        <v>56</v>
      </c>
      <c r="K17" s="278" t="s">
        <v>57</v>
      </c>
      <c r="L17" s="278" t="s">
        <v>58</v>
      </c>
      <c r="M17" s="278" t="s">
        <v>59</v>
      </c>
      <c r="N17" s="278" t="s">
        <v>60</v>
      </c>
      <c r="O17" s="278" t="s">
        <v>61</v>
      </c>
      <c r="P17" s="278" t="s">
        <v>62</v>
      </c>
      <c r="Q17" s="278" t="s">
        <v>63</v>
      </c>
      <c r="R17" s="293" t="s">
        <v>64</v>
      </c>
      <c r="S17" s="293" t="s">
        <v>65</v>
      </c>
      <c r="T17" s="278" t="s">
        <v>66</v>
      </c>
      <c r="U17" s="278" t="s">
        <v>67</v>
      </c>
    </row>
    <row r="18" s="275" customFormat="1" ht="14" spans="1:21">
      <c r="A18" s="279" t="s">
        <v>68</v>
      </c>
      <c r="B18" s="279" t="s">
        <v>90</v>
      </c>
      <c r="C18" s="280" t="s">
        <v>69</v>
      </c>
      <c r="D18" s="279" t="s">
        <v>91</v>
      </c>
      <c r="E18" s="280" t="s">
        <v>74</v>
      </c>
      <c r="F18" s="279" t="s">
        <v>95</v>
      </c>
      <c r="G18" s="280" t="s">
        <v>72</v>
      </c>
      <c r="H18" s="280" t="s">
        <v>96</v>
      </c>
      <c r="I18" s="280" t="s">
        <v>97</v>
      </c>
      <c r="J18" s="283">
        <v>1</v>
      </c>
      <c r="K18" s="280" t="s">
        <v>69</v>
      </c>
      <c r="L18" s="280" t="s">
        <v>75</v>
      </c>
      <c r="M18" s="284">
        <v>45399</v>
      </c>
      <c r="N18" s="285">
        <v>110</v>
      </c>
      <c r="O18" s="286">
        <v>0</v>
      </c>
      <c r="P18" s="287">
        <v>2.53599</v>
      </c>
      <c r="Q18" s="294">
        <v>2.53599</v>
      </c>
      <c r="R18" s="295">
        <f>S25</f>
        <v>2.1855</v>
      </c>
      <c r="S18" s="296">
        <f t="shared" si="1"/>
        <v>2.1855</v>
      </c>
      <c r="T18" s="284"/>
      <c r="U18" s="280" t="s">
        <v>74</v>
      </c>
    </row>
    <row r="19" s="275" customFormat="1" ht="14" spans="1:21">
      <c r="A19" s="281" t="s">
        <v>68</v>
      </c>
      <c r="B19" s="281" t="s">
        <v>90</v>
      </c>
      <c r="C19" s="282" t="s">
        <v>69</v>
      </c>
      <c r="D19" s="281" t="s">
        <v>91</v>
      </c>
      <c r="E19" s="282" t="s">
        <v>74</v>
      </c>
      <c r="F19" s="281" t="s">
        <v>76</v>
      </c>
      <c r="G19" s="282" t="s">
        <v>77</v>
      </c>
      <c r="H19" s="282" t="s">
        <v>78</v>
      </c>
      <c r="I19" s="282" t="s">
        <v>74</v>
      </c>
      <c r="J19" s="288">
        <v>0.000126</v>
      </c>
      <c r="K19" s="282" t="s">
        <v>79</v>
      </c>
      <c r="L19" s="282" t="s">
        <v>74</v>
      </c>
      <c r="M19" s="289">
        <v>45462</v>
      </c>
      <c r="N19" s="290">
        <v>110</v>
      </c>
      <c r="O19" s="291">
        <v>0</v>
      </c>
      <c r="P19" s="292">
        <v>5.96786</v>
      </c>
      <c r="Q19" s="297">
        <v>0.00075</v>
      </c>
      <c r="R19" s="295">
        <v>5.61947</v>
      </c>
      <c r="S19" s="296">
        <f t="shared" si="1"/>
        <v>0.00070805322</v>
      </c>
      <c r="T19" s="289"/>
      <c r="U19" s="282" t="s">
        <v>74</v>
      </c>
    </row>
    <row r="20" s="275" customFormat="1" ht="14" spans="1:21">
      <c r="A20" s="279" t="s">
        <v>68</v>
      </c>
      <c r="B20" s="279" t="s">
        <v>90</v>
      </c>
      <c r="C20" s="280" t="s">
        <v>69</v>
      </c>
      <c r="D20" s="279" t="s">
        <v>91</v>
      </c>
      <c r="E20" s="280" t="s">
        <v>74</v>
      </c>
      <c r="F20" s="279" t="s">
        <v>98</v>
      </c>
      <c r="G20" s="280" t="s">
        <v>77</v>
      </c>
      <c r="H20" s="280" t="s">
        <v>99</v>
      </c>
      <c r="I20" s="280" t="s">
        <v>100</v>
      </c>
      <c r="J20" s="283">
        <v>1</v>
      </c>
      <c r="K20" s="280" t="s">
        <v>69</v>
      </c>
      <c r="L20" s="280" t="s">
        <v>74</v>
      </c>
      <c r="M20" s="284">
        <v>45399</v>
      </c>
      <c r="N20" s="285">
        <v>110</v>
      </c>
      <c r="O20" s="286">
        <v>0</v>
      </c>
      <c r="P20" s="287">
        <v>0.72</v>
      </c>
      <c r="Q20" s="294">
        <v>0.72</v>
      </c>
      <c r="R20" s="295">
        <v>0.61805</v>
      </c>
      <c r="S20" s="296">
        <f t="shared" si="1"/>
        <v>0.61805</v>
      </c>
      <c r="T20" s="284"/>
      <c r="U20" s="280" t="s">
        <v>74</v>
      </c>
    </row>
    <row r="21" spans="19:19">
      <c r="S21" s="277">
        <f>SUM(S18:S20)</f>
        <v>2.80425805322</v>
      </c>
    </row>
    <row r="23" s="275" customFormat="1" ht="18" customHeight="1" spans="1:21">
      <c r="A23" s="278" t="s">
        <v>47</v>
      </c>
      <c r="B23" s="278" t="s">
        <v>48</v>
      </c>
      <c r="C23" s="278" t="s">
        <v>49</v>
      </c>
      <c r="D23" s="278" t="s">
        <v>50</v>
      </c>
      <c r="E23" s="278" t="s">
        <v>51</v>
      </c>
      <c r="F23" s="278" t="s">
        <v>52</v>
      </c>
      <c r="G23" s="278" t="s">
        <v>53</v>
      </c>
      <c r="H23" s="278" t="s">
        <v>54</v>
      </c>
      <c r="I23" s="278" t="s">
        <v>55</v>
      </c>
      <c r="J23" s="278" t="s">
        <v>56</v>
      </c>
      <c r="K23" s="278" t="s">
        <v>57</v>
      </c>
      <c r="L23" s="278" t="s">
        <v>58</v>
      </c>
      <c r="M23" s="278" t="s">
        <v>59</v>
      </c>
      <c r="N23" s="278" t="s">
        <v>60</v>
      </c>
      <c r="O23" s="278" t="s">
        <v>61</v>
      </c>
      <c r="P23" s="278" t="s">
        <v>62</v>
      </c>
      <c r="Q23" s="278" t="s">
        <v>63</v>
      </c>
      <c r="R23" s="293" t="s">
        <v>64</v>
      </c>
      <c r="S23" s="293" t="s">
        <v>65</v>
      </c>
      <c r="T23" s="278" t="s">
        <v>66</v>
      </c>
      <c r="U23" s="278" t="s">
        <v>67</v>
      </c>
    </row>
    <row r="24" s="275" customFormat="1" ht="14" spans="1:21">
      <c r="A24" s="279" t="s">
        <v>68</v>
      </c>
      <c r="B24" s="279" t="s">
        <v>95</v>
      </c>
      <c r="C24" s="280" t="s">
        <v>69</v>
      </c>
      <c r="D24" s="279" t="s">
        <v>96</v>
      </c>
      <c r="E24" s="280" t="s">
        <v>101</v>
      </c>
      <c r="F24" s="279" t="s">
        <v>102</v>
      </c>
      <c r="G24" s="280" t="s">
        <v>77</v>
      </c>
      <c r="H24" s="280" t="s">
        <v>103</v>
      </c>
      <c r="I24" s="280" t="s">
        <v>104</v>
      </c>
      <c r="J24" s="283">
        <v>0.47</v>
      </c>
      <c r="K24" s="280" t="s">
        <v>79</v>
      </c>
      <c r="L24" s="280" t="s">
        <v>74</v>
      </c>
      <c r="M24" s="284">
        <v>44936</v>
      </c>
      <c r="N24" s="285">
        <v>110</v>
      </c>
      <c r="O24" s="286">
        <v>0</v>
      </c>
      <c r="P24" s="287">
        <v>4.88938</v>
      </c>
      <c r="Q24" s="294">
        <v>2.29801</v>
      </c>
      <c r="R24" s="295">
        <v>4.65</v>
      </c>
      <c r="S24" s="296">
        <f t="shared" ref="S24:S29" si="2">R24*J24</f>
        <v>2.1855</v>
      </c>
      <c r="T24" s="284"/>
      <c r="U24" s="280" t="s">
        <v>74</v>
      </c>
    </row>
    <row r="25" spans="19:19">
      <c r="S25" s="277">
        <f>SUM(S24:S24)</f>
        <v>2.1855</v>
      </c>
    </row>
    <row r="27" s="251" customFormat="1" ht="18" customHeight="1" spans="1:21">
      <c r="A27" s="252" t="s">
        <v>47</v>
      </c>
      <c r="B27" s="252" t="s">
        <v>48</v>
      </c>
      <c r="C27" s="252" t="s">
        <v>49</v>
      </c>
      <c r="D27" s="252" t="s">
        <v>50</v>
      </c>
      <c r="E27" s="252" t="s">
        <v>51</v>
      </c>
      <c r="F27" s="252" t="s">
        <v>52</v>
      </c>
      <c r="G27" s="252" t="s">
        <v>53</v>
      </c>
      <c r="H27" s="252" t="s">
        <v>54</v>
      </c>
      <c r="I27" s="252" t="s">
        <v>55</v>
      </c>
      <c r="J27" s="257" t="s">
        <v>56</v>
      </c>
      <c r="K27" s="252" t="s">
        <v>57</v>
      </c>
      <c r="L27" s="252" t="s">
        <v>58</v>
      </c>
      <c r="M27" s="257" t="s">
        <v>59</v>
      </c>
      <c r="N27" s="257" t="s">
        <v>60</v>
      </c>
      <c r="O27" s="257" t="s">
        <v>61</v>
      </c>
      <c r="P27" s="257" t="s">
        <v>62</v>
      </c>
      <c r="Q27" s="257" t="s">
        <v>63</v>
      </c>
      <c r="R27" s="293" t="s">
        <v>64</v>
      </c>
      <c r="S27" s="293" t="s">
        <v>65</v>
      </c>
      <c r="T27" s="257" t="s">
        <v>66</v>
      </c>
      <c r="U27" s="252" t="s">
        <v>67</v>
      </c>
    </row>
    <row r="28" s="251" customFormat="1" ht="14" spans="1:21">
      <c r="A28" s="253" t="s">
        <v>68</v>
      </c>
      <c r="B28" s="253" t="s">
        <v>82</v>
      </c>
      <c r="C28" s="254" t="s">
        <v>69</v>
      </c>
      <c r="D28" s="253" t="s">
        <v>83</v>
      </c>
      <c r="E28" s="254" t="s">
        <v>74</v>
      </c>
      <c r="F28" s="253" t="s">
        <v>105</v>
      </c>
      <c r="G28" s="254" t="s">
        <v>72</v>
      </c>
      <c r="H28" s="254" t="s">
        <v>106</v>
      </c>
      <c r="I28" s="254" t="s">
        <v>74</v>
      </c>
      <c r="J28" s="258">
        <v>1</v>
      </c>
      <c r="K28" s="254" t="s">
        <v>69</v>
      </c>
      <c r="L28" s="254" t="s">
        <v>74</v>
      </c>
      <c r="M28" s="259">
        <v>45399</v>
      </c>
      <c r="N28" s="260">
        <v>70</v>
      </c>
      <c r="O28" s="261">
        <v>0</v>
      </c>
      <c r="P28" s="262">
        <v>4.53327</v>
      </c>
      <c r="Q28" s="269">
        <v>4.53327</v>
      </c>
      <c r="R28" s="295">
        <f>S38</f>
        <v>4.25131682</v>
      </c>
      <c r="S28" s="296">
        <f t="shared" si="2"/>
        <v>4.25131682</v>
      </c>
      <c r="T28" s="259"/>
      <c r="U28" s="254" t="s">
        <v>74</v>
      </c>
    </row>
    <row r="29" s="251" customFormat="1" ht="14" spans="1:21">
      <c r="A29" s="255" t="s">
        <v>68</v>
      </c>
      <c r="B29" s="255" t="s">
        <v>82</v>
      </c>
      <c r="C29" s="256" t="s">
        <v>69</v>
      </c>
      <c r="D29" s="255" t="s">
        <v>83</v>
      </c>
      <c r="E29" s="256" t="s">
        <v>74</v>
      </c>
      <c r="F29" s="255" t="s">
        <v>92</v>
      </c>
      <c r="G29" s="256" t="s">
        <v>72</v>
      </c>
      <c r="H29" s="256" t="s">
        <v>93</v>
      </c>
      <c r="I29" s="256" t="s">
        <v>74</v>
      </c>
      <c r="J29" s="263">
        <v>0.036</v>
      </c>
      <c r="K29" s="256" t="s">
        <v>94</v>
      </c>
      <c r="L29" s="256" t="s">
        <v>74</v>
      </c>
      <c r="M29" s="264">
        <v>44499</v>
      </c>
      <c r="N29" s="265">
        <v>70</v>
      </c>
      <c r="O29" s="266">
        <v>0</v>
      </c>
      <c r="P29" s="267">
        <v>7.55336</v>
      </c>
      <c r="Q29" s="272">
        <v>0.27192</v>
      </c>
      <c r="R29" s="295">
        <v>6.0909</v>
      </c>
      <c r="S29" s="296">
        <f t="shared" si="2"/>
        <v>0.2192724</v>
      </c>
      <c r="T29" s="264"/>
      <c r="U29" s="256" t="s">
        <v>74</v>
      </c>
    </row>
    <row r="30" s="251" customFormat="1" ht="14" spans="18:19">
      <c r="R30" s="298"/>
      <c r="S30" s="298">
        <f>SUM(S28:S29)</f>
        <v>4.47058922</v>
      </c>
    </row>
    <row r="32" s="251" customFormat="1" ht="18" customHeight="1" spans="1:21">
      <c r="A32" s="252" t="s">
        <v>47</v>
      </c>
      <c r="B32" s="252" t="s">
        <v>48</v>
      </c>
      <c r="C32" s="252" t="s">
        <v>49</v>
      </c>
      <c r="D32" s="252" t="s">
        <v>50</v>
      </c>
      <c r="E32" s="252" t="s">
        <v>51</v>
      </c>
      <c r="F32" s="252" t="s">
        <v>52</v>
      </c>
      <c r="G32" s="252" t="s">
        <v>53</v>
      </c>
      <c r="H32" s="252" t="s">
        <v>54</v>
      </c>
      <c r="I32" s="252" t="s">
        <v>55</v>
      </c>
      <c r="J32" s="257" t="s">
        <v>56</v>
      </c>
      <c r="K32" s="252" t="s">
        <v>57</v>
      </c>
      <c r="L32" s="252" t="s">
        <v>58</v>
      </c>
      <c r="M32" s="257" t="s">
        <v>59</v>
      </c>
      <c r="N32" s="257" t="s">
        <v>60</v>
      </c>
      <c r="O32" s="257" t="s">
        <v>61</v>
      </c>
      <c r="P32" s="257" t="s">
        <v>62</v>
      </c>
      <c r="Q32" s="257" t="s">
        <v>63</v>
      </c>
      <c r="R32" s="293" t="s">
        <v>64</v>
      </c>
      <c r="S32" s="293" t="s">
        <v>65</v>
      </c>
      <c r="T32" s="257" t="s">
        <v>66</v>
      </c>
      <c r="U32" s="252" t="s">
        <v>67</v>
      </c>
    </row>
    <row r="33" s="251" customFormat="1" ht="14" spans="1:21">
      <c r="A33" s="253" t="s">
        <v>68</v>
      </c>
      <c r="B33" s="253" t="s">
        <v>105</v>
      </c>
      <c r="C33" s="254" t="s">
        <v>69</v>
      </c>
      <c r="D33" s="253" t="s">
        <v>106</v>
      </c>
      <c r="E33" s="254" t="s">
        <v>74</v>
      </c>
      <c r="F33" s="253" t="s">
        <v>107</v>
      </c>
      <c r="G33" s="254" t="s">
        <v>77</v>
      </c>
      <c r="H33" s="254" t="s">
        <v>108</v>
      </c>
      <c r="I33" s="254" t="s">
        <v>74</v>
      </c>
      <c r="J33" s="258">
        <v>1</v>
      </c>
      <c r="K33" s="254" t="s">
        <v>69</v>
      </c>
      <c r="L33" s="254" t="s">
        <v>74</v>
      </c>
      <c r="M33" s="259">
        <v>45399</v>
      </c>
      <c r="N33" s="260">
        <v>110</v>
      </c>
      <c r="O33" s="261">
        <v>0</v>
      </c>
      <c r="P33" s="262">
        <v>0.3913</v>
      </c>
      <c r="Q33" s="269">
        <v>0.3913</v>
      </c>
      <c r="R33" s="295">
        <v>0.3913</v>
      </c>
      <c r="S33" s="296">
        <f t="shared" ref="S33:S37" si="3">R33*J33</f>
        <v>0.3913</v>
      </c>
      <c r="T33" s="259"/>
      <c r="U33" s="254" t="s">
        <v>74</v>
      </c>
    </row>
    <row r="34" s="251" customFormat="1" ht="14" spans="1:21">
      <c r="A34" s="255" t="s">
        <v>68</v>
      </c>
      <c r="B34" s="255" t="s">
        <v>105</v>
      </c>
      <c r="C34" s="256" t="s">
        <v>69</v>
      </c>
      <c r="D34" s="255" t="s">
        <v>106</v>
      </c>
      <c r="E34" s="256" t="s">
        <v>74</v>
      </c>
      <c r="F34" s="255" t="s">
        <v>76</v>
      </c>
      <c r="G34" s="256" t="s">
        <v>77</v>
      </c>
      <c r="H34" s="256" t="s">
        <v>78</v>
      </c>
      <c r="I34" s="256" t="s">
        <v>74</v>
      </c>
      <c r="J34" s="263">
        <v>0.006</v>
      </c>
      <c r="K34" s="256" t="s">
        <v>79</v>
      </c>
      <c r="L34" s="256" t="s">
        <v>74</v>
      </c>
      <c r="M34" s="264">
        <v>45462</v>
      </c>
      <c r="N34" s="265">
        <v>110</v>
      </c>
      <c r="O34" s="266">
        <v>0</v>
      </c>
      <c r="P34" s="267">
        <v>5.96786</v>
      </c>
      <c r="Q34" s="272">
        <v>0.03581</v>
      </c>
      <c r="R34" s="295">
        <v>5.61947</v>
      </c>
      <c r="S34" s="296">
        <f t="shared" si="3"/>
        <v>0.03371682</v>
      </c>
      <c r="T34" s="264"/>
      <c r="U34" s="256" t="s">
        <v>74</v>
      </c>
    </row>
    <row r="35" s="251" customFormat="1" ht="14" spans="1:21">
      <c r="A35" s="253" t="s">
        <v>68</v>
      </c>
      <c r="B35" s="253" t="s">
        <v>105</v>
      </c>
      <c r="C35" s="254" t="s">
        <v>69</v>
      </c>
      <c r="D35" s="253" t="s">
        <v>106</v>
      </c>
      <c r="E35" s="254" t="s">
        <v>74</v>
      </c>
      <c r="F35" s="253" t="s">
        <v>109</v>
      </c>
      <c r="G35" s="254" t="s">
        <v>72</v>
      </c>
      <c r="H35" s="254" t="s">
        <v>110</v>
      </c>
      <c r="I35" s="254" t="s">
        <v>111</v>
      </c>
      <c r="J35" s="258">
        <v>1</v>
      </c>
      <c r="K35" s="254" t="s">
        <v>69</v>
      </c>
      <c r="L35" s="254" t="s">
        <v>75</v>
      </c>
      <c r="M35" s="259">
        <v>45399</v>
      </c>
      <c r="N35" s="260">
        <v>110</v>
      </c>
      <c r="O35" s="261">
        <v>0</v>
      </c>
      <c r="P35" s="262">
        <v>3.93806</v>
      </c>
      <c r="Q35" s="269">
        <v>3.93806</v>
      </c>
      <c r="R35" s="295">
        <f>S42</f>
        <v>3.6582</v>
      </c>
      <c r="S35" s="296">
        <f t="shared" si="3"/>
        <v>3.6582</v>
      </c>
      <c r="T35" s="259"/>
      <c r="U35" s="254" t="s">
        <v>74</v>
      </c>
    </row>
    <row r="36" s="251" customFormat="1" ht="14" spans="1:21">
      <c r="A36" s="255" t="s">
        <v>68</v>
      </c>
      <c r="B36" s="255" t="s">
        <v>105</v>
      </c>
      <c r="C36" s="256" t="s">
        <v>69</v>
      </c>
      <c r="D36" s="255" t="s">
        <v>106</v>
      </c>
      <c r="E36" s="256" t="s">
        <v>74</v>
      </c>
      <c r="F36" s="255" t="s">
        <v>112</v>
      </c>
      <c r="G36" s="256" t="s">
        <v>77</v>
      </c>
      <c r="H36" s="256" t="s">
        <v>113</v>
      </c>
      <c r="I36" s="256" t="s">
        <v>74</v>
      </c>
      <c r="J36" s="263">
        <v>1</v>
      </c>
      <c r="K36" s="256" t="s">
        <v>69</v>
      </c>
      <c r="L36" s="256" t="s">
        <v>74</v>
      </c>
      <c r="M36" s="264">
        <v>45399</v>
      </c>
      <c r="N36" s="265">
        <v>110</v>
      </c>
      <c r="O36" s="266">
        <v>0</v>
      </c>
      <c r="P36" s="267">
        <v>0.0885</v>
      </c>
      <c r="Q36" s="272">
        <v>0.0885</v>
      </c>
      <c r="R36" s="295">
        <v>0.0885</v>
      </c>
      <c r="S36" s="296">
        <f t="shared" si="3"/>
        <v>0.0885</v>
      </c>
      <c r="T36" s="264"/>
      <c r="U36" s="256" t="s">
        <v>74</v>
      </c>
    </row>
    <row r="37" s="251" customFormat="1" ht="14" spans="1:21">
      <c r="A37" s="253" t="s">
        <v>68</v>
      </c>
      <c r="B37" s="253" t="s">
        <v>105</v>
      </c>
      <c r="C37" s="254" t="s">
        <v>69</v>
      </c>
      <c r="D37" s="253" t="s">
        <v>106</v>
      </c>
      <c r="E37" s="254" t="s">
        <v>74</v>
      </c>
      <c r="F37" s="253" t="s">
        <v>114</v>
      </c>
      <c r="G37" s="254" t="s">
        <v>77</v>
      </c>
      <c r="H37" s="254" t="s">
        <v>115</v>
      </c>
      <c r="I37" s="254" t="s">
        <v>74</v>
      </c>
      <c r="J37" s="258">
        <v>1</v>
      </c>
      <c r="K37" s="254" t="s">
        <v>69</v>
      </c>
      <c r="L37" s="254" t="s">
        <v>74</v>
      </c>
      <c r="M37" s="259">
        <v>45399</v>
      </c>
      <c r="N37" s="260">
        <v>110</v>
      </c>
      <c r="O37" s="261">
        <v>0</v>
      </c>
      <c r="P37" s="262">
        <v>0.0796</v>
      </c>
      <c r="Q37" s="269">
        <v>0.0796</v>
      </c>
      <c r="R37" s="295">
        <v>0.0796</v>
      </c>
      <c r="S37" s="296">
        <f t="shared" si="3"/>
        <v>0.0796</v>
      </c>
      <c r="T37" s="259"/>
      <c r="U37" s="254" t="s">
        <v>74</v>
      </c>
    </row>
    <row r="38" spans="19:19">
      <c r="S38" s="277">
        <f>SUM(S33:S37)</f>
        <v>4.25131682</v>
      </c>
    </row>
    <row r="40" s="251" customFormat="1" ht="18" customHeight="1" spans="1:21">
      <c r="A40" s="252" t="s">
        <v>47</v>
      </c>
      <c r="B40" s="252" t="s">
        <v>48</v>
      </c>
      <c r="C40" s="252" t="s">
        <v>49</v>
      </c>
      <c r="D40" s="252" t="s">
        <v>50</v>
      </c>
      <c r="E40" s="252" t="s">
        <v>51</v>
      </c>
      <c r="F40" s="252" t="s">
        <v>52</v>
      </c>
      <c r="G40" s="252" t="s">
        <v>53</v>
      </c>
      <c r="H40" s="252" t="s">
        <v>54</v>
      </c>
      <c r="I40" s="252" t="s">
        <v>55</v>
      </c>
      <c r="J40" s="257" t="s">
        <v>56</v>
      </c>
      <c r="K40" s="252" t="s">
        <v>57</v>
      </c>
      <c r="L40" s="252" t="s">
        <v>58</v>
      </c>
      <c r="M40" s="257" t="s">
        <v>59</v>
      </c>
      <c r="N40" s="257" t="s">
        <v>60</v>
      </c>
      <c r="O40" s="257" t="s">
        <v>61</v>
      </c>
      <c r="P40" s="257" t="s">
        <v>62</v>
      </c>
      <c r="Q40" s="257" t="s">
        <v>63</v>
      </c>
      <c r="R40" s="293" t="s">
        <v>64</v>
      </c>
      <c r="S40" s="293" t="s">
        <v>65</v>
      </c>
      <c r="T40" s="257" t="s">
        <v>66</v>
      </c>
      <c r="U40" s="252" t="s">
        <v>67</v>
      </c>
    </row>
    <row r="41" s="251" customFormat="1" ht="14" spans="1:21">
      <c r="A41" s="253" t="s">
        <v>68</v>
      </c>
      <c r="B41" s="253" t="s">
        <v>109</v>
      </c>
      <c r="C41" s="254" t="s">
        <v>69</v>
      </c>
      <c r="D41" s="253" t="s">
        <v>110</v>
      </c>
      <c r="E41" s="254" t="s">
        <v>111</v>
      </c>
      <c r="F41" s="253" t="s">
        <v>116</v>
      </c>
      <c r="G41" s="254" t="s">
        <v>77</v>
      </c>
      <c r="H41" s="254" t="s">
        <v>117</v>
      </c>
      <c r="I41" s="254" t="s">
        <v>118</v>
      </c>
      <c r="J41" s="258">
        <v>0.78</v>
      </c>
      <c r="K41" s="254" t="s">
        <v>79</v>
      </c>
      <c r="L41" s="254" t="s">
        <v>74</v>
      </c>
      <c r="M41" s="259">
        <v>45454</v>
      </c>
      <c r="N41" s="260">
        <v>110</v>
      </c>
      <c r="O41" s="261">
        <v>0</v>
      </c>
      <c r="P41" s="262">
        <v>4.8407</v>
      </c>
      <c r="Q41" s="269">
        <v>3.77575</v>
      </c>
      <c r="R41" s="295">
        <v>4.69</v>
      </c>
      <c r="S41" s="296">
        <f>R41*J41</f>
        <v>3.6582</v>
      </c>
      <c r="T41" s="259"/>
      <c r="U41" s="254" t="s">
        <v>74</v>
      </c>
    </row>
    <row r="42" spans="19:19">
      <c r="S42" s="277">
        <f>SUM(S41:S41)</f>
        <v>3.6582</v>
      </c>
    </row>
  </sheetData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74"/>
  <sheetViews>
    <sheetView workbookViewId="0">
      <selection activeCell="M70" sqref="M70"/>
    </sheetView>
  </sheetViews>
  <sheetFormatPr defaultColWidth="8.58333333333333" defaultRowHeight="15"/>
  <cols>
    <col min="1" max="1" width="4.08333333333333" style="276" customWidth="1"/>
    <col min="2" max="2" width="9.33333333333333" style="276" customWidth="1"/>
    <col min="3" max="3" width="6.75" style="276" customWidth="1"/>
    <col min="4" max="4" width="9.41666666666667" style="276" customWidth="1"/>
    <col min="5" max="5" width="7.5" style="276" customWidth="1"/>
    <col min="6" max="6" width="9.33333333333333" style="276" customWidth="1"/>
    <col min="7" max="7" width="7.08333333333333" style="276" customWidth="1"/>
    <col min="8" max="8" width="14.3333333333333" style="276" customWidth="1"/>
    <col min="9" max="9" width="7.5" style="276" customWidth="1"/>
    <col min="10" max="10" width="8.08333333333333" style="276" customWidth="1"/>
    <col min="11" max="13" width="6.75" style="276" customWidth="1"/>
    <col min="14" max="14" width="4.08333333333333" style="276" customWidth="1"/>
    <col min="15" max="15" width="5.16666666666667" style="276" customWidth="1"/>
    <col min="16" max="17" width="7" style="276" customWidth="1"/>
    <col min="18" max="18" width="13.3333333333333" style="277" customWidth="1"/>
    <col min="19" max="19" width="6.75" style="277" customWidth="1"/>
    <col min="20" max="20" width="8.08333333333333" style="276" customWidth="1"/>
    <col min="21" max="21" width="5.41666666666667" style="276" customWidth="1"/>
    <col min="22" max="16384" width="8.58333333333333" style="276" customWidth="1"/>
  </cols>
  <sheetData>
    <row r="1" s="275" customFormat="1" ht="18" customHeight="1" spans="1:21">
      <c r="A1" s="278" t="s">
        <v>47</v>
      </c>
      <c r="B1" s="278" t="s">
        <v>48</v>
      </c>
      <c r="C1" s="278" t="s">
        <v>49</v>
      </c>
      <c r="D1" s="278" t="s">
        <v>50</v>
      </c>
      <c r="E1" s="278" t="s">
        <v>51</v>
      </c>
      <c r="F1" s="278" t="s">
        <v>52</v>
      </c>
      <c r="G1" s="278" t="s">
        <v>53</v>
      </c>
      <c r="H1" s="278" t="s">
        <v>54</v>
      </c>
      <c r="I1" s="278" t="s">
        <v>55</v>
      </c>
      <c r="J1" s="278" t="s">
        <v>56</v>
      </c>
      <c r="K1" s="278" t="s">
        <v>57</v>
      </c>
      <c r="L1" s="278" t="s">
        <v>58</v>
      </c>
      <c r="M1" s="278" t="s">
        <v>59</v>
      </c>
      <c r="N1" s="278" t="s">
        <v>60</v>
      </c>
      <c r="O1" s="278" t="s">
        <v>61</v>
      </c>
      <c r="P1" s="278" t="s">
        <v>62</v>
      </c>
      <c r="Q1" s="278" t="s">
        <v>63</v>
      </c>
      <c r="R1" s="293" t="s">
        <v>64</v>
      </c>
      <c r="S1" s="293" t="s">
        <v>65</v>
      </c>
      <c r="T1" s="278" t="s">
        <v>66</v>
      </c>
      <c r="U1" s="278" t="s">
        <v>67</v>
      </c>
    </row>
    <row r="2" s="275" customFormat="1" ht="14" spans="1:21">
      <c r="A2" s="279" t="s">
        <v>68</v>
      </c>
      <c r="B2" s="279" t="s">
        <v>29</v>
      </c>
      <c r="C2" s="280" t="s">
        <v>69</v>
      </c>
      <c r="D2" s="279" t="s">
        <v>32</v>
      </c>
      <c r="E2" s="280" t="s">
        <v>119</v>
      </c>
      <c r="F2" s="279" t="s">
        <v>120</v>
      </c>
      <c r="G2" s="280" t="s">
        <v>72</v>
      </c>
      <c r="H2" s="280" t="s">
        <v>121</v>
      </c>
      <c r="I2" s="280" t="s">
        <v>74</v>
      </c>
      <c r="J2" s="283">
        <v>4</v>
      </c>
      <c r="K2" s="280" t="s">
        <v>122</v>
      </c>
      <c r="L2" s="280" t="s">
        <v>74</v>
      </c>
      <c r="M2" s="284">
        <v>45110</v>
      </c>
      <c r="N2" s="285">
        <v>10</v>
      </c>
      <c r="O2" s="286">
        <v>0</v>
      </c>
      <c r="P2" s="287">
        <v>2.51502</v>
      </c>
      <c r="Q2" s="294">
        <v>10.06008</v>
      </c>
      <c r="R2" s="295">
        <f>S11</f>
        <v>0.6095929087</v>
      </c>
      <c r="S2" s="296">
        <f>R2*J2</f>
        <v>2.4383716348</v>
      </c>
      <c r="T2" s="284"/>
      <c r="U2" s="280" t="s">
        <v>74</v>
      </c>
    </row>
    <row r="3" s="275" customFormat="1" ht="14" spans="1:21">
      <c r="A3" s="281" t="s">
        <v>68</v>
      </c>
      <c r="B3" s="281" t="s">
        <v>29</v>
      </c>
      <c r="C3" s="282" t="s">
        <v>69</v>
      </c>
      <c r="D3" s="281" t="s">
        <v>32</v>
      </c>
      <c r="E3" s="282" t="s">
        <v>119</v>
      </c>
      <c r="F3" s="281" t="s">
        <v>123</v>
      </c>
      <c r="G3" s="282" t="s">
        <v>77</v>
      </c>
      <c r="H3" s="282" t="s">
        <v>124</v>
      </c>
      <c r="I3" s="282" t="s">
        <v>125</v>
      </c>
      <c r="J3" s="288">
        <v>4</v>
      </c>
      <c r="K3" s="282" t="s">
        <v>69</v>
      </c>
      <c r="L3" s="282" t="s">
        <v>74</v>
      </c>
      <c r="M3" s="289">
        <v>45110</v>
      </c>
      <c r="N3" s="290">
        <v>10</v>
      </c>
      <c r="O3" s="291">
        <v>0</v>
      </c>
      <c r="P3" s="292">
        <v>0.23</v>
      </c>
      <c r="Q3" s="297">
        <v>0.92</v>
      </c>
      <c r="R3" s="295">
        <v>0.2254</v>
      </c>
      <c r="S3" s="296">
        <f>R3*J3</f>
        <v>0.9016</v>
      </c>
      <c r="T3" s="289"/>
      <c r="U3" s="282" t="s">
        <v>74</v>
      </c>
    </row>
    <row r="4" s="275" customFormat="1" ht="14" spans="1:21">
      <c r="A4" s="279" t="s">
        <v>68</v>
      </c>
      <c r="B4" s="279" t="s">
        <v>29</v>
      </c>
      <c r="C4" s="280" t="s">
        <v>69</v>
      </c>
      <c r="D4" s="279" t="s">
        <v>32</v>
      </c>
      <c r="E4" s="280" t="s">
        <v>119</v>
      </c>
      <c r="F4" s="279" t="s">
        <v>126</v>
      </c>
      <c r="G4" s="280" t="s">
        <v>72</v>
      </c>
      <c r="H4" s="280" t="s">
        <v>127</v>
      </c>
      <c r="I4" s="280" t="s">
        <v>119</v>
      </c>
      <c r="J4" s="283">
        <v>1</v>
      </c>
      <c r="K4" s="280" t="s">
        <v>69</v>
      </c>
      <c r="L4" s="280" t="s">
        <v>74</v>
      </c>
      <c r="M4" s="284">
        <v>45110</v>
      </c>
      <c r="N4" s="285">
        <v>10</v>
      </c>
      <c r="O4" s="286">
        <v>0</v>
      </c>
      <c r="P4" s="287">
        <v>54.91516</v>
      </c>
      <c r="Q4" s="294">
        <v>54.91516</v>
      </c>
      <c r="R4" s="295">
        <f>S16</f>
        <v>46.905707437</v>
      </c>
      <c r="S4" s="296">
        <f>R4*J4</f>
        <v>46.905707437</v>
      </c>
      <c r="T4" s="284"/>
      <c r="U4" s="280" t="s">
        <v>74</v>
      </c>
    </row>
    <row r="5" spans="18:19">
      <c r="R5" s="273" t="s">
        <v>89</v>
      </c>
      <c r="S5" s="274">
        <f>SUM(S2:S4)</f>
        <v>50.2456790718</v>
      </c>
    </row>
    <row r="6" spans="18:19">
      <c r="R6" s="274" t="s">
        <v>72</v>
      </c>
      <c r="S6" s="274" cm="1">
        <f t="array" ref="S6:S7">SUMIF(G2:G4,R6:R7,S2:S4)</f>
        <v>49.3440790718</v>
      </c>
    </row>
    <row r="7" spans="18:19">
      <c r="R7" s="274" t="s">
        <v>77</v>
      </c>
      <c r="S7" s="274">
        <v>0.9016</v>
      </c>
    </row>
    <row r="9" s="275" customFormat="1" ht="18" customHeight="1" spans="1:21">
      <c r="A9" s="278" t="s">
        <v>47</v>
      </c>
      <c r="B9" s="278" t="s">
        <v>48</v>
      </c>
      <c r="C9" s="278" t="s">
        <v>49</v>
      </c>
      <c r="D9" s="278" t="s">
        <v>50</v>
      </c>
      <c r="E9" s="278" t="s">
        <v>51</v>
      </c>
      <c r="F9" s="278" t="s">
        <v>52</v>
      </c>
      <c r="G9" s="278" t="s">
        <v>53</v>
      </c>
      <c r="H9" s="278" t="s">
        <v>54</v>
      </c>
      <c r="I9" s="278" t="s">
        <v>55</v>
      </c>
      <c r="J9" s="278" t="s">
        <v>56</v>
      </c>
      <c r="K9" s="278" t="s">
        <v>57</v>
      </c>
      <c r="L9" s="278" t="s">
        <v>58</v>
      </c>
      <c r="M9" s="278" t="s">
        <v>59</v>
      </c>
      <c r="N9" s="278" t="s">
        <v>60</v>
      </c>
      <c r="O9" s="278" t="s">
        <v>61</v>
      </c>
      <c r="P9" s="278" t="s">
        <v>62</v>
      </c>
      <c r="Q9" s="278" t="s">
        <v>63</v>
      </c>
      <c r="R9" s="293" t="s">
        <v>64</v>
      </c>
      <c r="S9" s="293" t="s">
        <v>65</v>
      </c>
      <c r="T9" s="278" t="s">
        <v>66</v>
      </c>
      <c r="U9" s="278" t="s">
        <v>67</v>
      </c>
    </row>
    <row r="10" s="275" customFormat="1" ht="14" spans="1:21">
      <c r="A10" s="279" t="s">
        <v>68</v>
      </c>
      <c r="B10" s="279" t="s">
        <v>120</v>
      </c>
      <c r="C10" s="280" t="s">
        <v>122</v>
      </c>
      <c r="D10" s="279" t="s">
        <v>121</v>
      </c>
      <c r="E10" s="280" t="s">
        <v>74</v>
      </c>
      <c r="F10" s="279" t="s">
        <v>128</v>
      </c>
      <c r="G10" s="280" t="s">
        <v>77</v>
      </c>
      <c r="H10" s="280" t="s">
        <v>129</v>
      </c>
      <c r="I10" s="280" t="s">
        <v>74</v>
      </c>
      <c r="J10" s="283">
        <v>0.01013</v>
      </c>
      <c r="K10" s="280" t="s">
        <v>79</v>
      </c>
      <c r="L10" s="280" t="s">
        <v>74</v>
      </c>
      <c r="M10" s="284">
        <v>45106</v>
      </c>
      <c r="N10" s="285">
        <v>90</v>
      </c>
      <c r="O10" s="286">
        <v>0</v>
      </c>
      <c r="P10" s="287">
        <v>0</v>
      </c>
      <c r="Q10" s="294">
        <v>0</v>
      </c>
      <c r="R10" s="295">
        <v>60.17699</v>
      </c>
      <c r="S10" s="296">
        <f t="shared" ref="S10:S15" si="0">R10*J10</f>
        <v>0.6095929087</v>
      </c>
      <c r="T10" s="284"/>
      <c r="U10" s="280" t="s">
        <v>74</v>
      </c>
    </row>
    <row r="11" spans="19:19">
      <c r="S11" s="277">
        <f>SUM(S10:S10)</f>
        <v>0.6095929087</v>
      </c>
    </row>
    <row r="13" s="275" customFormat="1" ht="18" customHeight="1" spans="1:21">
      <c r="A13" s="278" t="s">
        <v>47</v>
      </c>
      <c r="B13" s="278" t="s">
        <v>48</v>
      </c>
      <c r="C13" s="278" t="s">
        <v>49</v>
      </c>
      <c r="D13" s="278" t="s">
        <v>50</v>
      </c>
      <c r="E13" s="278" t="s">
        <v>51</v>
      </c>
      <c r="F13" s="278" t="s">
        <v>52</v>
      </c>
      <c r="G13" s="278" t="s">
        <v>53</v>
      </c>
      <c r="H13" s="278" t="s">
        <v>54</v>
      </c>
      <c r="I13" s="278" t="s">
        <v>55</v>
      </c>
      <c r="J13" s="278" t="s">
        <v>56</v>
      </c>
      <c r="K13" s="278" t="s">
        <v>57</v>
      </c>
      <c r="L13" s="278" t="s">
        <v>58</v>
      </c>
      <c r="M13" s="278" t="s">
        <v>59</v>
      </c>
      <c r="N13" s="278" t="s">
        <v>60</v>
      </c>
      <c r="O13" s="278" t="s">
        <v>61</v>
      </c>
      <c r="P13" s="278" t="s">
        <v>62</v>
      </c>
      <c r="Q13" s="278" t="s">
        <v>63</v>
      </c>
      <c r="R13" s="293" t="s">
        <v>64</v>
      </c>
      <c r="S13" s="293" t="s">
        <v>65</v>
      </c>
      <c r="T13" s="278" t="s">
        <v>66</v>
      </c>
      <c r="U13" s="278" t="s">
        <v>67</v>
      </c>
    </row>
    <row r="14" s="275" customFormat="1" ht="14" spans="1:21">
      <c r="A14" s="279" t="s">
        <v>68</v>
      </c>
      <c r="B14" s="279" t="s">
        <v>126</v>
      </c>
      <c r="C14" s="280" t="s">
        <v>69</v>
      </c>
      <c r="D14" s="279" t="s">
        <v>127</v>
      </c>
      <c r="E14" s="280" t="s">
        <v>119</v>
      </c>
      <c r="F14" s="279" t="s">
        <v>130</v>
      </c>
      <c r="G14" s="280" t="s">
        <v>72</v>
      </c>
      <c r="H14" s="280" t="s">
        <v>131</v>
      </c>
      <c r="I14" s="280" t="s">
        <v>119</v>
      </c>
      <c r="J14" s="283">
        <v>1</v>
      </c>
      <c r="K14" s="280" t="s">
        <v>69</v>
      </c>
      <c r="L14" s="280" t="s">
        <v>75</v>
      </c>
      <c r="M14" s="284">
        <v>45110</v>
      </c>
      <c r="N14" s="285">
        <v>70</v>
      </c>
      <c r="O14" s="286">
        <v>0</v>
      </c>
      <c r="P14" s="287">
        <v>51.03896</v>
      </c>
      <c r="Q14" s="294">
        <v>51.03896</v>
      </c>
      <c r="R14" s="295">
        <f>S34</f>
        <v>44.006439037</v>
      </c>
      <c r="S14" s="296">
        <f t="shared" si="0"/>
        <v>44.006439037</v>
      </c>
      <c r="T14" s="284"/>
      <c r="U14" s="280" t="s">
        <v>74</v>
      </c>
    </row>
    <row r="15" s="275" customFormat="1" ht="14" spans="1:21">
      <c r="A15" s="281" t="s">
        <v>68</v>
      </c>
      <c r="B15" s="281" t="s">
        <v>126</v>
      </c>
      <c r="C15" s="282" t="s">
        <v>69</v>
      </c>
      <c r="D15" s="281" t="s">
        <v>127</v>
      </c>
      <c r="E15" s="282" t="s">
        <v>119</v>
      </c>
      <c r="F15" s="281" t="s">
        <v>92</v>
      </c>
      <c r="G15" s="282" t="s">
        <v>72</v>
      </c>
      <c r="H15" s="282" t="s">
        <v>93</v>
      </c>
      <c r="I15" s="282" t="s">
        <v>74</v>
      </c>
      <c r="J15" s="288">
        <v>0.476</v>
      </c>
      <c r="K15" s="282" t="s">
        <v>94</v>
      </c>
      <c r="L15" s="282" t="s">
        <v>74</v>
      </c>
      <c r="M15" s="289">
        <v>45110</v>
      </c>
      <c r="N15" s="290">
        <v>70</v>
      </c>
      <c r="O15" s="291">
        <v>0</v>
      </c>
      <c r="P15" s="292">
        <v>7.55336</v>
      </c>
      <c r="Q15" s="297">
        <v>3.5954</v>
      </c>
      <c r="R15" s="295">
        <v>6.0909</v>
      </c>
      <c r="S15" s="296">
        <f t="shared" si="0"/>
        <v>2.8992684</v>
      </c>
      <c r="T15" s="289"/>
      <c r="U15" s="282" t="s">
        <v>74</v>
      </c>
    </row>
    <row r="16" spans="19:19">
      <c r="S16" s="277">
        <f>SUM(S14:S15)</f>
        <v>46.905707437</v>
      </c>
    </row>
    <row r="18" s="275" customFormat="1" ht="18" customHeight="1" spans="1:21">
      <c r="A18" s="278" t="s">
        <v>47</v>
      </c>
      <c r="B18" s="278" t="s">
        <v>48</v>
      </c>
      <c r="C18" s="278" t="s">
        <v>49</v>
      </c>
      <c r="D18" s="278" t="s">
        <v>50</v>
      </c>
      <c r="E18" s="278" t="s">
        <v>51</v>
      </c>
      <c r="F18" s="278" t="s">
        <v>52</v>
      </c>
      <c r="G18" s="278" t="s">
        <v>53</v>
      </c>
      <c r="H18" s="278" t="s">
        <v>54</v>
      </c>
      <c r="I18" s="278" t="s">
        <v>55</v>
      </c>
      <c r="J18" s="278" t="s">
        <v>56</v>
      </c>
      <c r="K18" s="278" t="s">
        <v>57</v>
      </c>
      <c r="L18" s="278" t="s">
        <v>58</v>
      </c>
      <c r="M18" s="278" t="s">
        <v>59</v>
      </c>
      <c r="N18" s="278" t="s">
        <v>60</v>
      </c>
      <c r="O18" s="278" t="s">
        <v>61</v>
      </c>
      <c r="P18" s="278" t="s">
        <v>62</v>
      </c>
      <c r="Q18" s="278" t="s">
        <v>63</v>
      </c>
      <c r="R18" s="293" t="s">
        <v>64</v>
      </c>
      <c r="S18" s="293" t="s">
        <v>65</v>
      </c>
      <c r="T18" s="278" t="s">
        <v>66</v>
      </c>
      <c r="U18" s="278" t="s">
        <v>67</v>
      </c>
    </row>
    <row r="19" s="275" customFormat="1" ht="14" spans="1:21">
      <c r="A19" s="279" t="s">
        <v>68</v>
      </c>
      <c r="B19" s="279" t="s">
        <v>130</v>
      </c>
      <c r="C19" s="280" t="s">
        <v>69</v>
      </c>
      <c r="D19" s="279" t="s">
        <v>131</v>
      </c>
      <c r="E19" s="280" t="s">
        <v>119</v>
      </c>
      <c r="F19" s="279" t="s">
        <v>132</v>
      </c>
      <c r="G19" s="280" t="s">
        <v>77</v>
      </c>
      <c r="H19" s="280" t="s">
        <v>133</v>
      </c>
      <c r="I19" s="280" t="s">
        <v>134</v>
      </c>
      <c r="J19" s="283">
        <v>1</v>
      </c>
      <c r="K19" s="280" t="s">
        <v>69</v>
      </c>
      <c r="L19" s="280" t="s">
        <v>74</v>
      </c>
      <c r="M19" s="284">
        <v>45110</v>
      </c>
      <c r="N19" s="285">
        <v>20</v>
      </c>
      <c r="O19" s="286">
        <v>0</v>
      </c>
      <c r="P19" s="287">
        <v>5.2628</v>
      </c>
      <c r="Q19" s="294">
        <v>5.2628</v>
      </c>
      <c r="R19" s="295">
        <v>5</v>
      </c>
      <c r="S19" s="296">
        <f t="shared" ref="S19:S34" si="1">R19*J19</f>
        <v>5</v>
      </c>
      <c r="T19" s="284"/>
      <c r="U19" s="280" t="s">
        <v>74</v>
      </c>
    </row>
    <row r="20" s="275" customFormat="1" ht="14" spans="1:21">
      <c r="A20" s="281" t="s">
        <v>68</v>
      </c>
      <c r="B20" s="281" t="s">
        <v>130</v>
      </c>
      <c r="C20" s="282" t="s">
        <v>69</v>
      </c>
      <c r="D20" s="281" t="s">
        <v>131</v>
      </c>
      <c r="E20" s="282" t="s">
        <v>119</v>
      </c>
      <c r="F20" s="281" t="s">
        <v>135</v>
      </c>
      <c r="G20" s="282" t="s">
        <v>77</v>
      </c>
      <c r="H20" s="282" t="s">
        <v>136</v>
      </c>
      <c r="I20" s="282" t="s">
        <v>137</v>
      </c>
      <c r="J20" s="288">
        <v>4</v>
      </c>
      <c r="K20" s="282" t="s">
        <v>69</v>
      </c>
      <c r="L20" s="282" t="s">
        <v>74</v>
      </c>
      <c r="M20" s="289">
        <v>45411</v>
      </c>
      <c r="N20" s="290">
        <v>20</v>
      </c>
      <c r="O20" s="291">
        <v>0</v>
      </c>
      <c r="P20" s="292">
        <v>0.15</v>
      </c>
      <c r="Q20" s="297">
        <v>0.6</v>
      </c>
      <c r="R20" s="295">
        <v>0.147</v>
      </c>
      <c r="S20" s="296">
        <f t="shared" si="1"/>
        <v>0.588</v>
      </c>
      <c r="T20" s="289"/>
      <c r="U20" s="282" t="s">
        <v>74</v>
      </c>
    </row>
    <row r="21" s="275" customFormat="1" ht="14" spans="1:21">
      <c r="A21" s="279" t="s">
        <v>68</v>
      </c>
      <c r="B21" s="279" t="s">
        <v>130</v>
      </c>
      <c r="C21" s="280" t="s">
        <v>69</v>
      </c>
      <c r="D21" s="279" t="s">
        <v>131</v>
      </c>
      <c r="E21" s="280" t="s">
        <v>119</v>
      </c>
      <c r="F21" s="279" t="s">
        <v>138</v>
      </c>
      <c r="G21" s="280" t="s">
        <v>77</v>
      </c>
      <c r="H21" s="280" t="s">
        <v>139</v>
      </c>
      <c r="I21" s="280" t="s">
        <v>74</v>
      </c>
      <c r="J21" s="283">
        <v>0.0413</v>
      </c>
      <c r="K21" s="280" t="s">
        <v>79</v>
      </c>
      <c r="L21" s="280" t="s">
        <v>74</v>
      </c>
      <c r="M21" s="284">
        <v>45110</v>
      </c>
      <c r="N21" s="285">
        <v>20</v>
      </c>
      <c r="O21" s="286">
        <v>0</v>
      </c>
      <c r="P21" s="287">
        <v>5.36209</v>
      </c>
      <c r="Q21" s="294">
        <v>0.22145</v>
      </c>
      <c r="R21" s="295">
        <v>5</v>
      </c>
      <c r="S21" s="296">
        <f t="shared" si="1"/>
        <v>0.2065</v>
      </c>
      <c r="T21" s="284"/>
      <c r="U21" s="280" t="s">
        <v>74</v>
      </c>
    </row>
    <row r="22" s="275" customFormat="1" ht="14" spans="1:21">
      <c r="A22" s="281" t="s">
        <v>68</v>
      </c>
      <c r="B22" s="281" t="s">
        <v>130</v>
      </c>
      <c r="C22" s="282" t="s">
        <v>69</v>
      </c>
      <c r="D22" s="281" t="s">
        <v>131</v>
      </c>
      <c r="E22" s="282" t="s">
        <v>119</v>
      </c>
      <c r="F22" s="281" t="s">
        <v>140</v>
      </c>
      <c r="G22" s="282" t="s">
        <v>72</v>
      </c>
      <c r="H22" s="282" t="s">
        <v>141</v>
      </c>
      <c r="I22" s="282" t="s">
        <v>74</v>
      </c>
      <c r="J22" s="288">
        <v>1</v>
      </c>
      <c r="K22" s="282" t="s">
        <v>69</v>
      </c>
      <c r="L22" s="282" t="s">
        <v>74</v>
      </c>
      <c r="M22" s="289">
        <v>45401</v>
      </c>
      <c r="N22" s="290">
        <v>20</v>
      </c>
      <c r="O22" s="291">
        <v>0</v>
      </c>
      <c r="P22" s="292">
        <v>5.08141</v>
      </c>
      <c r="Q22" s="297">
        <v>5.08141</v>
      </c>
      <c r="R22" s="295">
        <f>S41</f>
        <v>4.04732935</v>
      </c>
      <c r="S22" s="296">
        <f t="shared" si="1"/>
        <v>4.04732935</v>
      </c>
      <c r="T22" s="289"/>
      <c r="U22" s="282" t="s">
        <v>74</v>
      </c>
    </row>
    <row r="23" s="275" customFormat="1" ht="14" spans="1:21">
      <c r="A23" s="279" t="s">
        <v>68</v>
      </c>
      <c r="B23" s="279" t="s">
        <v>130</v>
      </c>
      <c r="C23" s="280" t="s">
        <v>69</v>
      </c>
      <c r="D23" s="279" t="s">
        <v>131</v>
      </c>
      <c r="E23" s="280" t="s">
        <v>119</v>
      </c>
      <c r="F23" s="279" t="s">
        <v>142</v>
      </c>
      <c r="G23" s="280" t="s">
        <v>77</v>
      </c>
      <c r="H23" s="280" t="s">
        <v>143</v>
      </c>
      <c r="I23" s="280" t="s">
        <v>134</v>
      </c>
      <c r="J23" s="283">
        <v>1</v>
      </c>
      <c r="K23" s="280" t="s">
        <v>69</v>
      </c>
      <c r="L23" s="280" t="s">
        <v>74</v>
      </c>
      <c r="M23" s="284">
        <v>45110</v>
      </c>
      <c r="N23" s="285">
        <v>20</v>
      </c>
      <c r="O23" s="286">
        <v>0</v>
      </c>
      <c r="P23" s="287">
        <v>5.2628</v>
      </c>
      <c r="Q23" s="294">
        <v>5.2628</v>
      </c>
      <c r="R23" s="295">
        <v>5</v>
      </c>
      <c r="S23" s="296">
        <f t="shared" si="1"/>
        <v>5</v>
      </c>
      <c r="T23" s="284"/>
      <c r="U23" s="280" t="s">
        <v>74</v>
      </c>
    </row>
    <row r="24" s="275" customFormat="1" ht="14" spans="1:21">
      <c r="A24" s="281" t="s">
        <v>68</v>
      </c>
      <c r="B24" s="281" t="s">
        <v>130</v>
      </c>
      <c r="C24" s="282" t="s">
        <v>69</v>
      </c>
      <c r="D24" s="281" t="s">
        <v>131</v>
      </c>
      <c r="E24" s="282" t="s">
        <v>119</v>
      </c>
      <c r="F24" s="281" t="s">
        <v>144</v>
      </c>
      <c r="G24" s="282" t="s">
        <v>77</v>
      </c>
      <c r="H24" s="282" t="s">
        <v>145</v>
      </c>
      <c r="I24" s="282" t="s">
        <v>119</v>
      </c>
      <c r="J24" s="288">
        <v>2</v>
      </c>
      <c r="K24" s="282" t="s">
        <v>69</v>
      </c>
      <c r="L24" s="282" t="s">
        <v>74</v>
      </c>
      <c r="M24" s="289">
        <v>45110</v>
      </c>
      <c r="N24" s="290">
        <v>20</v>
      </c>
      <c r="O24" s="291">
        <v>0</v>
      </c>
      <c r="P24" s="292">
        <v>8.009</v>
      </c>
      <c r="Q24" s="297">
        <v>16.018</v>
      </c>
      <c r="R24" s="295">
        <v>8.009</v>
      </c>
      <c r="S24" s="296">
        <f t="shared" si="1"/>
        <v>16.018</v>
      </c>
      <c r="T24" s="289"/>
      <c r="U24" s="282" t="s">
        <v>74</v>
      </c>
    </row>
    <row r="25" s="275" customFormat="1" ht="14" spans="1:21">
      <c r="A25" s="279" t="s">
        <v>68</v>
      </c>
      <c r="B25" s="279" t="s">
        <v>130</v>
      </c>
      <c r="C25" s="280" t="s">
        <v>69</v>
      </c>
      <c r="D25" s="279" t="s">
        <v>131</v>
      </c>
      <c r="E25" s="280" t="s">
        <v>119</v>
      </c>
      <c r="F25" s="279" t="s">
        <v>146</v>
      </c>
      <c r="G25" s="280" t="s">
        <v>72</v>
      </c>
      <c r="H25" s="280" t="s">
        <v>147</v>
      </c>
      <c r="I25" s="280" t="s">
        <v>148</v>
      </c>
      <c r="J25" s="283">
        <v>1</v>
      </c>
      <c r="K25" s="280" t="s">
        <v>69</v>
      </c>
      <c r="L25" s="280" t="s">
        <v>74</v>
      </c>
      <c r="M25" s="284">
        <v>45110</v>
      </c>
      <c r="N25" s="285">
        <v>20</v>
      </c>
      <c r="O25" s="286">
        <v>0</v>
      </c>
      <c r="P25" s="287">
        <v>3.89071</v>
      </c>
      <c r="Q25" s="294">
        <v>3.89071</v>
      </c>
      <c r="R25" s="295">
        <f>S49</f>
        <v>3.570993</v>
      </c>
      <c r="S25" s="296">
        <f t="shared" si="1"/>
        <v>3.570993</v>
      </c>
      <c r="T25" s="284"/>
      <c r="U25" s="280" t="s">
        <v>74</v>
      </c>
    </row>
    <row r="26" s="275" customFormat="1" ht="14" spans="1:21">
      <c r="A26" s="281" t="s">
        <v>68</v>
      </c>
      <c r="B26" s="281" t="s">
        <v>130</v>
      </c>
      <c r="C26" s="282" t="s">
        <v>69</v>
      </c>
      <c r="D26" s="281" t="s">
        <v>131</v>
      </c>
      <c r="E26" s="282" t="s">
        <v>119</v>
      </c>
      <c r="F26" s="281" t="s">
        <v>149</v>
      </c>
      <c r="G26" s="282" t="s">
        <v>77</v>
      </c>
      <c r="H26" s="282" t="s">
        <v>150</v>
      </c>
      <c r="I26" s="282" t="s">
        <v>74</v>
      </c>
      <c r="J26" s="288">
        <v>4</v>
      </c>
      <c r="K26" s="282" t="s">
        <v>69</v>
      </c>
      <c r="L26" s="282" t="s">
        <v>74</v>
      </c>
      <c r="M26" s="289">
        <v>45401</v>
      </c>
      <c r="N26" s="290">
        <v>20</v>
      </c>
      <c r="O26" s="291">
        <v>0</v>
      </c>
      <c r="P26" s="292">
        <v>0.13</v>
      </c>
      <c r="Q26" s="297">
        <v>0.52</v>
      </c>
      <c r="R26" s="295">
        <v>0.1274</v>
      </c>
      <c r="S26" s="296">
        <f t="shared" si="1"/>
        <v>0.5096</v>
      </c>
      <c r="T26" s="289"/>
      <c r="U26" s="282" t="s">
        <v>74</v>
      </c>
    </row>
    <row r="27" s="275" customFormat="1" ht="14" spans="1:21">
      <c r="A27" s="279" t="s">
        <v>68</v>
      </c>
      <c r="B27" s="279" t="s">
        <v>130</v>
      </c>
      <c r="C27" s="280" t="s">
        <v>69</v>
      </c>
      <c r="D27" s="279" t="s">
        <v>131</v>
      </c>
      <c r="E27" s="280" t="s">
        <v>119</v>
      </c>
      <c r="F27" s="279" t="s">
        <v>76</v>
      </c>
      <c r="G27" s="280" t="s">
        <v>77</v>
      </c>
      <c r="H27" s="280" t="s">
        <v>78</v>
      </c>
      <c r="I27" s="280" t="s">
        <v>74</v>
      </c>
      <c r="J27" s="283">
        <v>0.0141</v>
      </c>
      <c r="K27" s="280" t="s">
        <v>79</v>
      </c>
      <c r="L27" s="280" t="s">
        <v>74</v>
      </c>
      <c r="M27" s="284">
        <v>45110</v>
      </c>
      <c r="N27" s="285">
        <v>20</v>
      </c>
      <c r="O27" s="286">
        <v>0</v>
      </c>
      <c r="P27" s="287">
        <v>5.96786</v>
      </c>
      <c r="Q27" s="294">
        <v>0.08415</v>
      </c>
      <c r="R27" s="295">
        <v>5.61947</v>
      </c>
      <c r="S27" s="296">
        <f t="shared" si="1"/>
        <v>0.079234527</v>
      </c>
      <c r="T27" s="284"/>
      <c r="U27" s="280" t="s">
        <v>74</v>
      </c>
    </row>
    <row r="28" s="275" customFormat="1" ht="14" spans="1:21">
      <c r="A28" s="281" t="s">
        <v>68</v>
      </c>
      <c r="B28" s="281" t="s">
        <v>130</v>
      </c>
      <c r="C28" s="282" t="s">
        <v>69</v>
      </c>
      <c r="D28" s="281" t="s">
        <v>131</v>
      </c>
      <c r="E28" s="282" t="s">
        <v>119</v>
      </c>
      <c r="F28" s="281" t="s">
        <v>151</v>
      </c>
      <c r="G28" s="282" t="s">
        <v>72</v>
      </c>
      <c r="H28" s="282" t="s">
        <v>152</v>
      </c>
      <c r="I28" s="282" t="s">
        <v>148</v>
      </c>
      <c r="J28" s="288">
        <v>2</v>
      </c>
      <c r="K28" s="282" t="s">
        <v>69</v>
      </c>
      <c r="L28" s="282" t="s">
        <v>74</v>
      </c>
      <c r="M28" s="289">
        <v>45110</v>
      </c>
      <c r="N28" s="290">
        <v>20</v>
      </c>
      <c r="O28" s="291">
        <v>0</v>
      </c>
      <c r="P28" s="292">
        <v>1.3301</v>
      </c>
      <c r="Q28" s="297">
        <v>2.6602</v>
      </c>
      <c r="R28" s="295">
        <f>S53</f>
        <v>0.575463</v>
      </c>
      <c r="S28" s="296">
        <f t="shared" si="1"/>
        <v>1.150926</v>
      </c>
      <c r="T28" s="289"/>
      <c r="U28" s="282" t="s">
        <v>74</v>
      </c>
    </row>
    <row r="29" s="275" customFormat="1" ht="14" spans="1:21">
      <c r="A29" s="279" t="s">
        <v>68</v>
      </c>
      <c r="B29" s="279" t="s">
        <v>130</v>
      </c>
      <c r="C29" s="280" t="s">
        <v>69</v>
      </c>
      <c r="D29" s="279" t="s">
        <v>131</v>
      </c>
      <c r="E29" s="280" t="s">
        <v>119</v>
      </c>
      <c r="F29" s="279" t="s">
        <v>153</v>
      </c>
      <c r="G29" s="280" t="s">
        <v>72</v>
      </c>
      <c r="H29" s="280" t="s">
        <v>154</v>
      </c>
      <c r="I29" s="280" t="s">
        <v>155</v>
      </c>
      <c r="J29" s="283">
        <v>1</v>
      </c>
      <c r="K29" s="280" t="s">
        <v>69</v>
      </c>
      <c r="L29" s="280" t="s">
        <v>74</v>
      </c>
      <c r="M29" s="284">
        <v>45110</v>
      </c>
      <c r="N29" s="285">
        <v>20</v>
      </c>
      <c r="O29" s="286">
        <v>0</v>
      </c>
      <c r="P29" s="287">
        <v>0.71389</v>
      </c>
      <c r="Q29" s="294">
        <v>0.71389</v>
      </c>
      <c r="R29" s="295">
        <f>S57</f>
        <v>0.510435</v>
      </c>
      <c r="S29" s="296">
        <f t="shared" si="1"/>
        <v>0.510435</v>
      </c>
      <c r="T29" s="284"/>
      <c r="U29" s="280" t="s">
        <v>74</v>
      </c>
    </row>
    <row r="30" s="275" customFormat="1" ht="14" spans="1:21">
      <c r="A30" s="281" t="s">
        <v>68</v>
      </c>
      <c r="B30" s="281" t="s">
        <v>130</v>
      </c>
      <c r="C30" s="282" t="s">
        <v>69</v>
      </c>
      <c r="D30" s="281" t="s">
        <v>131</v>
      </c>
      <c r="E30" s="282" t="s">
        <v>119</v>
      </c>
      <c r="F30" s="281" t="s">
        <v>156</v>
      </c>
      <c r="G30" s="282" t="s">
        <v>72</v>
      </c>
      <c r="H30" s="282" t="s">
        <v>157</v>
      </c>
      <c r="I30" s="282" t="s">
        <v>148</v>
      </c>
      <c r="J30" s="288">
        <v>1</v>
      </c>
      <c r="K30" s="282" t="s">
        <v>69</v>
      </c>
      <c r="L30" s="282" t="s">
        <v>74</v>
      </c>
      <c r="M30" s="289">
        <v>45110</v>
      </c>
      <c r="N30" s="290">
        <v>20</v>
      </c>
      <c r="O30" s="291">
        <v>0</v>
      </c>
      <c r="P30" s="292">
        <v>3.89071</v>
      </c>
      <c r="Q30" s="297">
        <v>3.89071</v>
      </c>
      <c r="R30" s="295">
        <f>S61</f>
        <v>3.570993</v>
      </c>
      <c r="S30" s="296">
        <f t="shared" si="1"/>
        <v>3.570993</v>
      </c>
      <c r="T30" s="289"/>
      <c r="U30" s="282" t="s">
        <v>74</v>
      </c>
    </row>
    <row r="31" s="275" customFormat="1" ht="14" spans="1:21">
      <c r="A31" s="279" t="s">
        <v>68</v>
      </c>
      <c r="B31" s="279" t="s">
        <v>130</v>
      </c>
      <c r="C31" s="280" t="s">
        <v>69</v>
      </c>
      <c r="D31" s="279" t="s">
        <v>131</v>
      </c>
      <c r="E31" s="280" t="s">
        <v>119</v>
      </c>
      <c r="F31" s="279" t="s">
        <v>158</v>
      </c>
      <c r="G31" s="280" t="s">
        <v>72</v>
      </c>
      <c r="H31" s="280" t="s">
        <v>159</v>
      </c>
      <c r="I31" s="280" t="s">
        <v>155</v>
      </c>
      <c r="J31" s="283">
        <v>2</v>
      </c>
      <c r="K31" s="280" t="s">
        <v>69</v>
      </c>
      <c r="L31" s="280" t="s">
        <v>74</v>
      </c>
      <c r="M31" s="284">
        <v>45110</v>
      </c>
      <c r="N31" s="285">
        <v>20</v>
      </c>
      <c r="O31" s="286">
        <v>0</v>
      </c>
      <c r="P31" s="287">
        <v>0.52049</v>
      </c>
      <c r="Q31" s="294">
        <v>1.04099</v>
      </c>
      <c r="R31" s="295">
        <f>S69</f>
        <v>0.31423</v>
      </c>
      <c r="S31" s="296">
        <f t="shared" si="1"/>
        <v>0.62846</v>
      </c>
      <c r="T31" s="284"/>
      <c r="U31" s="280" t="s">
        <v>74</v>
      </c>
    </row>
    <row r="32" s="275" customFormat="1" ht="14" spans="1:21">
      <c r="A32" s="281" t="s">
        <v>68</v>
      </c>
      <c r="B32" s="281" t="s">
        <v>130</v>
      </c>
      <c r="C32" s="282" t="s">
        <v>69</v>
      </c>
      <c r="D32" s="281" t="s">
        <v>131</v>
      </c>
      <c r="E32" s="282" t="s">
        <v>119</v>
      </c>
      <c r="F32" s="281" t="s">
        <v>160</v>
      </c>
      <c r="G32" s="282" t="s">
        <v>72</v>
      </c>
      <c r="H32" s="282" t="s">
        <v>161</v>
      </c>
      <c r="I32" s="282" t="s">
        <v>162</v>
      </c>
      <c r="J32" s="288">
        <v>1</v>
      </c>
      <c r="K32" s="282" t="s">
        <v>69</v>
      </c>
      <c r="L32" s="282" t="s">
        <v>74</v>
      </c>
      <c r="M32" s="289">
        <v>45110</v>
      </c>
      <c r="N32" s="290">
        <v>20</v>
      </c>
      <c r="O32" s="291">
        <v>0</v>
      </c>
      <c r="P32" s="292">
        <v>1.9163</v>
      </c>
      <c r="Q32" s="297">
        <v>1.9163</v>
      </c>
      <c r="R32" s="295">
        <f>S65</f>
        <v>1.72150316</v>
      </c>
      <c r="S32" s="296">
        <f t="shared" si="1"/>
        <v>1.72150316</v>
      </c>
      <c r="T32" s="289"/>
      <c r="U32" s="282" t="s">
        <v>74</v>
      </c>
    </row>
    <row r="33" s="275" customFormat="1" ht="14" spans="1:21">
      <c r="A33" s="279" t="s">
        <v>68</v>
      </c>
      <c r="B33" s="279" t="s">
        <v>130</v>
      </c>
      <c r="C33" s="280" t="s">
        <v>69</v>
      </c>
      <c r="D33" s="279" t="s">
        <v>131</v>
      </c>
      <c r="E33" s="280" t="s">
        <v>119</v>
      </c>
      <c r="F33" s="279" t="s">
        <v>163</v>
      </c>
      <c r="G33" s="280" t="s">
        <v>72</v>
      </c>
      <c r="H33" s="280" t="s">
        <v>164</v>
      </c>
      <c r="I33" s="280" t="s">
        <v>74</v>
      </c>
      <c r="J33" s="283">
        <v>1</v>
      </c>
      <c r="K33" s="280" t="s">
        <v>69</v>
      </c>
      <c r="L33" s="280" t="s">
        <v>74</v>
      </c>
      <c r="M33" s="284">
        <v>45169</v>
      </c>
      <c r="N33" s="285">
        <v>20</v>
      </c>
      <c r="O33" s="286">
        <v>0</v>
      </c>
      <c r="P33" s="287">
        <v>2.00259</v>
      </c>
      <c r="Q33" s="294">
        <v>2.00259</v>
      </c>
      <c r="R33" s="295">
        <f>S74</f>
        <v>1.404465</v>
      </c>
      <c r="S33" s="296">
        <f t="shared" si="1"/>
        <v>1.404465</v>
      </c>
      <c r="T33" s="284"/>
      <c r="U33" s="280" t="s">
        <v>74</v>
      </c>
    </row>
    <row r="34" spans="19:19">
      <c r="S34" s="277">
        <f>SUM(S19:S33)</f>
        <v>44.006439037</v>
      </c>
    </row>
    <row r="36" s="275" customFormat="1" ht="18" customHeight="1" spans="1:21">
      <c r="A36" s="278" t="s">
        <v>47</v>
      </c>
      <c r="B36" s="278" t="s">
        <v>48</v>
      </c>
      <c r="C36" s="278" t="s">
        <v>49</v>
      </c>
      <c r="D36" s="278" t="s">
        <v>50</v>
      </c>
      <c r="E36" s="278" t="s">
        <v>51</v>
      </c>
      <c r="F36" s="278" t="s">
        <v>52</v>
      </c>
      <c r="G36" s="278" t="s">
        <v>53</v>
      </c>
      <c r="H36" s="278" t="s">
        <v>54</v>
      </c>
      <c r="I36" s="278" t="s">
        <v>55</v>
      </c>
      <c r="J36" s="278" t="s">
        <v>56</v>
      </c>
      <c r="K36" s="278" t="s">
        <v>57</v>
      </c>
      <c r="L36" s="278" t="s">
        <v>58</v>
      </c>
      <c r="M36" s="278" t="s">
        <v>59</v>
      </c>
      <c r="N36" s="278" t="s">
        <v>60</v>
      </c>
      <c r="O36" s="278" t="s">
        <v>61</v>
      </c>
      <c r="P36" s="278" t="s">
        <v>62</v>
      </c>
      <c r="Q36" s="278" t="s">
        <v>63</v>
      </c>
      <c r="R36" s="293" t="s">
        <v>64</v>
      </c>
      <c r="S36" s="293" t="s">
        <v>65</v>
      </c>
      <c r="T36" s="278" t="s">
        <v>66</v>
      </c>
      <c r="U36" s="278" t="s">
        <v>67</v>
      </c>
    </row>
    <row r="37" s="275" customFormat="1" ht="14" spans="1:21">
      <c r="A37" s="279" t="s">
        <v>68</v>
      </c>
      <c r="B37" s="279" t="s">
        <v>140</v>
      </c>
      <c r="C37" s="280" t="s">
        <v>69</v>
      </c>
      <c r="D37" s="279" t="s">
        <v>141</v>
      </c>
      <c r="E37" s="280" t="s">
        <v>74</v>
      </c>
      <c r="F37" s="279" t="s">
        <v>165</v>
      </c>
      <c r="G37" s="280" t="s">
        <v>72</v>
      </c>
      <c r="H37" s="280" t="s">
        <v>166</v>
      </c>
      <c r="I37" s="280" t="s">
        <v>155</v>
      </c>
      <c r="J37" s="283">
        <v>1</v>
      </c>
      <c r="K37" s="280" t="s">
        <v>69</v>
      </c>
      <c r="L37" s="280" t="s">
        <v>75</v>
      </c>
      <c r="M37" s="284">
        <v>45399</v>
      </c>
      <c r="N37" s="285">
        <v>110</v>
      </c>
      <c r="O37" s="286">
        <v>0</v>
      </c>
      <c r="P37" s="287">
        <v>3.6196</v>
      </c>
      <c r="Q37" s="294">
        <v>3.6196</v>
      </c>
      <c r="R37" s="295">
        <f>S45</f>
        <v>3.469932</v>
      </c>
      <c r="S37" s="296">
        <f t="shared" ref="S37:S40" si="2">R37*J37</f>
        <v>3.469932</v>
      </c>
      <c r="T37" s="284"/>
      <c r="U37" s="280" t="s">
        <v>74</v>
      </c>
    </row>
    <row r="38" s="275" customFormat="1" ht="14" spans="1:21">
      <c r="A38" s="281" t="s">
        <v>68</v>
      </c>
      <c r="B38" s="281" t="s">
        <v>140</v>
      </c>
      <c r="C38" s="282" t="s">
        <v>69</v>
      </c>
      <c r="D38" s="281" t="s">
        <v>141</v>
      </c>
      <c r="E38" s="282" t="s">
        <v>74</v>
      </c>
      <c r="F38" s="281" t="s">
        <v>149</v>
      </c>
      <c r="G38" s="282" t="s">
        <v>77</v>
      </c>
      <c r="H38" s="282" t="s">
        <v>150</v>
      </c>
      <c r="I38" s="282" t="s">
        <v>74</v>
      </c>
      <c r="J38" s="288">
        <v>2</v>
      </c>
      <c r="K38" s="282" t="s">
        <v>69</v>
      </c>
      <c r="L38" s="282" t="s">
        <v>74</v>
      </c>
      <c r="M38" s="289">
        <v>45401</v>
      </c>
      <c r="N38" s="290">
        <v>110</v>
      </c>
      <c r="O38" s="291">
        <v>0</v>
      </c>
      <c r="P38" s="292">
        <v>0.13</v>
      </c>
      <c r="Q38" s="297">
        <v>0.26</v>
      </c>
      <c r="R38" s="295">
        <v>0.1274</v>
      </c>
      <c r="S38" s="296">
        <f t="shared" si="2"/>
        <v>0.2548</v>
      </c>
      <c r="T38" s="289"/>
      <c r="U38" s="282" t="s">
        <v>74</v>
      </c>
    </row>
    <row r="39" s="275" customFormat="1" ht="14" spans="1:21">
      <c r="A39" s="279" t="s">
        <v>68</v>
      </c>
      <c r="B39" s="279" t="s">
        <v>140</v>
      </c>
      <c r="C39" s="280" t="s">
        <v>69</v>
      </c>
      <c r="D39" s="279" t="s">
        <v>141</v>
      </c>
      <c r="E39" s="280" t="s">
        <v>74</v>
      </c>
      <c r="F39" s="279" t="s">
        <v>167</v>
      </c>
      <c r="G39" s="280" t="s">
        <v>77</v>
      </c>
      <c r="H39" s="280" t="s">
        <v>168</v>
      </c>
      <c r="I39" s="280" t="s">
        <v>155</v>
      </c>
      <c r="J39" s="283">
        <v>1</v>
      </c>
      <c r="K39" s="280" t="s">
        <v>69</v>
      </c>
      <c r="L39" s="280" t="s">
        <v>74</v>
      </c>
      <c r="M39" s="284">
        <v>45399</v>
      </c>
      <c r="N39" s="285">
        <v>110</v>
      </c>
      <c r="O39" s="286">
        <v>0</v>
      </c>
      <c r="P39" s="287">
        <v>0.2945</v>
      </c>
      <c r="Q39" s="294">
        <v>0.2945</v>
      </c>
      <c r="R39" s="295">
        <v>0.2945</v>
      </c>
      <c r="S39" s="296">
        <f t="shared" si="2"/>
        <v>0.2945</v>
      </c>
      <c r="T39" s="284"/>
      <c r="U39" s="280" t="s">
        <v>74</v>
      </c>
    </row>
    <row r="40" s="275" customFormat="1" ht="14" spans="1:21">
      <c r="A40" s="281" t="s">
        <v>68</v>
      </c>
      <c r="B40" s="281" t="s">
        <v>140</v>
      </c>
      <c r="C40" s="282" t="s">
        <v>69</v>
      </c>
      <c r="D40" s="281" t="s">
        <v>141</v>
      </c>
      <c r="E40" s="282" t="s">
        <v>74</v>
      </c>
      <c r="F40" s="281" t="s">
        <v>76</v>
      </c>
      <c r="G40" s="282" t="s">
        <v>77</v>
      </c>
      <c r="H40" s="282" t="s">
        <v>78</v>
      </c>
      <c r="I40" s="282" t="s">
        <v>74</v>
      </c>
      <c r="J40" s="288">
        <v>0.005</v>
      </c>
      <c r="K40" s="282" t="s">
        <v>79</v>
      </c>
      <c r="L40" s="282" t="s">
        <v>74</v>
      </c>
      <c r="M40" s="289">
        <v>45462</v>
      </c>
      <c r="N40" s="290">
        <v>110</v>
      </c>
      <c r="O40" s="291">
        <v>0</v>
      </c>
      <c r="P40" s="292">
        <v>5.96786</v>
      </c>
      <c r="Q40" s="297">
        <v>0.02984</v>
      </c>
      <c r="R40" s="295">
        <v>5.61947</v>
      </c>
      <c r="S40" s="296">
        <f t="shared" si="2"/>
        <v>0.02809735</v>
      </c>
      <c r="T40" s="289"/>
      <c r="U40" s="282" t="s">
        <v>74</v>
      </c>
    </row>
    <row r="41" spans="19:19">
      <c r="S41" s="277">
        <f>SUM(S37:S40)</f>
        <v>4.04732935</v>
      </c>
    </row>
    <row r="43" s="275" customFormat="1" ht="18" customHeight="1" spans="1:21">
      <c r="A43" s="278" t="s">
        <v>47</v>
      </c>
      <c r="B43" s="278" t="s">
        <v>48</v>
      </c>
      <c r="C43" s="278" t="s">
        <v>49</v>
      </c>
      <c r="D43" s="278" t="s">
        <v>50</v>
      </c>
      <c r="E43" s="278" t="s">
        <v>51</v>
      </c>
      <c r="F43" s="278" t="s">
        <v>52</v>
      </c>
      <c r="G43" s="278" t="s">
        <v>53</v>
      </c>
      <c r="H43" s="278" t="s">
        <v>54</v>
      </c>
      <c r="I43" s="278" t="s">
        <v>55</v>
      </c>
      <c r="J43" s="278" t="s">
        <v>56</v>
      </c>
      <c r="K43" s="278" t="s">
        <v>57</v>
      </c>
      <c r="L43" s="278" t="s">
        <v>58</v>
      </c>
      <c r="M43" s="278" t="s">
        <v>59</v>
      </c>
      <c r="N43" s="278" t="s">
        <v>60</v>
      </c>
      <c r="O43" s="278" t="s">
        <v>61</v>
      </c>
      <c r="P43" s="278" t="s">
        <v>62</v>
      </c>
      <c r="Q43" s="278" t="s">
        <v>63</v>
      </c>
      <c r="R43" s="293" t="s">
        <v>64</v>
      </c>
      <c r="S43" s="293" t="s">
        <v>65</v>
      </c>
      <c r="T43" s="278" t="s">
        <v>66</v>
      </c>
      <c r="U43" s="278" t="s">
        <v>67</v>
      </c>
    </row>
    <row r="44" s="275" customFormat="1" ht="14" spans="1:21">
      <c r="A44" s="279" t="s">
        <v>68</v>
      </c>
      <c r="B44" s="279" t="s">
        <v>165</v>
      </c>
      <c r="C44" s="280" t="s">
        <v>69</v>
      </c>
      <c r="D44" s="279" t="s">
        <v>166</v>
      </c>
      <c r="E44" s="280" t="s">
        <v>155</v>
      </c>
      <c r="F44" s="279" t="s">
        <v>169</v>
      </c>
      <c r="G44" s="280" t="s">
        <v>77</v>
      </c>
      <c r="H44" s="280" t="s">
        <v>170</v>
      </c>
      <c r="I44" s="280" t="s">
        <v>171</v>
      </c>
      <c r="J44" s="283">
        <v>0.6764</v>
      </c>
      <c r="K44" s="280" t="s">
        <v>79</v>
      </c>
      <c r="L44" s="280" t="s">
        <v>74</v>
      </c>
      <c r="M44" s="284">
        <v>44971</v>
      </c>
      <c r="N44" s="285">
        <v>110</v>
      </c>
      <c r="O44" s="286">
        <v>0</v>
      </c>
      <c r="P44" s="287">
        <v>5.151</v>
      </c>
      <c r="Q44" s="294">
        <v>3.48414</v>
      </c>
      <c r="R44" s="295">
        <v>5.13</v>
      </c>
      <c r="S44" s="296">
        <f>R44*J44</f>
        <v>3.469932</v>
      </c>
      <c r="T44" s="284"/>
      <c r="U44" s="280" t="s">
        <v>74</v>
      </c>
    </row>
    <row r="45" spans="19:19">
      <c r="S45" s="277">
        <f>SUM(S44:S44)</f>
        <v>3.469932</v>
      </c>
    </row>
    <row r="47" s="275" customFormat="1" ht="18" customHeight="1" spans="1:21">
      <c r="A47" s="278" t="s">
        <v>47</v>
      </c>
      <c r="B47" s="278" t="s">
        <v>48</v>
      </c>
      <c r="C47" s="278" t="s">
        <v>49</v>
      </c>
      <c r="D47" s="278" t="s">
        <v>50</v>
      </c>
      <c r="E47" s="278" t="s">
        <v>51</v>
      </c>
      <c r="F47" s="278" t="s">
        <v>52</v>
      </c>
      <c r="G47" s="278" t="s">
        <v>53</v>
      </c>
      <c r="H47" s="278" t="s">
        <v>54</v>
      </c>
      <c r="I47" s="278" t="s">
        <v>55</v>
      </c>
      <c r="J47" s="278" t="s">
        <v>56</v>
      </c>
      <c r="K47" s="278" t="s">
        <v>57</v>
      </c>
      <c r="L47" s="278" t="s">
        <v>58</v>
      </c>
      <c r="M47" s="278" t="s">
        <v>59</v>
      </c>
      <c r="N47" s="278" t="s">
        <v>60</v>
      </c>
      <c r="O47" s="278" t="s">
        <v>61</v>
      </c>
      <c r="P47" s="278" t="s">
        <v>62</v>
      </c>
      <c r="Q47" s="278" t="s">
        <v>63</v>
      </c>
      <c r="R47" s="293" t="s">
        <v>64</v>
      </c>
      <c r="S47" s="293" t="s">
        <v>65</v>
      </c>
      <c r="T47" s="278" t="s">
        <v>66</v>
      </c>
      <c r="U47" s="278" t="s">
        <v>67</v>
      </c>
    </row>
    <row r="48" s="275" customFormat="1" ht="14" spans="1:21">
      <c r="A48" s="279" t="s">
        <v>68</v>
      </c>
      <c r="B48" s="279" t="s">
        <v>146</v>
      </c>
      <c r="C48" s="280" t="s">
        <v>69</v>
      </c>
      <c r="D48" s="279" t="s">
        <v>147</v>
      </c>
      <c r="E48" s="280" t="s">
        <v>148</v>
      </c>
      <c r="F48" s="279" t="s">
        <v>169</v>
      </c>
      <c r="G48" s="280" t="s">
        <v>77</v>
      </c>
      <c r="H48" s="280" t="s">
        <v>170</v>
      </c>
      <c r="I48" s="280" t="s">
        <v>171</v>
      </c>
      <c r="J48" s="283">
        <v>0.6961</v>
      </c>
      <c r="K48" s="280" t="s">
        <v>79</v>
      </c>
      <c r="L48" s="280" t="s">
        <v>74</v>
      </c>
      <c r="M48" s="284">
        <v>45216</v>
      </c>
      <c r="N48" s="285">
        <v>110</v>
      </c>
      <c r="O48" s="286">
        <v>0</v>
      </c>
      <c r="P48" s="287">
        <v>5.151</v>
      </c>
      <c r="Q48" s="294">
        <v>3.58561</v>
      </c>
      <c r="R48" s="295">
        <v>5.13</v>
      </c>
      <c r="S48" s="296">
        <f>R48*J48</f>
        <v>3.570993</v>
      </c>
      <c r="T48" s="284"/>
      <c r="U48" s="280" t="s">
        <v>74</v>
      </c>
    </row>
    <row r="49" spans="19:19">
      <c r="S49" s="277">
        <f>SUM(S48:S48)</f>
        <v>3.570993</v>
      </c>
    </row>
    <row r="51" s="275" customFormat="1" ht="18" customHeight="1" spans="1:21">
      <c r="A51" s="278" t="s">
        <v>47</v>
      </c>
      <c r="B51" s="278" t="s">
        <v>48</v>
      </c>
      <c r="C51" s="278" t="s">
        <v>49</v>
      </c>
      <c r="D51" s="278" t="s">
        <v>50</v>
      </c>
      <c r="E51" s="278" t="s">
        <v>51</v>
      </c>
      <c r="F51" s="278" t="s">
        <v>52</v>
      </c>
      <c r="G51" s="278" t="s">
        <v>53</v>
      </c>
      <c r="H51" s="278" t="s">
        <v>54</v>
      </c>
      <c r="I51" s="278" t="s">
        <v>55</v>
      </c>
      <c r="J51" s="278" t="s">
        <v>56</v>
      </c>
      <c r="K51" s="278" t="s">
        <v>57</v>
      </c>
      <c r="L51" s="278" t="s">
        <v>58</v>
      </c>
      <c r="M51" s="278" t="s">
        <v>59</v>
      </c>
      <c r="N51" s="278" t="s">
        <v>60</v>
      </c>
      <c r="O51" s="278" t="s">
        <v>61</v>
      </c>
      <c r="P51" s="278" t="s">
        <v>62</v>
      </c>
      <c r="Q51" s="278" t="s">
        <v>63</v>
      </c>
      <c r="R51" s="293" t="s">
        <v>64</v>
      </c>
      <c r="S51" s="293" t="s">
        <v>65</v>
      </c>
      <c r="T51" s="278" t="s">
        <v>66</v>
      </c>
      <c r="U51" s="278" t="s">
        <v>67</v>
      </c>
    </row>
    <row r="52" s="275" customFormat="1" ht="14" spans="1:21">
      <c r="A52" s="279" t="s">
        <v>68</v>
      </c>
      <c r="B52" s="279" t="s">
        <v>151</v>
      </c>
      <c r="C52" s="280" t="s">
        <v>69</v>
      </c>
      <c r="D52" s="279" t="s">
        <v>152</v>
      </c>
      <c r="E52" s="280" t="s">
        <v>148</v>
      </c>
      <c r="F52" s="279" t="s">
        <v>172</v>
      </c>
      <c r="G52" s="280" t="s">
        <v>77</v>
      </c>
      <c r="H52" s="280" t="s">
        <v>117</v>
      </c>
      <c r="I52" s="280" t="s">
        <v>173</v>
      </c>
      <c r="J52" s="283">
        <v>0.1227</v>
      </c>
      <c r="K52" s="280" t="s">
        <v>79</v>
      </c>
      <c r="L52" s="280" t="s">
        <v>74</v>
      </c>
      <c r="M52" s="284">
        <v>45168</v>
      </c>
      <c r="N52" s="285">
        <v>110</v>
      </c>
      <c r="O52" s="286">
        <v>0</v>
      </c>
      <c r="P52" s="287">
        <v>4.76311</v>
      </c>
      <c r="Q52" s="294">
        <v>0.58443</v>
      </c>
      <c r="R52" s="295">
        <v>4.69</v>
      </c>
      <c r="S52" s="296">
        <f>R52*J52</f>
        <v>0.575463</v>
      </c>
      <c r="T52" s="284"/>
      <c r="U52" s="280" t="s">
        <v>74</v>
      </c>
    </row>
    <row r="53" spans="19:19">
      <c r="S53" s="277">
        <f>SUM(S52:S52)</f>
        <v>0.575463</v>
      </c>
    </row>
    <row r="55" s="275" customFormat="1" ht="18" customHeight="1" spans="1:21">
      <c r="A55" s="278" t="s">
        <v>47</v>
      </c>
      <c r="B55" s="278" t="s">
        <v>48</v>
      </c>
      <c r="C55" s="278" t="s">
        <v>49</v>
      </c>
      <c r="D55" s="278" t="s">
        <v>50</v>
      </c>
      <c r="E55" s="278" t="s">
        <v>51</v>
      </c>
      <c r="F55" s="278" t="s">
        <v>52</v>
      </c>
      <c r="G55" s="278" t="s">
        <v>53</v>
      </c>
      <c r="H55" s="278" t="s">
        <v>54</v>
      </c>
      <c r="I55" s="278" t="s">
        <v>55</v>
      </c>
      <c r="J55" s="278" t="s">
        <v>56</v>
      </c>
      <c r="K55" s="278" t="s">
        <v>57</v>
      </c>
      <c r="L55" s="278" t="s">
        <v>58</v>
      </c>
      <c r="M55" s="278" t="s">
        <v>59</v>
      </c>
      <c r="N55" s="278" t="s">
        <v>60</v>
      </c>
      <c r="O55" s="278" t="s">
        <v>61</v>
      </c>
      <c r="P55" s="278" t="s">
        <v>62</v>
      </c>
      <c r="Q55" s="278" t="s">
        <v>63</v>
      </c>
      <c r="R55" s="293" t="s">
        <v>64</v>
      </c>
      <c r="S55" s="293" t="s">
        <v>65</v>
      </c>
      <c r="T55" s="278" t="s">
        <v>66</v>
      </c>
      <c r="U55" s="278" t="s">
        <v>67</v>
      </c>
    </row>
    <row r="56" s="275" customFormat="1" ht="14" spans="1:21">
      <c r="A56" s="279" t="s">
        <v>68</v>
      </c>
      <c r="B56" s="279" t="s">
        <v>153</v>
      </c>
      <c r="C56" s="280" t="s">
        <v>69</v>
      </c>
      <c r="D56" s="279" t="s">
        <v>154</v>
      </c>
      <c r="E56" s="280" t="s">
        <v>155</v>
      </c>
      <c r="F56" s="279" t="s">
        <v>169</v>
      </c>
      <c r="G56" s="280" t="s">
        <v>77</v>
      </c>
      <c r="H56" s="280" t="s">
        <v>170</v>
      </c>
      <c r="I56" s="280" t="s">
        <v>171</v>
      </c>
      <c r="J56" s="283">
        <v>0.0995</v>
      </c>
      <c r="K56" s="280" t="s">
        <v>79</v>
      </c>
      <c r="L56" s="280" t="s">
        <v>74</v>
      </c>
      <c r="M56" s="284">
        <v>44812</v>
      </c>
      <c r="N56" s="285">
        <v>110</v>
      </c>
      <c r="O56" s="286">
        <v>0</v>
      </c>
      <c r="P56" s="287">
        <v>5.151</v>
      </c>
      <c r="Q56" s="294">
        <v>0.51252</v>
      </c>
      <c r="R56" s="295">
        <v>5.13</v>
      </c>
      <c r="S56" s="296">
        <f>R56*J56</f>
        <v>0.510435</v>
      </c>
      <c r="T56" s="284"/>
      <c r="U56" s="280" t="s">
        <v>74</v>
      </c>
    </row>
    <row r="57" spans="19:19">
      <c r="S57" s="277">
        <f>SUM(S56:S56)</f>
        <v>0.510435</v>
      </c>
    </row>
    <row r="59" s="275" customFormat="1" ht="18" customHeight="1" spans="1:21">
      <c r="A59" s="278" t="s">
        <v>47</v>
      </c>
      <c r="B59" s="278" t="s">
        <v>48</v>
      </c>
      <c r="C59" s="278" t="s">
        <v>49</v>
      </c>
      <c r="D59" s="278" t="s">
        <v>50</v>
      </c>
      <c r="E59" s="278" t="s">
        <v>51</v>
      </c>
      <c r="F59" s="278" t="s">
        <v>52</v>
      </c>
      <c r="G59" s="278" t="s">
        <v>53</v>
      </c>
      <c r="H59" s="278" t="s">
        <v>54</v>
      </c>
      <c r="I59" s="278" t="s">
        <v>55</v>
      </c>
      <c r="J59" s="278" t="s">
        <v>56</v>
      </c>
      <c r="K59" s="278" t="s">
        <v>57</v>
      </c>
      <c r="L59" s="278" t="s">
        <v>58</v>
      </c>
      <c r="M59" s="278" t="s">
        <v>59</v>
      </c>
      <c r="N59" s="278" t="s">
        <v>60</v>
      </c>
      <c r="O59" s="278" t="s">
        <v>61</v>
      </c>
      <c r="P59" s="278" t="s">
        <v>62</v>
      </c>
      <c r="Q59" s="278" t="s">
        <v>63</v>
      </c>
      <c r="R59" s="293" t="s">
        <v>64</v>
      </c>
      <c r="S59" s="293" t="s">
        <v>65</v>
      </c>
      <c r="T59" s="278" t="s">
        <v>66</v>
      </c>
      <c r="U59" s="278" t="s">
        <v>67</v>
      </c>
    </row>
    <row r="60" s="275" customFormat="1" ht="14" spans="1:21">
      <c r="A60" s="279" t="s">
        <v>68</v>
      </c>
      <c r="B60" s="279" t="s">
        <v>156</v>
      </c>
      <c r="C60" s="280" t="s">
        <v>69</v>
      </c>
      <c r="D60" s="279" t="s">
        <v>157</v>
      </c>
      <c r="E60" s="280" t="s">
        <v>148</v>
      </c>
      <c r="F60" s="279" t="s">
        <v>169</v>
      </c>
      <c r="G60" s="280" t="s">
        <v>77</v>
      </c>
      <c r="H60" s="280" t="s">
        <v>170</v>
      </c>
      <c r="I60" s="280" t="s">
        <v>171</v>
      </c>
      <c r="J60" s="283">
        <v>0.6961</v>
      </c>
      <c r="K60" s="280" t="s">
        <v>79</v>
      </c>
      <c r="L60" s="280" t="s">
        <v>74</v>
      </c>
      <c r="M60" s="284">
        <v>45216</v>
      </c>
      <c r="N60" s="285">
        <v>110</v>
      </c>
      <c r="O60" s="286">
        <v>0</v>
      </c>
      <c r="P60" s="287">
        <v>5.151</v>
      </c>
      <c r="Q60" s="294">
        <v>3.58561</v>
      </c>
      <c r="R60" s="295">
        <v>5.13</v>
      </c>
      <c r="S60" s="296">
        <f>R60*J60</f>
        <v>3.570993</v>
      </c>
      <c r="T60" s="284"/>
      <c r="U60" s="280" t="s">
        <v>74</v>
      </c>
    </row>
    <row r="61" spans="19:19">
      <c r="S61" s="277">
        <f>SUM(S60:S60)</f>
        <v>3.570993</v>
      </c>
    </row>
    <row r="62" ht="16" customHeight="1"/>
    <row r="63" s="275" customFormat="1" ht="18" customHeight="1" spans="1:21">
      <c r="A63" s="278" t="s">
        <v>47</v>
      </c>
      <c r="B63" s="278" t="s">
        <v>48</v>
      </c>
      <c r="C63" s="278" t="s">
        <v>49</v>
      </c>
      <c r="D63" s="278" t="s">
        <v>50</v>
      </c>
      <c r="E63" s="278" t="s">
        <v>51</v>
      </c>
      <c r="F63" s="278" t="s">
        <v>52</v>
      </c>
      <c r="G63" s="278" t="s">
        <v>53</v>
      </c>
      <c r="H63" s="278" t="s">
        <v>54</v>
      </c>
      <c r="I63" s="278" t="s">
        <v>55</v>
      </c>
      <c r="J63" s="278" t="s">
        <v>56</v>
      </c>
      <c r="K63" s="278" t="s">
        <v>57</v>
      </c>
      <c r="L63" s="278" t="s">
        <v>58</v>
      </c>
      <c r="M63" s="278" t="s">
        <v>59</v>
      </c>
      <c r="N63" s="278" t="s">
        <v>60</v>
      </c>
      <c r="O63" s="278" t="s">
        <v>61</v>
      </c>
      <c r="P63" s="278" t="s">
        <v>62</v>
      </c>
      <c r="Q63" s="278" t="s">
        <v>63</v>
      </c>
      <c r="R63" s="293" t="s">
        <v>64</v>
      </c>
      <c r="S63" s="293" t="s">
        <v>65</v>
      </c>
      <c r="T63" s="278" t="s">
        <v>66</v>
      </c>
      <c r="U63" s="278" t="s">
        <v>67</v>
      </c>
    </row>
    <row r="64" s="275" customFormat="1" ht="14" spans="1:21">
      <c r="A64" s="279" t="s">
        <v>68</v>
      </c>
      <c r="B64" s="279" t="s">
        <v>160</v>
      </c>
      <c r="C64" s="280" t="s">
        <v>69</v>
      </c>
      <c r="D64" s="279" t="s">
        <v>161</v>
      </c>
      <c r="E64" s="280" t="s">
        <v>174</v>
      </c>
      <c r="F64" s="279" t="s">
        <v>175</v>
      </c>
      <c r="G64" s="280" t="s">
        <v>77</v>
      </c>
      <c r="H64" s="280" t="s">
        <v>176</v>
      </c>
      <c r="I64" s="280" t="s">
        <v>177</v>
      </c>
      <c r="J64" s="283">
        <v>0.397</v>
      </c>
      <c r="K64" s="280" t="s">
        <v>79</v>
      </c>
      <c r="L64" s="280" t="s">
        <v>74</v>
      </c>
      <c r="M64" s="284">
        <v>44499</v>
      </c>
      <c r="N64" s="285">
        <v>60</v>
      </c>
      <c r="O64" s="286">
        <v>0</v>
      </c>
      <c r="P64" s="287">
        <v>4.415</v>
      </c>
      <c r="Q64" s="294">
        <v>1.75276</v>
      </c>
      <c r="R64" s="295">
        <v>4.33628</v>
      </c>
      <c r="S64" s="296">
        <f>R64*J64</f>
        <v>1.72150316</v>
      </c>
      <c r="T64" s="284"/>
      <c r="U64" s="280" t="s">
        <v>74</v>
      </c>
    </row>
    <row r="65" spans="19:19">
      <c r="S65" s="277">
        <f>SUM(S64:S64)</f>
        <v>1.72150316</v>
      </c>
    </row>
    <row r="67" s="275" customFormat="1" ht="18" customHeight="1" spans="1:21">
      <c r="A67" s="278" t="s">
        <v>47</v>
      </c>
      <c r="B67" s="278" t="s">
        <v>48</v>
      </c>
      <c r="C67" s="278" t="s">
        <v>49</v>
      </c>
      <c r="D67" s="278" t="s">
        <v>50</v>
      </c>
      <c r="E67" s="278" t="s">
        <v>51</v>
      </c>
      <c r="F67" s="278" t="s">
        <v>52</v>
      </c>
      <c r="G67" s="278" t="s">
        <v>53</v>
      </c>
      <c r="H67" s="278" t="s">
        <v>54</v>
      </c>
      <c r="I67" s="278" t="s">
        <v>55</v>
      </c>
      <c r="J67" s="278" t="s">
        <v>56</v>
      </c>
      <c r="K67" s="278" t="s">
        <v>57</v>
      </c>
      <c r="L67" s="278" t="s">
        <v>58</v>
      </c>
      <c r="M67" s="278" t="s">
        <v>59</v>
      </c>
      <c r="N67" s="278" t="s">
        <v>60</v>
      </c>
      <c r="O67" s="278" t="s">
        <v>61</v>
      </c>
      <c r="P67" s="278" t="s">
        <v>62</v>
      </c>
      <c r="Q67" s="278" t="s">
        <v>63</v>
      </c>
      <c r="R67" s="293" t="s">
        <v>64</v>
      </c>
      <c r="S67" s="293" t="s">
        <v>65</v>
      </c>
      <c r="T67" s="278" t="s">
        <v>66</v>
      </c>
      <c r="U67" s="278" t="s">
        <v>67</v>
      </c>
    </row>
    <row r="68" s="275" customFormat="1" ht="14" spans="1:21">
      <c r="A68" s="279" t="s">
        <v>68</v>
      </c>
      <c r="B68" s="279" t="s">
        <v>158</v>
      </c>
      <c r="C68" s="280" t="s">
        <v>69</v>
      </c>
      <c r="D68" s="279" t="s">
        <v>159</v>
      </c>
      <c r="E68" s="280" t="s">
        <v>155</v>
      </c>
      <c r="F68" s="279" t="s">
        <v>172</v>
      </c>
      <c r="G68" s="280" t="s">
        <v>77</v>
      </c>
      <c r="H68" s="280" t="s">
        <v>117</v>
      </c>
      <c r="I68" s="280" t="s">
        <v>173</v>
      </c>
      <c r="J68" s="283">
        <v>0.067</v>
      </c>
      <c r="K68" s="280" t="s">
        <v>79</v>
      </c>
      <c r="L68" s="280" t="s">
        <v>74</v>
      </c>
      <c r="M68" s="284">
        <v>44957</v>
      </c>
      <c r="N68" s="285">
        <v>110</v>
      </c>
      <c r="O68" s="286">
        <v>0</v>
      </c>
      <c r="P68" s="287">
        <v>4.76311</v>
      </c>
      <c r="Q68" s="294">
        <v>0.31913</v>
      </c>
      <c r="R68" s="295">
        <v>4.69</v>
      </c>
      <c r="S68" s="296">
        <f t="shared" ref="S68:S73" si="3">R68*J68</f>
        <v>0.31423</v>
      </c>
      <c r="T68" s="284"/>
      <c r="U68" s="280" t="s">
        <v>74</v>
      </c>
    </row>
    <row r="69" spans="19:19">
      <c r="S69" s="277">
        <f>SUM(S68:S68)</f>
        <v>0.31423</v>
      </c>
    </row>
    <row r="71" s="275" customFormat="1" ht="18" customHeight="1" spans="1:21">
      <c r="A71" s="278" t="s">
        <v>47</v>
      </c>
      <c r="B71" s="278" t="s">
        <v>48</v>
      </c>
      <c r="C71" s="278" t="s">
        <v>49</v>
      </c>
      <c r="D71" s="278" t="s">
        <v>50</v>
      </c>
      <c r="E71" s="278" t="s">
        <v>51</v>
      </c>
      <c r="F71" s="278" t="s">
        <v>52</v>
      </c>
      <c r="G71" s="278" t="s">
        <v>53</v>
      </c>
      <c r="H71" s="278" t="s">
        <v>54</v>
      </c>
      <c r="I71" s="278" t="s">
        <v>55</v>
      </c>
      <c r="J71" s="278" t="s">
        <v>56</v>
      </c>
      <c r="K71" s="278" t="s">
        <v>57</v>
      </c>
      <c r="L71" s="278" t="s">
        <v>58</v>
      </c>
      <c r="M71" s="278" t="s">
        <v>59</v>
      </c>
      <c r="N71" s="278" t="s">
        <v>60</v>
      </c>
      <c r="O71" s="278" t="s">
        <v>61</v>
      </c>
      <c r="P71" s="278" t="s">
        <v>62</v>
      </c>
      <c r="Q71" s="278" t="s">
        <v>63</v>
      </c>
      <c r="R71" s="293" t="s">
        <v>64</v>
      </c>
      <c r="S71" s="293" t="s">
        <v>65</v>
      </c>
      <c r="T71" s="278" t="s">
        <v>66</v>
      </c>
      <c r="U71" s="278" t="s">
        <v>67</v>
      </c>
    </row>
    <row r="72" s="275" customFormat="1" ht="14" spans="1:21">
      <c r="A72" s="279" t="s">
        <v>68</v>
      </c>
      <c r="B72" s="279" t="s">
        <v>163</v>
      </c>
      <c r="C72" s="280" t="s">
        <v>69</v>
      </c>
      <c r="D72" s="279" t="s">
        <v>164</v>
      </c>
      <c r="E72" s="280" t="s">
        <v>74</v>
      </c>
      <c r="F72" s="279" t="s">
        <v>178</v>
      </c>
      <c r="G72" s="280" t="s">
        <v>77</v>
      </c>
      <c r="H72" s="280" t="s">
        <v>179</v>
      </c>
      <c r="I72" s="280" t="s">
        <v>74</v>
      </c>
      <c r="J72" s="283">
        <v>1</v>
      </c>
      <c r="K72" s="280" t="s">
        <v>69</v>
      </c>
      <c r="L72" s="280" t="s">
        <v>74</v>
      </c>
      <c r="M72" s="284">
        <v>45258</v>
      </c>
      <c r="N72" s="285">
        <v>110</v>
      </c>
      <c r="O72" s="286">
        <v>0</v>
      </c>
      <c r="P72" s="287">
        <v>0.75</v>
      </c>
      <c r="Q72" s="294">
        <v>0.75</v>
      </c>
      <c r="R72" s="295">
        <v>0.735</v>
      </c>
      <c r="S72" s="296">
        <f t="shared" si="3"/>
        <v>0.735</v>
      </c>
      <c r="T72" s="284"/>
      <c r="U72" s="280" t="s">
        <v>74</v>
      </c>
    </row>
    <row r="73" s="275" customFormat="1" ht="14" spans="1:21">
      <c r="A73" s="281" t="s">
        <v>68</v>
      </c>
      <c r="B73" s="281" t="s">
        <v>163</v>
      </c>
      <c r="C73" s="282" t="s">
        <v>69</v>
      </c>
      <c r="D73" s="281" t="s">
        <v>164</v>
      </c>
      <c r="E73" s="282" t="s">
        <v>74</v>
      </c>
      <c r="F73" s="281" t="s">
        <v>180</v>
      </c>
      <c r="G73" s="282" t="s">
        <v>77</v>
      </c>
      <c r="H73" s="282" t="s">
        <v>181</v>
      </c>
      <c r="I73" s="282" t="s">
        <v>104</v>
      </c>
      <c r="J73" s="288">
        <v>0.1305</v>
      </c>
      <c r="K73" s="282" t="s">
        <v>79</v>
      </c>
      <c r="L73" s="282" t="s">
        <v>74</v>
      </c>
      <c r="M73" s="289">
        <v>45117</v>
      </c>
      <c r="N73" s="290">
        <v>110</v>
      </c>
      <c r="O73" s="291">
        <v>0</v>
      </c>
      <c r="P73" s="292">
        <v>4.92256</v>
      </c>
      <c r="Q73" s="297">
        <v>0.64239</v>
      </c>
      <c r="R73" s="295">
        <v>5.13</v>
      </c>
      <c r="S73" s="296">
        <f t="shared" si="3"/>
        <v>0.669465</v>
      </c>
      <c r="T73" s="289"/>
      <c r="U73" s="282" t="s">
        <v>74</v>
      </c>
    </row>
    <row r="74" spans="19:19">
      <c r="S74" s="277">
        <f>SUM(S72:S73)</f>
        <v>1.404465</v>
      </c>
    </row>
  </sheetData>
  <pageMargins left="0.75" right="0.75" top="1" bottom="1" header="0.5" footer="0.5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73"/>
  <sheetViews>
    <sheetView workbookViewId="0">
      <selection activeCell="R5" sqref="R5:R8"/>
    </sheetView>
  </sheetViews>
  <sheetFormatPr defaultColWidth="8.66666666666667" defaultRowHeight="15"/>
  <cols>
    <col min="1" max="1" width="4.08333333333333" style="276" customWidth="1"/>
    <col min="2" max="2" width="9.33333333333333" style="276" customWidth="1"/>
    <col min="3" max="3" width="6.75" style="276" customWidth="1"/>
    <col min="4" max="4" width="9.41666666666667" style="276" customWidth="1"/>
    <col min="5" max="5" width="7.5" style="276" customWidth="1"/>
    <col min="6" max="6" width="9.33333333333333" style="276" customWidth="1"/>
    <col min="7" max="7" width="7.08333333333333" style="276" customWidth="1"/>
    <col min="8" max="8" width="14.3333333333333" style="276" customWidth="1"/>
    <col min="9" max="9" width="7.5" style="276" customWidth="1"/>
    <col min="10" max="10" width="8.08333333333333" style="276" customWidth="1"/>
    <col min="11" max="12" width="6.75" style="276" customWidth="1"/>
    <col min="13" max="13" width="8.08333333333333" style="276" customWidth="1"/>
    <col min="14" max="14" width="4.08333333333333" style="276" customWidth="1"/>
    <col min="15" max="15" width="5.16666666666667" style="276" customWidth="1"/>
    <col min="16" max="17" width="7" style="276" customWidth="1"/>
    <col min="18" max="18" width="15.1666666666667" style="277" customWidth="1"/>
    <col min="19" max="19" width="6.75" style="277" customWidth="1"/>
    <col min="20" max="20" width="8.08333333333333" style="276" customWidth="1"/>
    <col min="21" max="21" width="5.41666666666667" style="276" customWidth="1"/>
    <col min="22" max="16384" width="8.66666666666667" style="276"/>
  </cols>
  <sheetData>
    <row r="1" s="275" customFormat="1" ht="18" customHeight="1" spans="1:21">
      <c r="A1" s="278" t="s">
        <v>47</v>
      </c>
      <c r="B1" s="278" t="s">
        <v>48</v>
      </c>
      <c r="C1" s="278" t="s">
        <v>49</v>
      </c>
      <c r="D1" s="278" t="s">
        <v>50</v>
      </c>
      <c r="E1" s="278" t="s">
        <v>51</v>
      </c>
      <c r="F1" s="278" t="s">
        <v>52</v>
      </c>
      <c r="G1" s="278" t="s">
        <v>53</v>
      </c>
      <c r="H1" s="278" t="s">
        <v>54</v>
      </c>
      <c r="I1" s="278" t="s">
        <v>55</v>
      </c>
      <c r="J1" s="278" t="s">
        <v>56</v>
      </c>
      <c r="K1" s="278" t="s">
        <v>57</v>
      </c>
      <c r="L1" s="278" t="s">
        <v>58</v>
      </c>
      <c r="M1" s="278" t="s">
        <v>59</v>
      </c>
      <c r="N1" s="278" t="s">
        <v>60</v>
      </c>
      <c r="O1" s="278" t="s">
        <v>61</v>
      </c>
      <c r="P1" s="278" t="s">
        <v>62</v>
      </c>
      <c r="Q1" s="278" t="s">
        <v>63</v>
      </c>
      <c r="R1" s="293" t="s">
        <v>64</v>
      </c>
      <c r="S1" s="293" t="s">
        <v>65</v>
      </c>
      <c r="T1" s="278" t="s">
        <v>66</v>
      </c>
      <c r="U1" s="278" t="s">
        <v>67</v>
      </c>
    </row>
    <row r="2" s="275" customFormat="1" ht="14" spans="1:21">
      <c r="A2" s="279" t="s">
        <v>68</v>
      </c>
      <c r="B2" s="279" t="s">
        <v>31</v>
      </c>
      <c r="C2" s="280" t="s">
        <v>69</v>
      </c>
      <c r="D2" s="279" t="s">
        <v>32</v>
      </c>
      <c r="E2" s="280" t="s">
        <v>119</v>
      </c>
      <c r="F2" s="279" t="s">
        <v>120</v>
      </c>
      <c r="G2" s="280" t="s">
        <v>72</v>
      </c>
      <c r="H2" s="280" t="s">
        <v>121</v>
      </c>
      <c r="I2" s="280" t="s">
        <v>74</v>
      </c>
      <c r="J2" s="283">
        <v>4</v>
      </c>
      <c r="K2" s="280" t="s">
        <v>122</v>
      </c>
      <c r="L2" s="280" t="s">
        <v>74</v>
      </c>
      <c r="M2" s="284">
        <v>45229</v>
      </c>
      <c r="N2" s="285">
        <v>10</v>
      </c>
      <c r="O2" s="286">
        <v>0</v>
      </c>
      <c r="P2" s="287">
        <v>2.51502</v>
      </c>
      <c r="Q2" s="294">
        <v>10.06008</v>
      </c>
      <c r="R2" s="295">
        <f>S11</f>
        <v>0.6095929087</v>
      </c>
      <c r="S2" s="296">
        <f>R2*J2</f>
        <v>2.4383716348</v>
      </c>
      <c r="T2" s="284"/>
      <c r="U2" s="280" t="s">
        <v>74</v>
      </c>
    </row>
    <row r="3" s="275" customFormat="1" ht="14" spans="1:21">
      <c r="A3" s="281" t="s">
        <v>68</v>
      </c>
      <c r="B3" s="281" t="s">
        <v>31</v>
      </c>
      <c r="C3" s="282" t="s">
        <v>69</v>
      </c>
      <c r="D3" s="281" t="s">
        <v>32</v>
      </c>
      <c r="E3" s="282" t="s">
        <v>119</v>
      </c>
      <c r="F3" s="281" t="s">
        <v>123</v>
      </c>
      <c r="G3" s="282" t="s">
        <v>77</v>
      </c>
      <c r="H3" s="282" t="s">
        <v>124</v>
      </c>
      <c r="I3" s="282" t="s">
        <v>125</v>
      </c>
      <c r="J3" s="288">
        <v>4</v>
      </c>
      <c r="K3" s="282" t="s">
        <v>69</v>
      </c>
      <c r="L3" s="282" t="s">
        <v>74</v>
      </c>
      <c r="M3" s="289">
        <v>45229</v>
      </c>
      <c r="N3" s="290">
        <v>10</v>
      </c>
      <c r="O3" s="291">
        <v>0</v>
      </c>
      <c r="P3" s="292">
        <v>0.23</v>
      </c>
      <c r="Q3" s="297">
        <v>0.92</v>
      </c>
      <c r="R3" s="295">
        <v>0.2254</v>
      </c>
      <c r="S3" s="296">
        <f>R3*J3</f>
        <v>0.9016</v>
      </c>
      <c r="T3" s="289"/>
      <c r="U3" s="282" t="s">
        <v>74</v>
      </c>
    </row>
    <row r="4" s="275" customFormat="1" ht="14" spans="1:21">
      <c r="A4" s="279" t="s">
        <v>68</v>
      </c>
      <c r="B4" s="279" t="s">
        <v>31</v>
      </c>
      <c r="C4" s="280" t="s">
        <v>69</v>
      </c>
      <c r="D4" s="279" t="s">
        <v>32</v>
      </c>
      <c r="E4" s="280" t="s">
        <v>119</v>
      </c>
      <c r="F4" s="279" t="s">
        <v>182</v>
      </c>
      <c r="G4" s="280" t="s">
        <v>72</v>
      </c>
      <c r="H4" s="280" t="s">
        <v>127</v>
      </c>
      <c r="I4" s="280" t="s">
        <v>119</v>
      </c>
      <c r="J4" s="283">
        <v>1</v>
      </c>
      <c r="K4" s="280" t="s">
        <v>69</v>
      </c>
      <c r="L4" s="280" t="s">
        <v>74</v>
      </c>
      <c r="M4" s="284">
        <v>45229</v>
      </c>
      <c r="N4" s="285">
        <v>10</v>
      </c>
      <c r="O4" s="286">
        <v>0</v>
      </c>
      <c r="P4" s="287">
        <v>46.09689</v>
      </c>
      <c r="Q4" s="294">
        <v>46.09689</v>
      </c>
      <c r="R4" s="295">
        <f>S16</f>
        <v>38.111381861</v>
      </c>
      <c r="S4" s="296">
        <f>R4*J4</f>
        <v>38.111381861</v>
      </c>
      <c r="T4" s="284"/>
      <c r="U4" s="280" t="s">
        <v>74</v>
      </c>
    </row>
    <row r="5" spans="18:19">
      <c r="R5" s="273" t="s">
        <v>89</v>
      </c>
      <c r="S5" s="274">
        <f>SUM(S2:S4)</f>
        <v>41.4513534958</v>
      </c>
    </row>
    <row r="6" spans="18:19">
      <c r="R6" s="274" t="s">
        <v>72</v>
      </c>
      <c r="S6" s="274" cm="1">
        <f t="array" ref="S6:S7">SUMIF(G2:G4,R6:R7,S2:S4)</f>
        <v>40.5497534958</v>
      </c>
    </row>
    <row r="7" spans="18:19">
      <c r="R7" s="274" t="s">
        <v>77</v>
      </c>
      <c r="S7" s="274">
        <v>0.9016</v>
      </c>
    </row>
    <row r="9" s="275" customFormat="1" ht="18" customHeight="1" spans="1:21">
      <c r="A9" s="278" t="s">
        <v>47</v>
      </c>
      <c r="B9" s="278" t="s">
        <v>48</v>
      </c>
      <c r="C9" s="278" t="s">
        <v>49</v>
      </c>
      <c r="D9" s="278" t="s">
        <v>50</v>
      </c>
      <c r="E9" s="278" t="s">
        <v>51</v>
      </c>
      <c r="F9" s="278" t="s">
        <v>52</v>
      </c>
      <c r="G9" s="278" t="s">
        <v>53</v>
      </c>
      <c r="H9" s="278" t="s">
        <v>54</v>
      </c>
      <c r="I9" s="278" t="s">
        <v>55</v>
      </c>
      <c r="J9" s="278" t="s">
        <v>56</v>
      </c>
      <c r="K9" s="278" t="s">
        <v>57</v>
      </c>
      <c r="L9" s="278" t="s">
        <v>58</v>
      </c>
      <c r="M9" s="278" t="s">
        <v>59</v>
      </c>
      <c r="N9" s="278" t="s">
        <v>60</v>
      </c>
      <c r="O9" s="278" t="s">
        <v>61</v>
      </c>
      <c r="P9" s="278" t="s">
        <v>62</v>
      </c>
      <c r="Q9" s="278" t="s">
        <v>63</v>
      </c>
      <c r="R9" s="293" t="s">
        <v>64</v>
      </c>
      <c r="S9" s="293" t="s">
        <v>65</v>
      </c>
      <c r="T9" s="278" t="s">
        <v>66</v>
      </c>
      <c r="U9" s="278" t="s">
        <v>67</v>
      </c>
    </row>
    <row r="10" s="275" customFormat="1" ht="14" spans="1:21">
      <c r="A10" s="279" t="s">
        <v>68</v>
      </c>
      <c r="B10" s="279" t="s">
        <v>120</v>
      </c>
      <c r="C10" s="280" t="s">
        <v>122</v>
      </c>
      <c r="D10" s="279" t="s">
        <v>121</v>
      </c>
      <c r="E10" s="280" t="s">
        <v>74</v>
      </c>
      <c r="F10" s="279" t="s">
        <v>128</v>
      </c>
      <c r="G10" s="280" t="s">
        <v>77</v>
      </c>
      <c r="H10" s="280" t="s">
        <v>129</v>
      </c>
      <c r="I10" s="280" t="s">
        <v>74</v>
      </c>
      <c r="J10" s="283">
        <v>0.01013</v>
      </c>
      <c r="K10" s="280" t="s">
        <v>79</v>
      </c>
      <c r="L10" s="280" t="s">
        <v>74</v>
      </c>
      <c r="M10" s="284">
        <v>45106</v>
      </c>
      <c r="N10" s="285">
        <v>90</v>
      </c>
      <c r="O10" s="286">
        <v>0</v>
      </c>
      <c r="P10" s="287">
        <v>0</v>
      </c>
      <c r="Q10" s="294">
        <v>0</v>
      </c>
      <c r="R10" s="295">
        <v>60.17699</v>
      </c>
      <c r="S10" s="296">
        <f t="shared" ref="S10:S15" si="0">R10*J10</f>
        <v>0.6095929087</v>
      </c>
      <c r="T10" s="284"/>
      <c r="U10" s="280" t="s">
        <v>74</v>
      </c>
    </row>
    <row r="11" spans="19:19">
      <c r="S11" s="277">
        <f>SUM(S10:S10)</f>
        <v>0.6095929087</v>
      </c>
    </row>
    <row r="13" s="275" customFormat="1" ht="18" customHeight="1" spans="1:21">
      <c r="A13" s="278" t="s">
        <v>47</v>
      </c>
      <c r="B13" s="278" t="s">
        <v>48</v>
      </c>
      <c r="C13" s="278" t="s">
        <v>49</v>
      </c>
      <c r="D13" s="278" t="s">
        <v>50</v>
      </c>
      <c r="E13" s="278" t="s">
        <v>51</v>
      </c>
      <c r="F13" s="278" t="s">
        <v>52</v>
      </c>
      <c r="G13" s="278" t="s">
        <v>53</v>
      </c>
      <c r="H13" s="278" t="s">
        <v>54</v>
      </c>
      <c r="I13" s="278" t="s">
        <v>55</v>
      </c>
      <c r="J13" s="278" t="s">
        <v>56</v>
      </c>
      <c r="K13" s="278" t="s">
        <v>57</v>
      </c>
      <c r="L13" s="278" t="s">
        <v>58</v>
      </c>
      <c r="M13" s="278" t="s">
        <v>59</v>
      </c>
      <c r="N13" s="278" t="s">
        <v>60</v>
      </c>
      <c r="O13" s="278" t="s">
        <v>61</v>
      </c>
      <c r="P13" s="278" t="s">
        <v>62</v>
      </c>
      <c r="Q13" s="278" t="s">
        <v>63</v>
      </c>
      <c r="R13" s="293" t="s">
        <v>64</v>
      </c>
      <c r="S13" s="293" t="s">
        <v>65</v>
      </c>
      <c r="T13" s="278" t="s">
        <v>66</v>
      </c>
      <c r="U13" s="278" t="s">
        <v>67</v>
      </c>
    </row>
    <row r="14" s="275" customFormat="1" ht="14" spans="1:21">
      <c r="A14" s="279" t="s">
        <v>68</v>
      </c>
      <c r="B14" s="279" t="s">
        <v>182</v>
      </c>
      <c r="C14" s="280" t="s">
        <v>69</v>
      </c>
      <c r="D14" s="279" t="s">
        <v>127</v>
      </c>
      <c r="E14" s="280" t="s">
        <v>119</v>
      </c>
      <c r="F14" s="279" t="s">
        <v>183</v>
      </c>
      <c r="G14" s="280" t="s">
        <v>72</v>
      </c>
      <c r="H14" s="280" t="s">
        <v>131</v>
      </c>
      <c r="I14" s="280" t="s">
        <v>119</v>
      </c>
      <c r="J14" s="283">
        <v>1</v>
      </c>
      <c r="K14" s="280" t="s">
        <v>69</v>
      </c>
      <c r="L14" s="280" t="s">
        <v>75</v>
      </c>
      <c r="M14" s="284">
        <v>45229</v>
      </c>
      <c r="N14" s="285">
        <v>70</v>
      </c>
      <c r="O14" s="286">
        <v>0</v>
      </c>
      <c r="P14" s="287">
        <v>42.2207</v>
      </c>
      <c r="Q14" s="294">
        <v>42.2207</v>
      </c>
      <c r="R14" s="295">
        <f>S33</f>
        <v>35.212113461</v>
      </c>
      <c r="S14" s="296">
        <f t="shared" si="0"/>
        <v>35.212113461</v>
      </c>
      <c r="T14" s="284"/>
      <c r="U14" s="280" t="s">
        <v>74</v>
      </c>
    </row>
    <row r="15" s="275" customFormat="1" ht="14" spans="1:21">
      <c r="A15" s="281" t="s">
        <v>68</v>
      </c>
      <c r="B15" s="281" t="s">
        <v>182</v>
      </c>
      <c r="C15" s="282" t="s">
        <v>69</v>
      </c>
      <c r="D15" s="281" t="s">
        <v>127</v>
      </c>
      <c r="E15" s="282" t="s">
        <v>119</v>
      </c>
      <c r="F15" s="281" t="s">
        <v>92</v>
      </c>
      <c r="G15" s="282" t="s">
        <v>72</v>
      </c>
      <c r="H15" s="282" t="s">
        <v>93</v>
      </c>
      <c r="I15" s="282" t="s">
        <v>74</v>
      </c>
      <c r="J15" s="288">
        <v>0.476</v>
      </c>
      <c r="K15" s="282" t="s">
        <v>94</v>
      </c>
      <c r="L15" s="282" t="s">
        <v>74</v>
      </c>
      <c r="M15" s="289">
        <v>45229</v>
      </c>
      <c r="N15" s="290">
        <v>70</v>
      </c>
      <c r="O15" s="291">
        <v>0</v>
      </c>
      <c r="P15" s="292">
        <v>7.55336</v>
      </c>
      <c r="Q15" s="297">
        <v>3.5954</v>
      </c>
      <c r="R15" s="295">
        <v>6.0909</v>
      </c>
      <c r="S15" s="296">
        <f t="shared" si="0"/>
        <v>2.8992684</v>
      </c>
      <c r="T15" s="289"/>
      <c r="U15" s="282" t="s">
        <v>74</v>
      </c>
    </row>
    <row r="16" spans="19:19">
      <c r="S16" s="277">
        <f>SUM(S14:S15)</f>
        <v>38.111381861</v>
      </c>
    </row>
    <row r="18" s="251" customFormat="1" ht="18" customHeight="1" spans="1:21">
      <c r="A18" s="252" t="s">
        <v>47</v>
      </c>
      <c r="B18" s="252" t="s">
        <v>48</v>
      </c>
      <c r="C18" s="252" t="s">
        <v>49</v>
      </c>
      <c r="D18" s="252" t="s">
        <v>50</v>
      </c>
      <c r="E18" s="252" t="s">
        <v>51</v>
      </c>
      <c r="F18" s="252" t="s">
        <v>52</v>
      </c>
      <c r="G18" s="252" t="s">
        <v>53</v>
      </c>
      <c r="H18" s="252" t="s">
        <v>54</v>
      </c>
      <c r="I18" s="252" t="s">
        <v>55</v>
      </c>
      <c r="J18" s="257" t="s">
        <v>56</v>
      </c>
      <c r="K18" s="252" t="s">
        <v>57</v>
      </c>
      <c r="L18" s="252" t="s">
        <v>58</v>
      </c>
      <c r="M18" s="257" t="s">
        <v>59</v>
      </c>
      <c r="N18" s="257" t="s">
        <v>60</v>
      </c>
      <c r="O18" s="257" t="s">
        <v>61</v>
      </c>
      <c r="P18" s="257" t="s">
        <v>62</v>
      </c>
      <c r="Q18" s="257" t="s">
        <v>63</v>
      </c>
      <c r="R18" s="268" t="s">
        <v>64</v>
      </c>
      <c r="S18" s="268" t="s">
        <v>65</v>
      </c>
      <c r="T18" s="257" t="s">
        <v>66</v>
      </c>
      <c r="U18" s="252" t="s">
        <v>67</v>
      </c>
    </row>
    <row r="19" s="251" customFormat="1" ht="14" spans="1:21">
      <c r="A19" s="253" t="s">
        <v>68</v>
      </c>
      <c r="B19" s="253" t="s">
        <v>183</v>
      </c>
      <c r="C19" s="254" t="s">
        <v>69</v>
      </c>
      <c r="D19" s="253" t="s">
        <v>131</v>
      </c>
      <c r="E19" s="254" t="s">
        <v>119</v>
      </c>
      <c r="F19" s="253" t="s">
        <v>142</v>
      </c>
      <c r="G19" s="254" t="s">
        <v>77</v>
      </c>
      <c r="H19" s="254" t="s">
        <v>143</v>
      </c>
      <c r="I19" s="254" t="s">
        <v>134</v>
      </c>
      <c r="J19" s="258">
        <v>1</v>
      </c>
      <c r="K19" s="254" t="s">
        <v>69</v>
      </c>
      <c r="L19" s="254" t="s">
        <v>74</v>
      </c>
      <c r="M19" s="259">
        <v>45229</v>
      </c>
      <c r="N19" s="260">
        <v>20</v>
      </c>
      <c r="O19" s="261">
        <v>0</v>
      </c>
      <c r="P19" s="262">
        <v>5.2628</v>
      </c>
      <c r="Q19" s="269">
        <v>5.2628</v>
      </c>
      <c r="R19" s="270">
        <v>5</v>
      </c>
      <c r="S19" s="296">
        <f t="shared" ref="S19:S32" si="1">R19*J19</f>
        <v>5</v>
      </c>
      <c r="T19" s="259"/>
      <c r="U19" s="254" t="s">
        <v>74</v>
      </c>
    </row>
    <row r="20" s="251" customFormat="1" ht="14" spans="1:21">
      <c r="A20" s="255" t="s">
        <v>68</v>
      </c>
      <c r="B20" s="255" t="s">
        <v>183</v>
      </c>
      <c r="C20" s="256" t="s">
        <v>69</v>
      </c>
      <c r="D20" s="255" t="s">
        <v>131</v>
      </c>
      <c r="E20" s="256" t="s">
        <v>119</v>
      </c>
      <c r="F20" s="255" t="s">
        <v>160</v>
      </c>
      <c r="G20" s="256" t="s">
        <v>72</v>
      </c>
      <c r="H20" s="256" t="s">
        <v>161</v>
      </c>
      <c r="I20" s="256" t="s">
        <v>162</v>
      </c>
      <c r="J20" s="263">
        <v>1</v>
      </c>
      <c r="K20" s="256" t="s">
        <v>69</v>
      </c>
      <c r="L20" s="256" t="s">
        <v>74</v>
      </c>
      <c r="M20" s="264">
        <v>45229</v>
      </c>
      <c r="N20" s="265">
        <v>20</v>
      </c>
      <c r="O20" s="266">
        <v>0</v>
      </c>
      <c r="P20" s="267">
        <v>1.9163</v>
      </c>
      <c r="Q20" s="272">
        <v>1.9163</v>
      </c>
      <c r="R20" s="270">
        <f>S37</f>
        <v>1.72150316</v>
      </c>
      <c r="S20" s="296">
        <f t="shared" si="1"/>
        <v>1.72150316</v>
      </c>
      <c r="T20" s="264"/>
      <c r="U20" s="256" t="s">
        <v>74</v>
      </c>
    </row>
    <row r="21" s="251" customFormat="1" ht="14" spans="1:21">
      <c r="A21" s="253" t="s">
        <v>68</v>
      </c>
      <c r="B21" s="253" t="s">
        <v>183</v>
      </c>
      <c r="C21" s="254" t="s">
        <v>69</v>
      </c>
      <c r="D21" s="253" t="s">
        <v>131</v>
      </c>
      <c r="E21" s="254" t="s">
        <v>119</v>
      </c>
      <c r="F21" s="253" t="s">
        <v>132</v>
      </c>
      <c r="G21" s="254" t="s">
        <v>77</v>
      </c>
      <c r="H21" s="254" t="s">
        <v>133</v>
      </c>
      <c r="I21" s="254" t="s">
        <v>134</v>
      </c>
      <c r="J21" s="258">
        <v>1</v>
      </c>
      <c r="K21" s="254" t="s">
        <v>69</v>
      </c>
      <c r="L21" s="254" t="s">
        <v>74</v>
      </c>
      <c r="M21" s="259">
        <v>45229</v>
      </c>
      <c r="N21" s="260">
        <v>20</v>
      </c>
      <c r="O21" s="261">
        <v>0</v>
      </c>
      <c r="P21" s="262">
        <v>5.2628</v>
      </c>
      <c r="Q21" s="269">
        <v>5.2628</v>
      </c>
      <c r="R21" s="270">
        <v>5</v>
      </c>
      <c r="S21" s="296">
        <f t="shared" si="1"/>
        <v>5</v>
      </c>
      <c r="T21" s="259"/>
      <c r="U21" s="254" t="s">
        <v>74</v>
      </c>
    </row>
    <row r="22" s="251" customFormat="1" ht="14" spans="1:21">
      <c r="A22" s="255" t="s">
        <v>68</v>
      </c>
      <c r="B22" s="255" t="s">
        <v>183</v>
      </c>
      <c r="C22" s="256" t="s">
        <v>69</v>
      </c>
      <c r="D22" s="255" t="s">
        <v>131</v>
      </c>
      <c r="E22" s="256" t="s">
        <v>119</v>
      </c>
      <c r="F22" s="255" t="s">
        <v>184</v>
      </c>
      <c r="G22" s="256" t="s">
        <v>77</v>
      </c>
      <c r="H22" s="256" t="s">
        <v>185</v>
      </c>
      <c r="I22" s="256" t="s">
        <v>74</v>
      </c>
      <c r="J22" s="263">
        <v>0.0413</v>
      </c>
      <c r="K22" s="256" t="s">
        <v>79</v>
      </c>
      <c r="L22" s="256" t="s">
        <v>74</v>
      </c>
      <c r="M22" s="264">
        <v>45449</v>
      </c>
      <c r="N22" s="265">
        <v>20</v>
      </c>
      <c r="O22" s="266">
        <v>0</v>
      </c>
      <c r="P22" s="267">
        <v>5.62213</v>
      </c>
      <c r="Q22" s="272">
        <v>0.23219</v>
      </c>
      <c r="R22" s="270">
        <v>5.44248</v>
      </c>
      <c r="S22" s="296">
        <f t="shared" si="1"/>
        <v>0.224774424</v>
      </c>
      <c r="T22" s="264"/>
      <c r="U22" s="256" t="s">
        <v>74</v>
      </c>
    </row>
    <row r="23" s="251" customFormat="1" ht="14" spans="1:21">
      <c r="A23" s="253" t="s">
        <v>68</v>
      </c>
      <c r="B23" s="253" t="s">
        <v>183</v>
      </c>
      <c r="C23" s="254" t="s">
        <v>69</v>
      </c>
      <c r="D23" s="253" t="s">
        <v>131</v>
      </c>
      <c r="E23" s="254" t="s">
        <v>119</v>
      </c>
      <c r="F23" s="253" t="s">
        <v>140</v>
      </c>
      <c r="G23" s="254" t="s">
        <v>72</v>
      </c>
      <c r="H23" s="254" t="s">
        <v>141</v>
      </c>
      <c r="I23" s="254" t="s">
        <v>74</v>
      </c>
      <c r="J23" s="258">
        <v>1</v>
      </c>
      <c r="K23" s="254" t="s">
        <v>69</v>
      </c>
      <c r="L23" s="254" t="s">
        <v>74</v>
      </c>
      <c r="M23" s="259">
        <v>45401</v>
      </c>
      <c r="N23" s="260">
        <v>20</v>
      </c>
      <c r="O23" s="261">
        <v>0</v>
      </c>
      <c r="P23" s="262">
        <v>5.08141</v>
      </c>
      <c r="Q23" s="269">
        <v>5.08141</v>
      </c>
      <c r="R23" s="270">
        <f>S44</f>
        <v>4.04732935</v>
      </c>
      <c r="S23" s="296">
        <f t="shared" si="1"/>
        <v>4.04732935</v>
      </c>
      <c r="T23" s="259"/>
      <c r="U23" s="254" t="s">
        <v>74</v>
      </c>
    </row>
    <row r="24" s="251" customFormat="1" ht="14" spans="1:21">
      <c r="A24" s="255" t="s">
        <v>68</v>
      </c>
      <c r="B24" s="255" t="s">
        <v>183</v>
      </c>
      <c r="C24" s="256" t="s">
        <v>69</v>
      </c>
      <c r="D24" s="255" t="s">
        <v>131</v>
      </c>
      <c r="E24" s="256" t="s">
        <v>119</v>
      </c>
      <c r="F24" s="255" t="s">
        <v>153</v>
      </c>
      <c r="G24" s="256" t="s">
        <v>72</v>
      </c>
      <c r="H24" s="256" t="s">
        <v>154</v>
      </c>
      <c r="I24" s="256" t="s">
        <v>155</v>
      </c>
      <c r="J24" s="263">
        <v>1</v>
      </c>
      <c r="K24" s="256" t="s">
        <v>69</v>
      </c>
      <c r="L24" s="256" t="s">
        <v>74</v>
      </c>
      <c r="M24" s="264">
        <v>45229</v>
      </c>
      <c r="N24" s="265">
        <v>20</v>
      </c>
      <c r="O24" s="266">
        <v>0</v>
      </c>
      <c r="P24" s="267">
        <v>0.71389</v>
      </c>
      <c r="Q24" s="272">
        <v>0.71389</v>
      </c>
      <c r="R24" s="270">
        <f>S52</f>
        <v>0.510435</v>
      </c>
      <c r="S24" s="296">
        <f t="shared" si="1"/>
        <v>0.510435</v>
      </c>
      <c r="T24" s="264"/>
      <c r="U24" s="256" t="s">
        <v>74</v>
      </c>
    </row>
    <row r="25" s="251" customFormat="1" ht="14" spans="1:21">
      <c r="A25" s="253" t="s">
        <v>68</v>
      </c>
      <c r="B25" s="253" t="s">
        <v>183</v>
      </c>
      <c r="C25" s="254" t="s">
        <v>69</v>
      </c>
      <c r="D25" s="253" t="s">
        <v>131</v>
      </c>
      <c r="E25" s="254" t="s">
        <v>119</v>
      </c>
      <c r="F25" s="253" t="s">
        <v>76</v>
      </c>
      <c r="G25" s="254" t="s">
        <v>77</v>
      </c>
      <c r="H25" s="254" t="s">
        <v>78</v>
      </c>
      <c r="I25" s="254" t="s">
        <v>74</v>
      </c>
      <c r="J25" s="258">
        <v>0.0141</v>
      </c>
      <c r="K25" s="254" t="s">
        <v>79</v>
      </c>
      <c r="L25" s="254" t="s">
        <v>74</v>
      </c>
      <c r="M25" s="259">
        <v>45229</v>
      </c>
      <c r="N25" s="260">
        <v>20</v>
      </c>
      <c r="O25" s="261">
        <v>0</v>
      </c>
      <c r="P25" s="262">
        <v>5.96786</v>
      </c>
      <c r="Q25" s="269">
        <v>0.08415</v>
      </c>
      <c r="R25" s="270">
        <v>5.61947</v>
      </c>
      <c r="S25" s="296">
        <f t="shared" si="1"/>
        <v>0.079234527</v>
      </c>
      <c r="T25" s="259"/>
      <c r="U25" s="254" t="s">
        <v>74</v>
      </c>
    </row>
    <row r="26" s="251" customFormat="1" ht="14" spans="1:21">
      <c r="A26" s="255" t="s">
        <v>68</v>
      </c>
      <c r="B26" s="255" t="s">
        <v>183</v>
      </c>
      <c r="C26" s="256" t="s">
        <v>69</v>
      </c>
      <c r="D26" s="255" t="s">
        <v>131</v>
      </c>
      <c r="E26" s="256" t="s">
        <v>119</v>
      </c>
      <c r="F26" s="255" t="s">
        <v>146</v>
      </c>
      <c r="G26" s="256" t="s">
        <v>72</v>
      </c>
      <c r="H26" s="256" t="s">
        <v>147</v>
      </c>
      <c r="I26" s="256" t="s">
        <v>148</v>
      </c>
      <c r="J26" s="263">
        <v>1</v>
      </c>
      <c r="K26" s="256" t="s">
        <v>69</v>
      </c>
      <c r="L26" s="256" t="s">
        <v>74</v>
      </c>
      <c r="M26" s="264">
        <v>45229</v>
      </c>
      <c r="N26" s="265">
        <v>20</v>
      </c>
      <c r="O26" s="266">
        <v>0</v>
      </c>
      <c r="P26" s="267">
        <v>3.89071</v>
      </c>
      <c r="Q26" s="272">
        <v>3.89071</v>
      </c>
      <c r="R26" s="270">
        <f>S56</f>
        <v>3.570993</v>
      </c>
      <c r="S26" s="296">
        <f t="shared" si="1"/>
        <v>3.570993</v>
      </c>
      <c r="T26" s="264"/>
      <c r="U26" s="256" t="s">
        <v>74</v>
      </c>
    </row>
    <row r="27" s="251" customFormat="1" ht="14" spans="1:21">
      <c r="A27" s="253" t="s">
        <v>68</v>
      </c>
      <c r="B27" s="253" t="s">
        <v>183</v>
      </c>
      <c r="C27" s="254" t="s">
        <v>69</v>
      </c>
      <c r="D27" s="253" t="s">
        <v>131</v>
      </c>
      <c r="E27" s="254" t="s">
        <v>119</v>
      </c>
      <c r="F27" s="253" t="s">
        <v>158</v>
      </c>
      <c r="G27" s="254" t="s">
        <v>72</v>
      </c>
      <c r="H27" s="254" t="s">
        <v>159</v>
      </c>
      <c r="I27" s="254" t="s">
        <v>155</v>
      </c>
      <c r="J27" s="258">
        <v>2</v>
      </c>
      <c r="K27" s="254" t="s">
        <v>69</v>
      </c>
      <c r="L27" s="254" t="s">
        <v>74</v>
      </c>
      <c r="M27" s="259">
        <v>45229</v>
      </c>
      <c r="N27" s="260">
        <v>20</v>
      </c>
      <c r="O27" s="261">
        <v>0</v>
      </c>
      <c r="P27" s="262">
        <v>0.52049</v>
      </c>
      <c r="Q27" s="269">
        <v>1.04099</v>
      </c>
      <c r="R27" s="270">
        <f>S60</f>
        <v>0.31423</v>
      </c>
      <c r="S27" s="296">
        <f t="shared" si="1"/>
        <v>0.62846</v>
      </c>
      <c r="T27" s="259"/>
      <c r="U27" s="254" t="s">
        <v>74</v>
      </c>
    </row>
    <row r="28" s="251" customFormat="1" ht="14" spans="1:21">
      <c r="A28" s="255" t="s">
        <v>68</v>
      </c>
      <c r="B28" s="255" t="s">
        <v>183</v>
      </c>
      <c r="C28" s="256" t="s">
        <v>69</v>
      </c>
      <c r="D28" s="255" t="s">
        <v>131</v>
      </c>
      <c r="E28" s="256" t="s">
        <v>119</v>
      </c>
      <c r="F28" s="255" t="s">
        <v>151</v>
      </c>
      <c r="G28" s="256" t="s">
        <v>72</v>
      </c>
      <c r="H28" s="256" t="s">
        <v>152</v>
      </c>
      <c r="I28" s="256" t="s">
        <v>148</v>
      </c>
      <c r="J28" s="263">
        <v>2</v>
      </c>
      <c r="K28" s="256" t="s">
        <v>69</v>
      </c>
      <c r="L28" s="256" t="s">
        <v>74</v>
      </c>
      <c r="M28" s="264">
        <v>45229</v>
      </c>
      <c r="N28" s="265">
        <v>20</v>
      </c>
      <c r="O28" s="266">
        <v>0</v>
      </c>
      <c r="P28" s="267">
        <v>1.3301</v>
      </c>
      <c r="Q28" s="272">
        <v>2.6602</v>
      </c>
      <c r="R28" s="270">
        <f>S64</f>
        <v>0.575463</v>
      </c>
      <c r="S28" s="296">
        <f t="shared" si="1"/>
        <v>1.150926</v>
      </c>
      <c r="T28" s="264"/>
      <c r="U28" s="256" t="s">
        <v>74</v>
      </c>
    </row>
    <row r="29" s="251" customFormat="1" ht="14" spans="1:21">
      <c r="A29" s="253" t="s">
        <v>68</v>
      </c>
      <c r="B29" s="253" t="s">
        <v>183</v>
      </c>
      <c r="C29" s="254" t="s">
        <v>69</v>
      </c>
      <c r="D29" s="253" t="s">
        <v>131</v>
      </c>
      <c r="E29" s="254" t="s">
        <v>119</v>
      </c>
      <c r="F29" s="253" t="s">
        <v>156</v>
      </c>
      <c r="G29" s="254" t="s">
        <v>72</v>
      </c>
      <c r="H29" s="254" t="s">
        <v>157</v>
      </c>
      <c r="I29" s="254" t="s">
        <v>148</v>
      </c>
      <c r="J29" s="258">
        <v>1</v>
      </c>
      <c r="K29" s="254" t="s">
        <v>69</v>
      </c>
      <c r="L29" s="254" t="s">
        <v>74</v>
      </c>
      <c r="M29" s="259">
        <v>45229</v>
      </c>
      <c r="N29" s="260">
        <v>20</v>
      </c>
      <c r="O29" s="261">
        <v>0</v>
      </c>
      <c r="P29" s="262">
        <v>3.89071</v>
      </c>
      <c r="Q29" s="269">
        <v>3.89071</v>
      </c>
      <c r="R29" s="270">
        <f>S68</f>
        <v>3.570993</v>
      </c>
      <c r="S29" s="296">
        <f t="shared" si="1"/>
        <v>3.570993</v>
      </c>
      <c r="T29" s="259"/>
      <c r="U29" s="254" t="s">
        <v>74</v>
      </c>
    </row>
    <row r="30" s="251" customFormat="1" ht="14" spans="1:21">
      <c r="A30" s="255" t="s">
        <v>68</v>
      </c>
      <c r="B30" s="255" t="s">
        <v>183</v>
      </c>
      <c r="C30" s="256" t="s">
        <v>69</v>
      </c>
      <c r="D30" s="255" t="s">
        <v>131</v>
      </c>
      <c r="E30" s="256" t="s">
        <v>119</v>
      </c>
      <c r="F30" s="255" t="s">
        <v>163</v>
      </c>
      <c r="G30" s="256" t="s">
        <v>72</v>
      </c>
      <c r="H30" s="256" t="s">
        <v>164</v>
      </c>
      <c r="I30" s="256" t="s">
        <v>74</v>
      </c>
      <c r="J30" s="263">
        <v>1</v>
      </c>
      <c r="K30" s="256" t="s">
        <v>69</v>
      </c>
      <c r="L30" s="256" t="s">
        <v>74</v>
      </c>
      <c r="M30" s="264">
        <v>45229</v>
      </c>
      <c r="N30" s="265">
        <v>20</v>
      </c>
      <c r="O30" s="266">
        <v>0</v>
      </c>
      <c r="P30" s="267">
        <v>2.00259</v>
      </c>
      <c r="Q30" s="272">
        <v>2.00259</v>
      </c>
      <c r="R30" s="270">
        <f>S73</f>
        <v>1.404465</v>
      </c>
      <c r="S30" s="296">
        <f t="shared" si="1"/>
        <v>1.404465</v>
      </c>
      <c r="T30" s="264"/>
      <c r="U30" s="256" t="s">
        <v>74</v>
      </c>
    </row>
    <row r="31" s="251" customFormat="1" ht="14" spans="1:21">
      <c r="A31" s="253" t="s">
        <v>68</v>
      </c>
      <c r="B31" s="253" t="s">
        <v>183</v>
      </c>
      <c r="C31" s="254" t="s">
        <v>69</v>
      </c>
      <c r="D31" s="253" t="s">
        <v>131</v>
      </c>
      <c r="E31" s="254" t="s">
        <v>119</v>
      </c>
      <c r="F31" s="253" t="s">
        <v>135</v>
      </c>
      <c r="G31" s="254" t="s">
        <v>77</v>
      </c>
      <c r="H31" s="254" t="s">
        <v>136</v>
      </c>
      <c r="I31" s="254" t="s">
        <v>137</v>
      </c>
      <c r="J31" s="258">
        <v>2</v>
      </c>
      <c r="K31" s="254" t="s">
        <v>69</v>
      </c>
      <c r="L31" s="254" t="s">
        <v>74</v>
      </c>
      <c r="M31" s="259">
        <v>45229</v>
      </c>
      <c r="N31" s="260">
        <v>20</v>
      </c>
      <c r="O31" s="261">
        <v>0</v>
      </c>
      <c r="P31" s="262">
        <v>0.15</v>
      </c>
      <c r="Q31" s="269">
        <v>0.3</v>
      </c>
      <c r="R31" s="270">
        <v>0.147</v>
      </c>
      <c r="S31" s="296">
        <f t="shared" si="1"/>
        <v>0.294</v>
      </c>
      <c r="T31" s="259"/>
      <c r="U31" s="254" t="s">
        <v>74</v>
      </c>
    </row>
    <row r="32" s="251" customFormat="1" ht="14" spans="1:21">
      <c r="A32" s="255" t="s">
        <v>68</v>
      </c>
      <c r="B32" s="255" t="s">
        <v>183</v>
      </c>
      <c r="C32" s="256" t="s">
        <v>69</v>
      </c>
      <c r="D32" s="255" t="s">
        <v>131</v>
      </c>
      <c r="E32" s="256" t="s">
        <v>119</v>
      </c>
      <c r="F32" s="255" t="s">
        <v>144</v>
      </c>
      <c r="G32" s="256" t="s">
        <v>77</v>
      </c>
      <c r="H32" s="256" t="s">
        <v>145</v>
      </c>
      <c r="I32" s="256" t="s">
        <v>119</v>
      </c>
      <c r="J32" s="263">
        <v>1</v>
      </c>
      <c r="K32" s="256" t="s">
        <v>69</v>
      </c>
      <c r="L32" s="256" t="s">
        <v>74</v>
      </c>
      <c r="M32" s="264">
        <v>45229</v>
      </c>
      <c r="N32" s="265">
        <v>20</v>
      </c>
      <c r="O32" s="266">
        <v>0</v>
      </c>
      <c r="P32" s="267">
        <v>8.009</v>
      </c>
      <c r="Q32" s="272">
        <v>8.009</v>
      </c>
      <c r="R32" s="270">
        <v>8.009</v>
      </c>
      <c r="S32" s="296">
        <f t="shared" si="1"/>
        <v>8.009</v>
      </c>
      <c r="T32" s="264"/>
      <c r="U32" s="256" t="s">
        <v>74</v>
      </c>
    </row>
    <row r="33" spans="19:19">
      <c r="S33" s="277">
        <f>SUM(S19:S32)</f>
        <v>35.212113461</v>
      </c>
    </row>
    <row r="35" s="251" customFormat="1" ht="18" customHeight="1" spans="1:21">
      <c r="A35" s="252" t="s">
        <v>47</v>
      </c>
      <c r="B35" s="252" t="s">
        <v>48</v>
      </c>
      <c r="C35" s="252" t="s">
        <v>49</v>
      </c>
      <c r="D35" s="252" t="s">
        <v>50</v>
      </c>
      <c r="E35" s="252" t="s">
        <v>51</v>
      </c>
      <c r="F35" s="252" t="s">
        <v>52</v>
      </c>
      <c r="G35" s="252" t="s">
        <v>53</v>
      </c>
      <c r="H35" s="252" t="s">
        <v>54</v>
      </c>
      <c r="I35" s="252" t="s">
        <v>55</v>
      </c>
      <c r="J35" s="257" t="s">
        <v>56</v>
      </c>
      <c r="K35" s="252" t="s">
        <v>57</v>
      </c>
      <c r="L35" s="252" t="s">
        <v>58</v>
      </c>
      <c r="M35" s="257" t="s">
        <v>59</v>
      </c>
      <c r="N35" s="257" t="s">
        <v>60</v>
      </c>
      <c r="O35" s="257" t="s">
        <v>61</v>
      </c>
      <c r="P35" s="257" t="s">
        <v>62</v>
      </c>
      <c r="Q35" s="257" t="s">
        <v>63</v>
      </c>
      <c r="R35" s="268" t="s">
        <v>64</v>
      </c>
      <c r="S35" s="268" t="s">
        <v>65</v>
      </c>
      <c r="T35" s="257" t="s">
        <v>66</v>
      </c>
      <c r="U35" s="252" t="s">
        <v>67</v>
      </c>
    </row>
    <row r="36" s="251" customFormat="1" ht="14" spans="1:21">
      <c r="A36" s="253" t="s">
        <v>68</v>
      </c>
      <c r="B36" s="253" t="s">
        <v>160</v>
      </c>
      <c r="C36" s="254" t="s">
        <v>69</v>
      </c>
      <c r="D36" s="253" t="s">
        <v>161</v>
      </c>
      <c r="E36" s="254" t="s">
        <v>174</v>
      </c>
      <c r="F36" s="253" t="s">
        <v>175</v>
      </c>
      <c r="G36" s="254" t="s">
        <v>77</v>
      </c>
      <c r="H36" s="254" t="s">
        <v>176</v>
      </c>
      <c r="I36" s="254" t="s">
        <v>177</v>
      </c>
      <c r="J36" s="258">
        <v>0.397</v>
      </c>
      <c r="K36" s="254" t="s">
        <v>79</v>
      </c>
      <c r="L36" s="254" t="s">
        <v>74</v>
      </c>
      <c r="M36" s="259">
        <v>44499</v>
      </c>
      <c r="N36" s="260">
        <v>60</v>
      </c>
      <c r="O36" s="261">
        <v>0</v>
      </c>
      <c r="P36" s="262">
        <v>4.415</v>
      </c>
      <c r="Q36" s="269">
        <v>1.75276</v>
      </c>
      <c r="R36" s="270">
        <v>4.33628</v>
      </c>
      <c r="S36" s="296">
        <f t="shared" ref="S36:S43" si="2">R36*J36</f>
        <v>1.72150316</v>
      </c>
      <c r="T36" s="259"/>
      <c r="U36" s="254" t="s">
        <v>74</v>
      </c>
    </row>
    <row r="37" spans="19:19">
      <c r="S37" s="277">
        <f>SUM(S36:S36)</f>
        <v>1.72150316</v>
      </c>
    </row>
    <row r="39" s="251" customFormat="1" ht="18" customHeight="1" spans="1:21">
      <c r="A39" s="252" t="s">
        <v>47</v>
      </c>
      <c r="B39" s="252" t="s">
        <v>48</v>
      </c>
      <c r="C39" s="252" t="s">
        <v>49</v>
      </c>
      <c r="D39" s="252" t="s">
        <v>50</v>
      </c>
      <c r="E39" s="252" t="s">
        <v>51</v>
      </c>
      <c r="F39" s="252" t="s">
        <v>52</v>
      </c>
      <c r="G39" s="252" t="s">
        <v>53</v>
      </c>
      <c r="H39" s="252" t="s">
        <v>54</v>
      </c>
      <c r="I39" s="252" t="s">
        <v>55</v>
      </c>
      <c r="J39" s="257" t="s">
        <v>56</v>
      </c>
      <c r="K39" s="252" t="s">
        <v>57</v>
      </c>
      <c r="L39" s="252" t="s">
        <v>58</v>
      </c>
      <c r="M39" s="257" t="s">
        <v>59</v>
      </c>
      <c r="N39" s="257" t="s">
        <v>60</v>
      </c>
      <c r="O39" s="257" t="s">
        <v>61</v>
      </c>
      <c r="P39" s="257" t="s">
        <v>62</v>
      </c>
      <c r="Q39" s="257" t="s">
        <v>63</v>
      </c>
      <c r="R39" s="268" t="s">
        <v>64</v>
      </c>
      <c r="S39" s="268" t="s">
        <v>65</v>
      </c>
      <c r="T39" s="257" t="s">
        <v>66</v>
      </c>
      <c r="U39" s="252" t="s">
        <v>67</v>
      </c>
    </row>
    <row r="40" s="251" customFormat="1" ht="14" spans="1:21">
      <c r="A40" s="253" t="s">
        <v>68</v>
      </c>
      <c r="B40" s="253" t="s">
        <v>140</v>
      </c>
      <c r="C40" s="254" t="s">
        <v>69</v>
      </c>
      <c r="D40" s="253" t="s">
        <v>141</v>
      </c>
      <c r="E40" s="254" t="s">
        <v>74</v>
      </c>
      <c r="F40" s="253" t="s">
        <v>165</v>
      </c>
      <c r="G40" s="254" t="s">
        <v>72</v>
      </c>
      <c r="H40" s="254" t="s">
        <v>166</v>
      </c>
      <c r="I40" s="254" t="s">
        <v>155</v>
      </c>
      <c r="J40" s="258">
        <v>1</v>
      </c>
      <c r="K40" s="254" t="s">
        <v>69</v>
      </c>
      <c r="L40" s="254" t="s">
        <v>75</v>
      </c>
      <c r="M40" s="259">
        <v>45399</v>
      </c>
      <c r="N40" s="260">
        <v>110</v>
      </c>
      <c r="O40" s="261">
        <v>0</v>
      </c>
      <c r="P40" s="262">
        <v>3.6196</v>
      </c>
      <c r="Q40" s="269">
        <v>3.6196</v>
      </c>
      <c r="R40" s="270">
        <f>S48</f>
        <v>3.469932</v>
      </c>
      <c r="S40" s="296">
        <f t="shared" si="2"/>
        <v>3.469932</v>
      </c>
      <c r="T40" s="259"/>
      <c r="U40" s="254" t="s">
        <v>74</v>
      </c>
    </row>
    <row r="41" s="251" customFormat="1" ht="14" spans="1:21">
      <c r="A41" s="255" t="s">
        <v>68</v>
      </c>
      <c r="B41" s="255" t="s">
        <v>140</v>
      </c>
      <c r="C41" s="256" t="s">
        <v>69</v>
      </c>
      <c r="D41" s="255" t="s">
        <v>141</v>
      </c>
      <c r="E41" s="256" t="s">
        <v>74</v>
      </c>
      <c r="F41" s="255" t="s">
        <v>149</v>
      </c>
      <c r="G41" s="256" t="s">
        <v>77</v>
      </c>
      <c r="H41" s="256" t="s">
        <v>150</v>
      </c>
      <c r="I41" s="256" t="s">
        <v>74</v>
      </c>
      <c r="J41" s="263">
        <v>2</v>
      </c>
      <c r="K41" s="256" t="s">
        <v>69</v>
      </c>
      <c r="L41" s="256" t="s">
        <v>74</v>
      </c>
      <c r="M41" s="264">
        <v>45401</v>
      </c>
      <c r="N41" s="265">
        <v>110</v>
      </c>
      <c r="O41" s="266">
        <v>0</v>
      </c>
      <c r="P41" s="267">
        <v>0.13</v>
      </c>
      <c r="Q41" s="272">
        <v>0.26</v>
      </c>
      <c r="R41" s="270">
        <v>0.1274</v>
      </c>
      <c r="S41" s="296">
        <f t="shared" si="2"/>
        <v>0.2548</v>
      </c>
      <c r="T41" s="264"/>
      <c r="U41" s="256" t="s">
        <v>74</v>
      </c>
    </row>
    <row r="42" s="251" customFormat="1" ht="14" spans="1:21">
      <c r="A42" s="253" t="s">
        <v>68</v>
      </c>
      <c r="B42" s="253" t="s">
        <v>140</v>
      </c>
      <c r="C42" s="254" t="s">
        <v>69</v>
      </c>
      <c r="D42" s="253" t="s">
        <v>141</v>
      </c>
      <c r="E42" s="254" t="s">
        <v>74</v>
      </c>
      <c r="F42" s="253" t="s">
        <v>167</v>
      </c>
      <c r="G42" s="254" t="s">
        <v>77</v>
      </c>
      <c r="H42" s="254" t="s">
        <v>168</v>
      </c>
      <c r="I42" s="254" t="s">
        <v>155</v>
      </c>
      <c r="J42" s="258">
        <v>1</v>
      </c>
      <c r="K42" s="254" t="s">
        <v>69</v>
      </c>
      <c r="L42" s="254" t="s">
        <v>74</v>
      </c>
      <c r="M42" s="259">
        <v>45399</v>
      </c>
      <c r="N42" s="260">
        <v>110</v>
      </c>
      <c r="O42" s="261">
        <v>0</v>
      </c>
      <c r="P42" s="262">
        <v>0.2945</v>
      </c>
      <c r="Q42" s="269">
        <v>0.2945</v>
      </c>
      <c r="R42" s="270">
        <v>0.2945</v>
      </c>
      <c r="S42" s="296">
        <f t="shared" si="2"/>
        <v>0.2945</v>
      </c>
      <c r="T42" s="259"/>
      <c r="U42" s="254" t="s">
        <v>74</v>
      </c>
    </row>
    <row r="43" s="251" customFormat="1" ht="14" spans="1:21">
      <c r="A43" s="255" t="s">
        <v>68</v>
      </c>
      <c r="B43" s="255" t="s">
        <v>140</v>
      </c>
      <c r="C43" s="256" t="s">
        <v>69</v>
      </c>
      <c r="D43" s="255" t="s">
        <v>141</v>
      </c>
      <c r="E43" s="256" t="s">
        <v>74</v>
      </c>
      <c r="F43" s="255" t="s">
        <v>76</v>
      </c>
      <c r="G43" s="256" t="s">
        <v>77</v>
      </c>
      <c r="H43" s="256" t="s">
        <v>78</v>
      </c>
      <c r="I43" s="256" t="s">
        <v>74</v>
      </c>
      <c r="J43" s="263">
        <v>0.005</v>
      </c>
      <c r="K43" s="256" t="s">
        <v>79</v>
      </c>
      <c r="L43" s="256" t="s">
        <v>74</v>
      </c>
      <c r="M43" s="264">
        <v>45462</v>
      </c>
      <c r="N43" s="265">
        <v>110</v>
      </c>
      <c r="O43" s="266">
        <v>0</v>
      </c>
      <c r="P43" s="267">
        <v>5.96786</v>
      </c>
      <c r="Q43" s="272">
        <v>0.02984</v>
      </c>
      <c r="R43" s="270">
        <v>5.61947</v>
      </c>
      <c r="S43" s="296">
        <f t="shared" si="2"/>
        <v>0.02809735</v>
      </c>
      <c r="T43" s="264"/>
      <c r="U43" s="256" t="s">
        <v>74</v>
      </c>
    </row>
    <row r="44" spans="19:19">
      <c r="S44" s="277">
        <f>SUM(S40:S43)</f>
        <v>4.04732935</v>
      </c>
    </row>
    <row r="46" s="251" customFormat="1" ht="18" customHeight="1" spans="1:21">
      <c r="A46" s="252" t="s">
        <v>47</v>
      </c>
      <c r="B46" s="252" t="s">
        <v>48</v>
      </c>
      <c r="C46" s="252" t="s">
        <v>49</v>
      </c>
      <c r="D46" s="252" t="s">
        <v>50</v>
      </c>
      <c r="E46" s="252" t="s">
        <v>51</v>
      </c>
      <c r="F46" s="252" t="s">
        <v>52</v>
      </c>
      <c r="G46" s="252" t="s">
        <v>53</v>
      </c>
      <c r="H46" s="252" t="s">
        <v>54</v>
      </c>
      <c r="I46" s="252" t="s">
        <v>55</v>
      </c>
      <c r="J46" s="257" t="s">
        <v>56</v>
      </c>
      <c r="K46" s="252" t="s">
        <v>57</v>
      </c>
      <c r="L46" s="252" t="s">
        <v>58</v>
      </c>
      <c r="M46" s="257" t="s">
        <v>59</v>
      </c>
      <c r="N46" s="257" t="s">
        <v>60</v>
      </c>
      <c r="O46" s="257" t="s">
        <v>61</v>
      </c>
      <c r="P46" s="257" t="s">
        <v>62</v>
      </c>
      <c r="Q46" s="257" t="s">
        <v>63</v>
      </c>
      <c r="R46" s="268" t="s">
        <v>64</v>
      </c>
      <c r="S46" s="268" t="s">
        <v>65</v>
      </c>
      <c r="T46" s="257" t="s">
        <v>66</v>
      </c>
      <c r="U46" s="252" t="s">
        <v>67</v>
      </c>
    </row>
    <row r="47" s="251" customFormat="1" ht="14" spans="1:21">
      <c r="A47" s="253" t="s">
        <v>68</v>
      </c>
      <c r="B47" s="253" t="s">
        <v>165</v>
      </c>
      <c r="C47" s="254" t="s">
        <v>69</v>
      </c>
      <c r="D47" s="253" t="s">
        <v>166</v>
      </c>
      <c r="E47" s="254" t="s">
        <v>155</v>
      </c>
      <c r="F47" s="253" t="s">
        <v>169</v>
      </c>
      <c r="G47" s="254" t="s">
        <v>77</v>
      </c>
      <c r="H47" s="254" t="s">
        <v>170</v>
      </c>
      <c r="I47" s="254" t="s">
        <v>171</v>
      </c>
      <c r="J47" s="258">
        <v>0.6764</v>
      </c>
      <c r="K47" s="254" t="s">
        <v>79</v>
      </c>
      <c r="L47" s="254" t="s">
        <v>74</v>
      </c>
      <c r="M47" s="259">
        <v>44971</v>
      </c>
      <c r="N47" s="260">
        <v>110</v>
      </c>
      <c r="O47" s="261">
        <v>0</v>
      </c>
      <c r="P47" s="262">
        <v>5.151</v>
      </c>
      <c r="Q47" s="269">
        <v>3.48414</v>
      </c>
      <c r="R47" s="270">
        <v>5.13</v>
      </c>
      <c r="S47" s="271">
        <f>R47*J47</f>
        <v>3.469932</v>
      </c>
      <c r="T47" s="259"/>
      <c r="U47" s="254" t="s">
        <v>74</v>
      </c>
    </row>
    <row r="48" spans="19:19">
      <c r="S48" s="277">
        <f>SUM(S47:S47)</f>
        <v>3.469932</v>
      </c>
    </row>
    <row r="50" s="275" customFormat="1" ht="18" customHeight="1" spans="1:21">
      <c r="A50" s="278" t="s">
        <v>47</v>
      </c>
      <c r="B50" s="278" t="s">
        <v>48</v>
      </c>
      <c r="C50" s="278" t="s">
        <v>49</v>
      </c>
      <c r="D50" s="278" t="s">
        <v>50</v>
      </c>
      <c r="E50" s="278" t="s">
        <v>51</v>
      </c>
      <c r="F50" s="278" t="s">
        <v>52</v>
      </c>
      <c r="G50" s="278" t="s">
        <v>53</v>
      </c>
      <c r="H50" s="278" t="s">
        <v>54</v>
      </c>
      <c r="I50" s="278" t="s">
        <v>55</v>
      </c>
      <c r="J50" s="278" t="s">
        <v>56</v>
      </c>
      <c r="K50" s="278" t="s">
        <v>57</v>
      </c>
      <c r="L50" s="278" t="s">
        <v>58</v>
      </c>
      <c r="M50" s="278" t="s">
        <v>59</v>
      </c>
      <c r="N50" s="278" t="s">
        <v>60</v>
      </c>
      <c r="O50" s="278" t="s">
        <v>61</v>
      </c>
      <c r="P50" s="278" t="s">
        <v>62</v>
      </c>
      <c r="Q50" s="278" t="s">
        <v>63</v>
      </c>
      <c r="R50" s="293" t="s">
        <v>64</v>
      </c>
      <c r="S50" s="293" t="s">
        <v>65</v>
      </c>
      <c r="T50" s="278" t="s">
        <v>66</v>
      </c>
      <c r="U50" s="278" t="s">
        <v>67</v>
      </c>
    </row>
    <row r="51" s="275" customFormat="1" ht="14" spans="1:21">
      <c r="A51" s="279" t="s">
        <v>68</v>
      </c>
      <c r="B51" s="279" t="s">
        <v>153</v>
      </c>
      <c r="C51" s="280" t="s">
        <v>69</v>
      </c>
      <c r="D51" s="279" t="s">
        <v>154</v>
      </c>
      <c r="E51" s="280" t="s">
        <v>155</v>
      </c>
      <c r="F51" s="279" t="s">
        <v>169</v>
      </c>
      <c r="G51" s="280" t="s">
        <v>77</v>
      </c>
      <c r="H51" s="280" t="s">
        <v>170</v>
      </c>
      <c r="I51" s="280" t="s">
        <v>171</v>
      </c>
      <c r="J51" s="283">
        <v>0.0995</v>
      </c>
      <c r="K51" s="280" t="s">
        <v>79</v>
      </c>
      <c r="L51" s="280" t="s">
        <v>74</v>
      </c>
      <c r="M51" s="284">
        <v>44812</v>
      </c>
      <c r="N51" s="285">
        <v>110</v>
      </c>
      <c r="O51" s="286">
        <v>0</v>
      </c>
      <c r="P51" s="287">
        <v>5.151</v>
      </c>
      <c r="Q51" s="294">
        <v>0.51252</v>
      </c>
      <c r="R51" s="295">
        <v>5.13</v>
      </c>
      <c r="S51" s="296">
        <f>R51*J51</f>
        <v>0.510435</v>
      </c>
      <c r="T51" s="284"/>
      <c r="U51" s="280" t="s">
        <v>74</v>
      </c>
    </row>
    <row r="52" spans="19:19">
      <c r="S52" s="277">
        <f>SUM(S51:S51)</f>
        <v>0.510435</v>
      </c>
    </row>
    <row r="54" s="275" customFormat="1" ht="18" customHeight="1" spans="1:21">
      <c r="A54" s="278" t="s">
        <v>47</v>
      </c>
      <c r="B54" s="278" t="s">
        <v>48</v>
      </c>
      <c r="C54" s="278" t="s">
        <v>49</v>
      </c>
      <c r="D54" s="278" t="s">
        <v>50</v>
      </c>
      <c r="E54" s="278" t="s">
        <v>51</v>
      </c>
      <c r="F54" s="278" t="s">
        <v>52</v>
      </c>
      <c r="G54" s="278" t="s">
        <v>53</v>
      </c>
      <c r="H54" s="278" t="s">
        <v>54</v>
      </c>
      <c r="I54" s="278" t="s">
        <v>55</v>
      </c>
      <c r="J54" s="278" t="s">
        <v>56</v>
      </c>
      <c r="K54" s="278" t="s">
        <v>57</v>
      </c>
      <c r="L54" s="278" t="s">
        <v>58</v>
      </c>
      <c r="M54" s="278" t="s">
        <v>59</v>
      </c>
      <c r="N54" s="278" t="s">
        <v>60</v>
      </c>
      <c r="O54" s="278" t="s">
        <v>61</v>
      </c>
      <c r="P54" s="278" t="s">
        <v>62</v>
      </c>
      <c r="Q54" s="278" t="s">
        <v>63</v>
      </c>
      <c r="R54" s="293" t="s">
        <v>64</v>
      </c>
      <c r="S54" s="293" t="s">
        <v>65</v>
      </c>
      <c r="T54" s="278" t="s">
        <v>66</v>
      </c>
      <c r="U54" s="278" t="s">
        <v>67</v>
      </c>
    </row>
    <row r="55" s="275" customFormat="1" ht="14" spans="1:21">
      <c r="A55" s="279" t="s">
        <v>68</v>
      </c>
      <c r="B55" s="279" t="s">
        <v>146</v>
      </c>
      <c r="C55" s="280" t="s">
        <v>69</v>
      </c>
      <c r="D55" s="279" t="s">
        <v>147</v>
      </c>
      <c r="E55" s="280" t="s">
        <v>148</v>
      </c>
      <c r="F55" s="279" t="s">
        <v>169</v>
      </c>
      <c r="G55" s="280" t="s">
        <v>77</v>
      </c>
      <c r="H55" s="280" t="s">
        <v>170</v>
      </c>
      <c r="I55" s="280" t="s">
        <v>171</v>
      </c>
      <c r="J55" s="283">
        <v>0.6961</v>
      </c>
      <c r="K55" s="280" t="s">
        <v>79</v>
      </c>
      <c r="L55" s="280" t="s">
        <v>74</v>
      </c>
      <c r="M55" s="284">
        <v>45216</v>
      </c>
      <c r="N55" s="285">
        <v>110</v>
      </c>
      <c r="O55" s="286">
        <v>0</v>
      </c>
      <c r="P55" s="287">
        <v>5.151</v>
      </c>
      <c r="Q55" s="294">
        <v>3.58561</v>
      </c>
      <c r="R55" s="295">
        <v>5.13</v>
      </c>
      <c r="S55" s="296">
        <f>R55*J55</f>
        <v>3.570993</v>
      </c>
      <c r="T55" s="284"/>
      <c r="U55" s="280" t="s">
        <v>74</v>
      </c>
    </row>
    <row r="56" spans="19:19">
      <c r="S56" s="277">
        <f>SUM(S55:S55)</f>
        <v>3.570993</v>
      </c>
    </row>
    <row r="58" s="275" customFormat="1" ht="18" customHeight="1" spans="1:21">
      <c r="A58" s="278" t="s">
        <v>47</v>
      </c>
      <c r="B58" s="278" t="s">
        <v>48</v>
      </c>
      <c r="C58" s="278" t="s">
        <v>49</v>
      </c>
      <c r="D58" s="278" t="s">
        <v>50</v>
      </c>
      <c r="E58" s="278" t="s">
        <v>51</v>
      </c>
      <c r="F58" s="278" t="s">
        <v>52</v>
      </c>
      <c r="G58" s="278" t="s">
        <v>53</v>
      </c>
      <c r="H58" s="278" t="s">
        <v>54</v>
      </c>
      <c r="I58" s="278" t="s">
        <v>55</v>
      </c>
      <c r="J58" s="278" t="s">
        <v>56</v>
      </c>
      <c r="K58" s="278" t="s">
        <v>57</v>
      </c>
      <c r="L58" s="278" t="s">
        <v>58</v>
      </c>
      <c r="M58" s="278" t="s">
        <v>59</v>
      </c>
      <c r="N58" s="278" t="s">
        <v>60</v>
      </c>
      <c r="O58" s="278" t="s">
        <v>61</v>
      </c>
      <c r="P58" s="278" t="s">
        <v>62</v>
      </c>
      <c r="Q58" s="278" t="s">
        <v>63</v>
      </c>
      <c r="R58" s="293" t="s">
        <v>64</v>
      </c>
      <c r="S58" s="293" t="s">
        <v>65</v>
      </c>
      <c r="T58" s="278" t="s">
        <v>66</v>
      </c>
      <c r="U58" s="278" t="s">
        <v>67</v>
      </c>
    </row>
    <row r="59" s="275" customFormat="1" ht="14" spans="1:21">
      <c r="A59" s="279" t="s">
        <v>68</v>
      </c>
      <c r="B59" s="279" t="s">
        <v>158</v>
      </c>
      <c r="C59" s="280" t="s">
        <v>69</v>
      </c>
      <c r="D59" s="279" t="s">
        <v>159</v>
      </c>
      <c r="E59" s="280" t="s">
        <v>155</v>
      </c>
      <c r="F59" s="279" t="s">
        <v>172</v>
      </c>
      <c r="G59" s="280" t="s">
        <v>77</v>
      </c>
      <c r="H59" s="280" t="s">
        <v>117</v>
      </c>
      <c r="I59" s="280" t="s">
        <v>173</v>
      </c>
      <c r="J59" s="283">
        <v>0.067</v>
      </c>
      <c r="K59" s="280" t="s">
        <v>79</v>
      </c>
      <c r="L59" s="280" t="s">
        <v>74</v>
      </c>
      <c r="M59" s="284">
        <v>44957</v>
      </c>
      <c r="N59" s="285">
        <v>110</v>
      </c>
      <c r="O59" s="286">
        <v>0</v>
      </c>
      <c r="P59" s="287">
        <v>4.76311</v>
      </c>
      <c r="Q59" s="294">
        <v>0.31913</v>
      </c>
      <c r="R59" s="295">
        <v>4.69</v>
      </c>
      <c r="S59" s="296">
        <f>R59*J59</f>
        <v>0.31423</v>
      </c>
      <c r="T59" s="284"/>
      <c r="U59" s="280" t="s">
        <v>74</v>
      </c>
    </row>
    <row r="60" spans="19:19">
      <c r="S60" s="277">
        <f>SUM(S59:S59)</f>
        <v>0.31423</v>
      </c>
    </row>
    <row r="62" s="275" customFormat="1" ht="18" customHeight="1" spans="1:21">
      <c r="A62" s="278" t="s">
        <v>47</v>
      </c>
      <c r="B62" s="278" t="s">
        <v>48</v>
      </c>
      <c r="C62" s="278" t="s">
        <v>49</v>
      </c>
      <c r="D62" s="278" t="s">
        <v>50</v>
      </c>
      <c r="E62" s="278" t="s">
        <v>51</v>
      </c>
      <c r="F62" s="278" t="s">
        <v>52</v>
      </c>
      <c r="G62" s="278" t="s">
        <v>53</v>
      </c>
      <c r="H62" s="278" t="s">
        <v>54</v>
      </c>
      <c r="I62" s="278" t="s">
        <v>55</v>
      </c>
      <c r="J62" s="278" t="s">
        <v>56</v>
      </c>
      <c r="K62" s="278" t="s">
        <v>57</v>
      </c>
      <c r="L62" s="278" t="s">
        <v>58</v>
      </c>
      <c r="M62" s="278" t="s">
        <v>59</v>
      </c>
      <c r="N62" s="278" t="s">
        <v>60</v>
      </c>
      <c r="O62" s="278" t="s">
        <v>61</v>
      </c>
      <c r="P62" s="278" t="s">
        <v>62</v>
      </c>
      <c r="Q62" s="278" t="s">
        <v>63</v>
      </c>
      <c r="R62" s="293" t="s">
        <v>64</v>
      </c>
      <c r="S62" s="293" t="s">
        <v>65</v>
      </c>
      <c r="T62" s="278" t="s">
        <v>66</v>
      </c>
      <c r="U62" s="278" t="s">
        <v>67</v>
      </c>
    </row>
    <row r="63" s="275" customFormat="1" ht="14" spans="1:21">
      <c r="A63" s="279" t="s">
        <v>68</v>
      </c>
      <c r="B63" s="279" t="s">
        <v>151</v>
      </c>
      <c r="C63" s="280" t="s">
        <v>69</v>
      </c>
      <c r="D63" s="279" t="s">
        <v>152</v>
      </c>
      <c r="E63" s="280" t="s">
        <v>148</v>
      </c>
      <c r="F63" s="279" t="s">
        <v>172</v>
      </c>
      <c r="G63" s="280" t="s">
        <v>77</v>
      </c>
      <c r="H63" s="280" t="s">
        <v>117</v>
      </c>
      <c r="I63" s="280" t="s">
        <v>173</v>
      </c>
      <c r="J63" s="283">
        <v>0.1227</v>
      </c>
      <c r="K63" s="280" t="s">
        <v>79</v>
      </c>
      <c r="L63" s="280" t="s">
        <v>74</v>
      </c>
      <c r="M63" s="284">
        <v>45168</v>
      </c>
      <c r="N63" s="285">
        <v>110</v>
      </c>
      <c r="O63" s="286">
        <v>0</v>
      </c>
      <c r="P63" s="287">
        <v>4.76311</v>
      </c>
      <c r="Q63" s="294">
        <v>0.58443</v>
      </c>
      <c r="R63" s="295">
        <v>4.69</v>
      </c>
      <c r="S63" s="296">
        <f>R63*J63</f>
        <v>0.575463</v>
      </c>
      <c r="T63" s="284"/>
      <c r="U63" s="280" t="s">
        <v>74</v>
      </c>
    </row>
    <row r="64" spans="19:19">
      <c r="S64" s="277">
        <f>SUM(S63:S63)</f>
        <v>0.575463</v>
      </c>
    </row>
    <row r="66" s="275" customFormat="1" ht="18" customHeight="1" spans="1:21">
      <c r="A66" s="278" t="s">
        <v>47</v>
      </c>
      <c r="B66" s="278" t="s">
        <v>48</v>
      </c>
      <c r="C66" s="278" t="s">
        <v>49</v>
      </c>
      <c r="D66" s="278" t="s">
        <v>50</v>
      </c>
      <c r="E66" s="278" t="s">
        <v>51</v>
      </c>
      <c r="F66" s="278" t="s">
        <v>52</v>
      </c>
      <c r="G66" s="278" t="s">
        <v>53</v>
      </c>
      <c r="H66" s="278" t="s">
        <v>54</v>
      </c>
      <c r="I66" s="278" t="s">
        <v>55</v>
      </c>
      <c r="J66" s="278" t="s">
        <v>56</v>
      </c>
      <c r="K66" s="278" t="s">
        <v>57</v>
      </c>
      <c r="L66" s="278" t="s">
        <v>58</v>
      </c>
      <c r="M66" s="278" t="s">
        <v>59</v>
      </c>
      <c r="N66" s="278" t="s">
        <v>60</v>
      </c>
      <c r="O66" s="278" t="s">
        <v>61</v>
      </c>
      <c r="P66" s="278" t="s">
        <v>62</v>
      </c>
      <c r="Q66" s="278" t="s">
        <v>63</v>
      </c>
      <c r="R66" s="293" t="s">
        <v>64</v>
      </c>
      <c r="S66" s="293" t="s">
        <v>65</v>
      </c>
      <c r="T66" s="278" t="s">
        <v>66</v>
      </c>
      <c r="U66" s="278" t="s">
        <v>67</v>
      </c>
    </row>
    <row r="67" s="275" customFormat="1" ht="14" spans="1:21">
      <c r="A67" s="279" t="s">
        <v>68</v>
      </c>
      <c r="B67" s="279" t="s">
        <v>156</v>
      </c>
      <c r="C67" s="280" t="s">
        <v>69</v>
      </c>
      <c r="D67" s="279" t="s">
        <v>157</v>
      </c>
      <c r="E67" s="280" t="s">
        <v>148</v>
      </c>
      <c r="F67" s="279" t="s">
        <v>169</v>
      </c>
      <c r="G67" s="280" t="s">
        <v>77</v>
      </c>
      <c r="H67" s="280" t="s">
        <v>170</v>
      </c>
      <c r="I67" s="280" t="s">
        <v>171</v>
      </c>
      <c r="J67" s="283">
        <v>0.6961</v>
      </c>
      <c r="K67" s="280" t="s">
        <v>79</v>
      </c>
      <c r="L67" s="280" t="s">
        <v>74</v>
      </c>
      <c r="M67" s="284">
        <v>45216</v>
      </c>
      <c r="N67" s="285">
        <v>110</v>
      </c>
      <c r="O67" s="286">
        <v>0</v>
      </c>
      <c r="P67" s="287">
        <v>5.151</v>
      </c>
      <c r="Q67" s="294">
        <v>3.58561</v>
      </c>
      <c r="R67" s="295">
        <v>5.13</v>
      </c>
      <c r="S67" s="296">
        <f t="shared" ref="S67:S72" si="3">R67*J67</f>
        <v>3.570993</v>
      </c>
      <c r="T67" s="284"/>
      <c r="U67" s="280" t="s">
        <v>74</v>
      </c>
    </row>
    <row r="68" spans="19:19">
      <c r="S68" s="277">
        <f>SUM(S67:S67)</f>
        <v>3.570993</v>
      </c>
    </row>
    <row r="70" s="275" customFormat="1" ht="18" customHeight="1" spans="1:21">
      <c r="A70" s="278" t="s">
        <v>47</v>
      </c>
      <c r="B70" s="278" t="s">
        <v>48</v>
      </c>
      <c r="C70" s="278" t="s">
        <v>49</v>
      </c>
      <c r="D70" s="278" t="s">
        <v>50</v>
      </c>
      <c r="E70" s="278" t="s">
        <v>51</v>
      </c>
      <c r="F70" s="278" t="s">
        <v>52</v>
      </c>
      <c r="G70" s="278" t="s">
        <v>53</v>
      </c>
      <c r="H70" s="278" t="s">
        <v>54</v>
      </c>
      <c r="I70" s="278" t="s">
        <v>55</v>
      </c>
      <c r="J70" s="278" t="s">
        <v>56</v>
      </c>
      <c r="K70" s="278" t="s">
        <v>57</v>
      </c>
      <c r="L70" s="278" t="s">
        <v>58</v>
      </c>
      <c r="M70" s="278" t="s">
        <v>59</v>
      </c>
      <c r="N70" s="278" t="s">
        <v>60</v>
      </c>
      <c r="O70" s="278" t="s">
        <v>61</v>
      </c>
      <c r="P70" s="278" t="s">
        <v>62</v>
      </c>
      <c r="Q70" s="278" t="s">
        <v>63</v>
      </c>
      <c r="R70" s="293" t="s">
        <v>64</v>
      </c>
      <c r="S70" s="293" t="s">
        <v>65</v>
      </c>
      <c r="T70" s="278" t="s">
        <v>66</v>
      </c>
      <c r="U70" s="278" t="s">
        <v>67</v>
      </c>
    </row>
    <row r="71" s="275" customFormat="1" ht="14" spans="1:21">
      <c r="A71" s="279" t="s">
        <v>68</v>
      </c>
      <c r="B71" s="279" t="s">
        <v>163</v>
      </c>
      <c r="C71" s="280" t="s">
        <v>69</v>
      </c>
      <c r="D71" s="279" t="s">
        <v>164</v>
      </c>
      <c r="E71" s="280" t="s">
        <v>74</v>
      </c>
      <c r="F71" s="279" t="s">
        <v>178</v>
      </c>
      <c r="G71" s="280" t="s">
        <v>77</v>
      </c>
      <c r="H71" s="280" t="s">
        <v>179</v>
      </c>
      <c r="I71" s="280" t="s">
        <v>74</v>
      </c>
      <c r="J71" s="283">
        <v>1</v>
      </c>
      <c r="K71" s="280" t="s">
        <v>69</v>
      </c>
      <c r="L71" s="280" t="s">
        <v>74</v>
      </c>
      <c r="M71" s="284">
        <v>45258</v>
      </c>
      <c r="N71" s="285">
        <v>110</v>
      </c>
      <c r="O71" s="286">
        <v>0</v>
      </c>
      <c r="P71" s="287">
        <v>0.75</v>
      </c>
      <c r="Q71" s="294">
        <v>0.75</v>
      </c>
      <c r="R71" s="295">
        <v>0.735</v>
      </c>
      <c r="S71" s="296">
        <f t="shared" si="3"/>
        <v>0.735</v>
      </c>
      <c r="T71" s="284"/>
      <c r="U71" s="280" t="s">
        <v>74</v>
      </c>
    </row>
    <row r="72" s="275" customFormat="1" ht="14" spans="1:21">
      <c r="A72" s="281" t="s">
        <v>68</v>
      </c>
      <c r="B72" s="281" t="s">
        <v>163</v>
      </c>
      <c r="C72" s="282" t="s">
        <v>69</v>
      </c>
      <c r="D72" s="281" t="s">
        <v>164</v>
      </c>
      <c r="E72" s="282" t="s">
        <v>74</v>
      </c>
      <c r="F72" s="281" t="s">
        <v>180</v>
      </c>
      <c r="G72" s="282" t="s">
        <v>77</v>
      </c>
      <c r="H72" s="282" t="s">
        <v>181</v>
      </c>
      <c r="I72" s="282" t="s">
        <v>104</v>
      </c>
      <c r="J72" s="288">
        <v>0.1305</v>
      </c>
      <c r="K72" s="282" t="s">
        <v>79</v>
      </c>
      <c r="L72" s="282" t="s">
        <v>74</v>
      </c>
      <c r="M72" s="289">
        <v>45117</v>
      </c>
      <c r="N72" s="290">
        <v>110</v>
      </c>
      <c r="O72" s="291">
        <v>0</v>
      </c>
      <c r="P72" s="292">
        <v>4.92256</v>
      </c>
      <c r="Q72" s="297">
        <v>0.64239</v>
      </c>
      <c r="R72" s="295">
        <v>5.13</v>
      </c>
      <c r="S72" s="296">
        <f t="shared" si="3"/>
        <v>0.669465</v>
      </c>
      <c r="T72" s="289"/>
      <c r="U72" s="282" t="s">
        <v>74</v>
      </c>
    </row>
    <row r="73" spans="19:19">
      <c r="S73" s="277">
        <f>SUM(S71:S72)</f>
        <v>1.404465</v>
      </c>
    </row>
  </sheetData>
  <pageMargins left="0.75" right="0.75" top="1" bottom="1" header="0.5" footer="0.5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191"/>
  <sheetViews>
    <sheetView workbookViewId="0">
      <selection activeCell="R29" sqref="R29"/>
    </sheetView>
  </sheetViews>
  <sheetFormatPr defaultColWidth="8.66666666666667" defaultRowHeight="15"/>
  <cols>
    <col min="1" max="1" width="4.08333333333333" customWidth="1"/>
    <col min="2" max="2" width="9.33333333333333" customWidth="1"/>
    <col min="3" max="3" width="6.75" customWidth="1"/>
    <col min="4" max="4" width="10.9166666666667" customWidth="1"/>
    <col min="5" max="5" width="7.5" customWidth="1"/>
    <col min="6" max="6" width="9.33333333333333" customWidth="1"/>
    <col min="7" max="7" width="7.08333333333333" customWidth="1"/>
    <col min="8" max="8" width="16.8333333333333" customWidth="1"/>
    <col min="9" max="9" width="7.5" customWidth="1"/>
    <col min="10" max="10" width="8.08333333333333" customWidth="1"/>
    <col min="11" max="12" width="6.75" customWidth="1"/>
    <col min="13" max="13" width="7.33333333333333" customWidth="1"/>
    <col min="14" max="14" width="4.08333333333333" customWidth="1"/>
    <col min="15" max="15" width="5.16666666666667" customWidth="1"/>
    <col min="16" max="17" width="7.75" customWidth="1"/>
    <col min="18" max="18" width="13.0833333333333" style="228" customWidth="1"/>
    <col min="19" max="19" width="6.75" style="228" customWidth="1"/>
    <col min="20" max="20" width="8.08333333333333" customWidth="1"/>
    <col min="21" max="21" width="5.41666666666667" customWidth="1"/>
  </cols>
  <sheetData>
    <row r="1" s="251" customFormat="1" ht="18" customHeight="1" spans="1:21">
      <c r="A1" s="252" t="s">
        <v>47</v>
      </c>
      <c r="B1" s="252" t="s">
        <v>48</v>
      </c>
      <c r="C1" s="252" t="s">
        <v>49</v>
      </c>
      <c r="D1" s="252" t="s">
        <v>50</v>
      </c>
      <c r="E1" s="252" t="s">
        <v>51</v>
      </c>
      <c r="F1" s="252" t="s">
        <v>52</v>
      </c>
      <c r="G1" s="252" t="s">
        <v>53</v>
      </c>
      <c r="H1" s="252" t="s">
        <v>54</v>
      </c>
      <c r="I1" s="252" t="s">
        <v>55</v>
      </c>
      <c r="J1" s="257" t="s">
        <v>56</v>
      </c>
      <c r="K1" s="252" t="s">
        <v>57</v>
      </c>
      <c r="L1" s="252" t="s">
        <v>58</v>
      </c>
      <c r="M1" s="257" t="s">
        <v>59</v>
      </c>
      <c r="N1" s="257" t="s">
        <v>60</v>
      </c>
      <c r="O1" s="257" t="s">
        <v>61</v>
      </c>
      <c r="P1" s="257" t="s">
        <v>62</v>
      </c>
      <c r="Q1" s="257" t="s">
        <v>63</v>
      </c>
      <c r="R1" s="268" t="s">
        <v>64</v>
      </c>
      <c r="S1" s="268" t="s">
        <v>65</v>
      </c>
      <c r="T1" s="257" t="s">
        <v>66</v>
      </c>
      <c r="U1" s="252" t="s">
        <v>67</v>
      </c>
    </row>
    <row r="2" s="251" customFormat="1" ht="14" spans="1:21">
      <c r="A2" s="253" t="s">
        <v>68</v>
      </c>
      <c r="B2" s="253" t="s">
        <v>33</v>
      </c>
      <c r="C2" s="254" t="s">
        <v>69</v>
      </c>
      <c r="D2" s="253" t="s">
        <v>186</v>
      </c>
      <c r="E2" s="254" t="s">
        <v>187</v>
      </c>
      <c r="F2" s="253" t="s">
        <v>188</v>
      </c>
      <c r="G2" s="254" t="s">
        <v>72</v>
      </c>
      <c r="H2" s="254" t="s">
        <v>189</v>
      </c>
      <c r="I2" s="254" t="s">
        <v>190</v>
      </c>
      <c r="J2" s="258">
        <v>1</v>
      </c>
      <c r="K2" s="254" t="s">
        <v>69</v>
      </c>
      <c r="L2" s="254" t="s">
        <v>74</v>
      </c>
      <c r="M2" s="259">
        <v>45232</v>
      </c>
      <c r="N2" s="260">
        <v>10</v>
      </c>
      <c r="O2" s="261">
        <v>0</v>
      </c>
      <c r="P2" s="262">
        <v>89.43828</v>
      </c>
      <c r="Q2" s="269">
        <v>89.43828</v>
      </c>
      <c r="R2" s="270">
        <f>S38</f>
        <v>80.3756150410505</v>
      </c>
      <c r="S2" s="271">
        <f>R2*J2</f>
        <v>80.3756150410505</v>
      </c>
      <c r="T2" s="259"/>
      <c r="U2" s="254" t="s">
        <v>74</v>
      </c>
    </row>
    <row r="3" s="251" customFormat="1" ht="14" spans="1:21">
      <c r="A3" s="255" t="s">
        <v>68</v>
      </c>
      <c r="B3" s="255" t="s">
        <v>33</v>
      </c>
      <c r="C3" s="256" t="s">
        <v>69</v>
      </c>
      <c r="D3" s="255" t="s">
        <v>186</v>
      </c>
      <c r="E3" s="256" t="s">
        <v>187</v>
      </c>
      <c r="F3" s="255" t="s">
        <v>191</v>
      </c>
      <c r="G3" s="256" t="s">
        <v>72</v>
      </c>
      <c r="H3" s="256" t="s">
        <v>192</v>
      </c>
      <c r="I3" s="256" t="s">
        <v>74</v>
      </c>
      <c r="J3" s="263">
        <v>4</v>
      </c>
      <c r="K3" s="256" t="s">
        <v>69</v>
      </c>
      <c r="L3" s="256" t="s">
        <v>74</v>
      </c>
      <c r="M3" s="264">
        <v>45296</v>
      </c>
      <c r="N3" s="265">
        <v>10</v>
      </c>
      <c r="O3" s="266">
        <v>0</v>
      </c>
      <c r="P3" s="267">
        <v>0.67797</v>
      </c>
      <c r="Q3" s="272">
        <v>2.71188</v>
      </c>
      <c r="R3" s="270">
        <f>S83</f>
        <v>0.20986704</v>
      </c>
      <c r="S3" s="271">
        <f t="shared" ref="S3:S30" si="0">R3*J3</f>
        <v>0.83946816</v>
      </c>
      <c r="T3" s="264"/>
      <c r="U3" s="256" t="s">
        <v>74</v>
      </c>
    </row>
    <row r="4" s="251" customFormat="1" ht="14" spans="1:21">
      <c r="A4" s="253" t="s">
        <v>68</v>
      </c>
      <c r="B4" s="253" t="s">
        <v>33</v>
      </c>
      <c r="C4" s="254" t="s">
        <v>69</v>
      </c>
      <c r="D4" s="253" t="s">
        <v>186</v>
      </c>
      <c r="E4" s="254" t="s">
        <v>187</v>
      </c>
      <c r="F4" s="253" t="s">
        <v>193</v>
      </c>
      <c r="G4" s="254" t="s">
        <v>77</v>
      </c>
      <c r="H4" s="254" t="s">
        <v>194</v>
      </c>
      <c r="I4" s="254" t="s">
        <v>74</v>
      </c>
      <c r="J4" s="258">
        <v>1</v>
      </c>
      <c r="K4" s="254" t="s">
        <v>69</v>
      </c>
      <c r="L4" s="254" t="s">
        <v>74</v>
      </c>
      <c r="M4" s="259">
        <v>45232</v>
      </c>
      <c r="N4" s="260">
        <v>10</v>
      </c>
      <c r="O4" s="261">
        <v>0</v>
      </c>
      <c r="P4" s="262">
        <v>39.11648</v>
      </c>
      <c r="Q4" s="269">
        <v>39.11648</v>
      </c>
      <c r="R4" s="270">
        <v>33.249</v>
      </c>
      <c r="S4" s="271">
        <f t="shared" si="0"/>
        <v>33.249</v>
      </c>
      <c r="T4" s="259"/>
      <c r="U4" s="254" t="s">
        <v>74</v>
      </c>
    </row>
    <row r="5" s="251" customFormat="1" ht="14" spans="1:21">
      <c r="A5" s="255" t="s">
        <v>68</v>
      </c>
      <c r="B5" s="255" t="s">
        <v>33</v>
      </c>
      <c r="C5" s="256" t="s">
        <v>69</v>
      </c>
      <c r="D5" s="255" t="s">
        <v>186</v>
      </c>
      <c r="E5" s="256" t="s">
        <v>187</v>
      </c>
      <c r="F5" s="255" t="s">
        <v>120</v>
      </c>
      <c r="G5" s="256" t="s">
        <v>72</v>
      </c>
      <c r="H5" s="256" t="s">
        <v>121</v>
      </c>
      <c r="I5" s="256" t="s">
        <v>74</v>
      </c>
      <c r="J5" s="263">
        <v>4</v>
      </c>
      <c r="K5" s="256" t="s">
        <v>122</v>
      </c>
      <c r="L5" s="256" t="s">
        <v>74</v>
      </c>
      <c r="M5" s="264">
        <v>45232</v>
      </c>
      <c r="N5" s="265">
        <v>10</v>
      </c>
      <c r="O5" s="266">
        <v>0</v>
      </c>
      <c r="P5" s="267">
        <v>2.51502</v>
      </c>
      <c r="Q5" s="272">
        <v>10.06008</v>
      </c>
      <c r="R5" s="270">
        <f>S87</f>
        <v>0.6095929087</v>
      </c>
      <c r="S5" s="271">
        <f t="shared" si="0"/>
        <v>2.4383716348</v>
      </c>
      <c r="T5" s="264"/>
      <c r="U5" s="256" t="s">
        <v>74</v>
      </c>
    </row>
    <row r="6" s="251" customFormat="1" ht="14" spans="1:21">
      <c r="A6" s="253" t="s">
        <v>68</v>
      </c>
      <c r="B6" s="253" t="s">
        <v>33</v>
      </c>
      <c r="C6" s="254" t="s">
        <v>69</v>
      </c>
      <c r="D6" s="253" t="s">
        <v>186</v>
      </c>
      <c r="E6" s="254" t="s">
        <v>187</v>
      </c>
      <c r="F6" s="253" t="s">
        <v>195</v>
      </c>
      <c r="G6" s="254" t="s">
        <v>77</v>
      </c>
      <c r="H6" s="254" t="s">
        <v>196</v>
      </c>
      <c r="I6" s="254" t="s">
        <v>190</v>
      </c>
      <c r="J6" s="258">
        <v>1</v>
      </c>
      <c r="K6" s="254" t="s">
        <v>69</v>
      </c>
      <c r="L6" s="254" t="s">
        <v>74</v>
      </c>
      <c r="M6" s="259">
        <v>45232</v>
      </c>
      <c r="N6" s="260">
        <v>10</v>
      </c>
      <c r="O6" s="261">
        <v>0</v>
      </c>
      <c r="P6" s="262">
        <v>0.85</v>
      </c>
      <c r="Q6" s="269">
        <v>0.85</v>
      </c>
      <c r="R6" s="270">
        <v>0.67469</v>
      </c>
      <c r="S6" s="271">
        <f t="shared" si="0"/>
        <v>0.67469</v>
      </c>
      <c r="T6" s="259"/>
      <c r="U6" s="254" t="s">
        <v>74</v>
      </c>
    </row>
    <row r="7" s="251" customFormat="1" ht="14" spans="1:21">
      <c r="A7" s="255" t="s">
        <v>68</v>
      </c>
      <c r="B7" s="255" t="s">
        <v>33</v>
      </c>
      <c r="C7" s="256" t="s">
        <v>69</v>
      </c>
      <c r="D7" s="255" t="s">
        <v>186</v>
      </c>
      <c r="E7" s="256" t="s">
        <v>187</v>
      </c>
      <c r="F7" s="255" t="s">
        <v>197</v>
      </c>
      <c r="G7" s="256" t="s">
        <v>72</v>
      </c>
      <c r="H7" s="256" t="s">
        <v>198</v>
      </c>
      <c r="I7" s="256" t="s">
        <v>74</v>
      </c>
      <c r="J7" s="263">
        <v>1</v>
      </c>
      <c r="K7" s="256" t="s">
        <v>69</v>
      </c>
      <c r="L7" s="256" t="s">
        <v>74</v>
      </c>
      <c r="M7" s="264">
        <v>45232</v>
      </c>
      <c r="N7" s="265">
        <v>10</v>
      </c>
      <c r="O7" s="266">
        <v>0</v>
      </c>
      <c r="P7" s="267">
        <v>0.14416</v>
      </c>
      <c r="Q7" s="272">
        <v>0.14416</v>
      </c>
      <c r="R7" s="270">
        <f>S91</f>
        <v>0.02336279</v>
      </c>
      <c r="S7" s="271">
        <f t="shared" si="0"/>
        <v>0.02336279</v>
      </c>
      <c r="T7" s="264"/>
      <c r="U7" s="256" t="s">
        <v>74</v>
      </c>
    </row>
    <row r="8" s="251" customFormat="1" ht="14" spans="1:21">
      <c r="A8" s="253" t="s">
        <v>68</v>
      </c>
      <c r="B8" s="253" t="s">
        <v>33</v>
      </c>
      <c r="C8" s="254" t="s">
        <v>69</v>
      </c>
      <c r="D8" s="253" t="s">
        <v>186</v>
      </c>
      <c r="E8" s="254" t="s">
        <v>187</v>
      </c>
      <c r="F8" s="253" t="s">
        <v>199</v>
      </c>
      <c r="G8" s="254" t="s">
        <v>77</v>
      </c>
      <c r="H8" s="254" t="s">
        <v>200</v>
      </c>
      <c r="I8" s="254" t="s">
        <v>201</v>
      </c>
      <c r="J8" s="258">
        <v>2</v>
      </c>
      <c r="K8" s="254" t="s">
        <v>69</v>
      </c>
      <c r="L8" s="254" t="s">
        <v>74</v>
      </c>
      <c r="M8" s="259">
        <v>45232</v>
      </c>
      <c r="N8" s="260">
        <v>10</v>
      </c>
      <c r="O8" s="261">
        <v>0</v>
      </c>
      <c r="P8" s="262">
        <v>0.089</v>
      </c>
      <c r="Q8" s="269">
        <v>0.178</v>
      </c>
      <c r="R8" s="270">
        <v>0.0896</v>
      </c>
      <c r="S8" s="271">
        <f t="shared" si="0"/>
        <v>0.1792</v>
      </c>
      <c r="T8" s="259"/>
      <c r="U8" s="254" t="s">
        <v>74</v>
      </c>
    </row>
    <row r="9" s="251" customFormat="1" ht="14" spans="1:21">
      <c r="A9" s="255" t="s">
        <v>68</v>
      </c>
      <c r="B9" s="255" t="s">
        <v>33</v>
      </c>
      <c r="C9" s="256" t="s">
        <v>69</v>
      </c>
      <c r="D9" s="255" t="s">
        <v>186</v>
      </c>
      <c r="E9" s="256" t="s">
        <v>187</v>
      </c>
      <c r="F9" s="255" t="s">
        <v>202</v>
      </c>
      <c r="G9" s="256" t="s">
        <v>77</v>
      </c>
      <c r="H9" s="256" t="s">
        <v>203</v>
      </c>
      <c r="I9" s="256" t="s">
        <v>74</v>
      </c>
      <c r="J9" s="263">
        <v>2</v>
      </c>
      <c r="K9" s="256" t="s">
        <v>69</v>
      </c>
      <c r="L9" s="256" t="s">
        <v>74</v>
      </c>
      <c r="M9" s="264">
        <v>45232</v>
      </c>
      <c r="N9" s="265">
        <v>10</v>
      </c>
      <c r="O9" s="266">
        <v>0</v>
      </c>
      <c r="P9" s="267">
        <v>0.4867</v>
      </c>
      <c r="Q9" s="272">
        <v>0.9734</v>
      </c>
      <c r="R9" s="270">
        <v>0.4867</v>
      </c>
      <c r="S9" s="271">
        <f t="shared" si="0"/>
        <v>0.9734</v>
      </c>
      <c r="T9" s="264"/>
      <c r="U9" s="256" t="s">
        <v>74</v>
      </c>
    </row>
    <row r="10" s="251" customFormat="1" ht="14" spans="1:21">
      <c r="A10" s="253" t="s">
        <v>68</v>
      </c>
      <c r="B10" s="253" t="s">
        <v>33</v>
      </c>
      <c r="C10" s="254" t="s">
        <v>69</v>
      </c>
      <c r="D10" s="253" t="s">
        <v>186</v>
      </c>
      <c r="E10" s="254" t="s">
        <v>187</v>
      </c>
      <c r="F10" s="253" t="s">
        <v>204</v>
      </c>
      <c r="G10" s="254" t="s">
        <v>77</v>
      </c>
      <c r="H10" s="254" t="s">
        <v>205</v>
      </c>
      <c r="I10" s="254" t="s">
        <v>190</v>
      </c>
      <c r="J10" s="258">
        <v>1</v>
      </c>
      <c r="K10" s="254" t="s">
        <v>69</v>
      </c>
      <c r="L10" s="254" t="s">
        <v>74</v>
      </c>
      <c r="M10" s="259">
        <v>45232</v>
      </c>
      <c r="N10" s="260">
        <v>10</v>
      </c>
      <c r="O10" s="261">
        <v>0</v>
      </c>
      <c r="P10" s="262">
        <v>1.98</v>
      </c>
      <c r="Q10" s="269">
        <v>1.98</v>
      </c>
      <c r="R10" s="270">
        <v>1.98</v>
      </c>
      <c r="S10" s="271">
        <f t="shared" si="0"/>
        <v>1.98</v>
      </c>
      <c r="T10" s="259"/>
      <c r="U10" s="254" t="s">
        <v>74</v>
      </c>
    </row>
    <row r="11" s="251" customFormat="1" ht="14" spans="1:21">
      <c r="A11" s="255" t="s">
        <v>68</v>
      </c>
      <c r="B11" s="255" t="s">
        <v>33</v>
      </c>
      <c r="C11" s="256" t="s">
        <v>69</v>
      </c>
      <c r="D11" s="255" t="s">
        <v>186</v>
      </c>
      <c r="E11" s="256" t="s">
        <v>187</v>
      </c>
      <c r="F11" s="255" t="s">
        <v>206</v>
      </c>
      <c r="G11" s="256" t="s">
        <v>77</v>
      </c>
      <c r="H11" s="256" t="s">
        <v>207</v>
      </c>
      <c r="I11" s="256" t="s">
        <v>208</v>
      </c>
      <c r="J11" s="263">
        <v>1</v>
      </c>
      <c r="K11" s="256" t="s">
        <v>69</v>
      </c>
      <c r="L11" s="256" t="s">
        <v>74</v>
      </c>
      <c r="M11" s="264">
        <v>45232</v>
      </c>
      <c r="N11" s="265">
        <v>10</v>
      </c>
      <c r="O11" s="266">
        <v>0</v>
      </c>
      <c r="P11" s="267">
        <v>0.05</v>
      </c>
      <c r="Q11" s="272">
        <v>0.05</v>
      </c>
      <c r="R11" s="270">
        <v>0.049</v>
      </c>
      <c r="S11" s="271">
        <f t="shared" si="0"/>
        <v>0.049</v>
      </c>
      <c r="T11" s="264"/>
      <c r="U11" s="256" t="s">
        <v>74</v>
      </c>
    </row>
    <row r="12" s="251" customFormat="1" ht="14" spans="1:21">
      <c r="A12" s="253" t="s">
        <v>68</v>
      </c>
      <c r="B12" s="253" t="s">
        <v>33</v>
      </c>
      <c r="C12" s="254" t="s">
        <v>69</v>
      </c>
      <c r="D12" s="253" t="s">
        <v>186</v>
      </c>
      <c r="E12" s="254" t="s">
        <v>187</v>
      </c>
      <c r="F12" s="253" t="s">
        <v>209</v>
      </c>
      <c r="G12" s="254" t="s">
        <v>77</v>
      </c>
      <c r="H12" s="254" t="s">
        <v>210</v>
      </c>
      <c r="I12" s="254" t="s">
        <v>74</v>
      </c>
      <c r="J12" s="258">
        <v>1</v>
      </c>
      <c r="K12" s="254" t="s">
        <v>69</v>
      </c>
      <c r="L12" s="254" t="s">
        <v>74</v>
      </c>
      <c r="M12" s="259">
        <v>45232</v>
      </c>
      <c r="N12" s="260">
        <v>10</v>
      </c>
      <c r="O12" s="261">
        <v>0</v>
      </c>
      <c r="P12" s="262">
        <v>43.64716</v>
      </c>
      <c r="Q12" s="269">
        <v>43.64716</v>
      </c>
      <c r="R12" s="270">
        <v>37.1000857142857</v>
      </c>
      <c r="S12" s="271">
        <f t="shared" si="0"/>
        <v>37.1000857142857</v>
      </c>
      <c r="T12" s="259"/>
      <c r="U12" s="254" t="s">
        <v>74</v>
      </c>
    </row>
    <row r="13" s="251" customFormat="1" ht="14" spans="1:21">
      <c r="A13" s="255" t="s">
        <v>68</v>
      </c>
      <c r="B13" s="255" t="s">
        <v>33</v>
      </c>
      <c r="C13" s="256" t="s">
        <v>69</v>
      </c>
      <c r="D13" s="255" t="s">
        <v>186</v>
      </c>
      <c r="E13" s="256" t="s">
        <v>187</v>
      </c>
      <c r="F13" s="255" t="s">
        <v>211</v>
      </c>
      <c r="G13" s="256" t="s">
        <v>77</v>
      </c>
      <c r="H13" s="256" t="s">
        <v>212</v>
      </c>
      <c r="I13" s="256" t="s">
        <v>213</v>
      </c>
      <c r="J13" s="263">
        <v>0.55</v>
      </c>
      <c r="K13" s="256" t="s">
        <v>72</v>
      </c>
      <c r="L13" s="256" t="s">
        <v>74</v>
      </c>
      <c r="M13" s="264">
        <v>45232</v>
      </c>
      <c r="N13" s="265">
        <v>10</v>
      </c>
      <c r="O13" s="266">
        <v>0</v>
      </c>
      <c r="P13" s="267">
        <v>0.589</v>
      </c>
      <c r="Q13" s="272">
        <v>0.32395</v>
      </c>
      <c r="R13" s="270">
        <v>0.589</v>
      </c>
      <c r="S13" s="271">
        <f t="shared" si="0"/>
        <v>0.32395</v>
      </c>
      <c r="T13" s="264"/>
      <c r="U13" s="256" t="s">
        <v>74</v>
      </c>
    </row>
    <row r="14" s="251" customFormat="1" ht="14" spans="1:21">
      <c r="A14" s="253" t="s">
        <v>68</v>
      </c>
      <c r="B14" s="253" t="s">
        <v>33</v>
      </c>
      <c r="C14" s="254" t="s">
        <v>69</v>
      </c>
      <c r="D14" s="253" t="s">
        <v>186</v>
      </c>
      <c r="E14" s="254" t="s">
        <v>187</v>
      </c>
      <c r="F14" s="253" t="s">
        <v>214</v>
      </c>
      <c r="G14" s="254" t="s">
        <v>72</v>
      </c>
      <c r="H14" s="254" t="s">
        <v>215</v>
      </c>
      <c r="I14" s="254" t="s">
        <v>74</v>
      </c>
      <c r="J14" s="258">
        <v>4</v>
      </c>
      <c r="K14" s="254" t="s">
        <v>69</v>
      </c>
      <c r="L14" s="254" t="s">
        <v>74</v>
      </c>
      <c r="M14" s="259">
        <v>45232</v>
      </c>
      <c r="N14" s="260">
        <v>10</v>
      </c>
      <c r="O14" s="261">
        <v>0</v>
      </c>
      <c r="P14" s="262">
        <v>1.82144</v>
      </c>
      <c r="Q14" s="269">
        <v>7.28576</v>
      </c>
      <c r="R14" s="270">
        <f>S96</f>
        <v>1.453360265</v>
      </c>
      <c r="S14" s="271">
        <f t="shared" si="0"/>
        <v>5.81344106</v>
      </c>
      <c r="T14" s="259"/>
      <c r="U14" s="254" t="s">
        <v>74</v>
      </c>
    </row>
    <row r="15" s="251" customFormat="1" ht="14" spans="1:21">
      <c r="A15" s="255" t="s">
        <v>68</v>
      </c>
      <c r="B15" s="255" t="s">
        <v>33</v>
      </c>
      <c r="C15" s="256" t="s">
        <v>69</v>
      </c>
      <c r="D15" s="255" t="s">
        <v>186</v>
      </c>
      <c r="E15" s="256" t="s">
        <v>187</v>
      </c>
      <c r="F15" s="255" t="s">
        <v>216</v>
      </c>
      <c r="G15" s="256" t="s">
        <v>77</v>
      </c>
      <c r="H15" s="256" t="s">
        <v>217</v>
      </c>
      <c r="I15" s="256" t="s">
        <v>74</v>
      </c>
      <c r="J15" s="263">
        <v>1</v>
      </c>
      <c r="K15" s="256" t="s">
        <v>69</v>
      </c>
      <c r="L15" s="256" t="s">
        <v>74</v>
      </c>
      <c r="M15" s="264">
        <v>45232</v>
      </c>
      <c r="N15" s="265">
        <v>10</v>
      </c>
      <c r="O15" s="266">
        <v>0</v>
      </c>
      <c r="P15" s="267">
        <v>0.18</v>
      </c>
      <c r="Q15" s="272">
        <v>0.18</v>
      </c>
      <c r="R15" s="270">
        <v>0.18</v>
      </c>
      <c r="S15" s="271">
        <f t="shared" si="0"/>
        <v>0.18</v>
      </c>
      <c r="T15" s="264"/>
      <c r="U15" s="256" t="s">
        <v>74</v>
      </c>
    </row>
    <row r="16" s="251" customFormat="1" ht="14" spans="1:21">
      <c r="A16" s="253" t="s">
        <v>68</v>
      </c>
      <c r="B16" s="253" t="s">
        <v>33</v>
      </c>
      <c r="C16" s="254" t="s">
        <v>69</v>
      </c>
      <c r="D16" s="253" t="s">
        <v>186</v>
      </c>
      <c r="E16" s="254" t="s">
        <v>187</v>
      </c>
      <c r="F16" s="253" t="s">
        <v>218</v>
      </c>
      <c r="G16" s="254" t="s">
        <v>77</v>
      </c>
      <c r="H16" s="254" t="s">
        <v>219</v>
      </c>
      <c r="I16" s="254" t="s">
        <v>190</v>
      </c>
      <c r="J16" s="258">
        <v>2</v>
      </c>
      <c r="K16" s="254" t="s">
        <v>69</v>
      </c>
      <c r="L16" s="254" t="s">
        <v>74</v>
      </c>
      <c r="M16" s="259">
        <v>45232</v>
      </c>
      <c r="N16" s="260">
        <v>10</v>
      </c>
      <c r="O16" s="261">
        <v>0</v>
      </c>
      <c r="P16" s="262">
        <v>2.34</v>
      </c>
      <c r="Q16" s="269">
        <v>4.68</v>
      </c>
      <c r="R16" s="270">
        <v>2.34</v>
      </c>
      <c r="S16" s="271">
        <f t="shared" si="0"/>
        <v>4.68</v>
      </c>
      <c r="T16" s="259"/>
      <c r="U16" s="254" t="s">
        <v>74</v>
      </c>
    </row>
    <row r="17" s="251" customFormat="1" ht="14" spans="1:21">
      <c r="A17" s="255" t="s">
        <v>68</v>
      </c>
      <c r="B17" s="255" t="s">
        <v>33</v>
      </c>
      <c r="C17" s="256" t="s">
        <v>69</v>
      </c>
      <c r="D17" s="255" t="s">
        <v>186</v>
      </c>
      <c r="E17" s="256" t="s">
        <v>187</v>
      </c>
      <c r="F17" s="255" t="s">
        <v>123</v>
      </c>
      <c r="G17" s="256" t="s">
        <v>77</v>
      </c>
      <c r="H17" s="256" t="s">
        <v>124</v>
      </c>
      <c r="I17" s="256" t="s">
        <v>125</v>
      </c>
      <c r="J17" s="263">
        <v>4</v>
      </c>
      <c r="K17" s="256" t="s">
        <v>69</v>
      </c>
      <c r="L17" s="256" t="s">
        <v>74</v>
      </c>
      <c r="M17" s="264">
        <v>45232</v>
      </c>
      <c r="N17" s="265">
        <v>10</v>
      </c>
      <c r="O17" s="266">
        <v>0</v>
      </c>
      <c r="P17" s="267">
        <v>0.23</v>
      </c>
      <c r="Q17" s="272">
        <v>0.92</v>
      </c>
      <c r="R17" s="270">
        <v>0.2254</v>
      </c>
      <c r="S17" s="271">
        <f t="shared" si="0"/>
        <v>0.9016</v>
      </c>
      <c r="T17" s="264"/>
      <c r="U17" s="256" t="s">
        <v>74</v>
      </c>
    </row>
    <row r="18" s="251" customFormat="1" ht="14" spans="1:21">
      <c r="A18" s="253" t="s">
        <v>68</v>
      </c>
      <c r="B18" s="253" t="s">
        <v>33</v>
      </c>
      <c r="C18" s="254" t="s">
        <v>69</v>
      </c>
      <c r="D18" s="253" t="s">
        <v>186</v>
      </c>
      <c r="E18" s="254" t="s">
        <v>187</v>
      </c>
      <c r="F18" s="253" t="s">
        <v>220</v>
      </c>
      <c r="G18" s="254" t="s">
        <v>77</v>
      </c>
      <c r="H18" s="254" t="s">
        <v>221</v>
      </c>
      <c r="I18" s="254" t="s">
        <v>74</v>
      </c>
      <c r="J18" s="258">
        <v>1</v>
      </c>
      <c r="K18" s="254" t="s">
        <v>69</v>
      </c>
      <c r="L18" s="254" t="s">
        <v>74</v>
      </c>
      <c r="M18" s="259">
        <v>45232</v>
      </c>
      <c r="N18" s="260">
        <v>10</v>
      </c>
      <c r="O18" s="261">
        <v>0</v>
      </c>
      <c r="P18" s="262">
        <v>36</v>
      </c>
      <c r="Q18" s="269">
        <v>36</v>
      </c>
      <c r="R18" s="270">
        <v>33</v>
      </c>
      <c r="S18" s="271">
        <f t="shared" si="0"/>
        <v>33</v>
      </c>
      <c r="T18" s="259"/>
      <c r="U18" s="254" t="s">
        <v>74</v>
      </c>
    </row>
    <row r="19" s="251" customFormat="1" ht="14" spans="1:21">
      <c r="A19" s="255" t="s">
        <v>68</v>
      </c>
      <c r="B19" s="255" t="s">
        <v>33</v>
      </c>
      <c r="C19" s="256" t="s">
        <v>69</v>
      </c>
      <c r="D19" s="255" t="s">
        <v>186</v>
      </c>
      <c r="E19" s="256" t="s">
        <v>187</v>
      </c>
      <c r="F19" s="255" t="s">
        <v>222</v>
      </c>
      <c r="G19" s="256" t="s">
        <v>77</v>
      </c>
      <c r="H19" s="256" t="s">
        <v>223</v>
      </c>
      <c r="I19" s="256" t="s">
        <v>224</v>
      </c>
      <c r="J19" s="263">
        <v>1</v>
      </c>
      <c r="K19" s="256" t="s">
        <v>69</v>
      </c>
      <c r="L19" s="256" t="s">
        <v>74</v>
      </c>
      <c r="M19" s="264">
        <v>45232</v>
      </c>
      <c r="N19" s="265">
        <v>10</v>
      </c>
      <c r="O19" s="266">
        <v>0</v>
      </c>
      <c r="P19" s="267">
        <v>39.38073</v>
      </c>
      <c r="Q19" s="272">
        <v>39.38073</v>
      </c>
      <c r="R19" s="270">
        <v>33.4736175726914</v>
      </c>
      <c r="S19" s="271">
        <f t="shared" si="0"/>
        <v>33.4736175726914</v>
      </c>
      <c r="T19" s="264"/>
      <c r="U19" s="256" t="s">
        <v>74</v>
      </c>
    </row>
    <row r="20" s="251" customFormat="1" ht="14" spans="1:21">
      <c r="A20" s="253" t="s">
        <v>68</v>
      </c>
      <c r="B20" s="253" t="s">
        <v>33</v>
      </c>
      <c r="C20" s="254" t="s">
        <v>69</v>
      </c>
      <c r="D20" s="253" t="s">
        <v>186</v>
      </c>
      <c r="E20" s="254" t="s">
        <v>187</v>
      </c>
      <c r="F20" s="253" t="s">
        <v>225</v>
      </c>
      <c r="G20" s="254" t="s">
        <v>77</v>
      </c>
      <c r="H20" s="254" t="s">
        <v>226</v>
      </c>
      <c r="I20" s="254" t="s">
        <v>74</v>
      </c>
      <c r="J20" s="258">
        <v>1</v>
      </c>
      <c r="K20" s="254" t="s">
        <v>69</v>
      </c>
      <c r="L20" s="254" t="s">
        <v>74</v>
      </c>
      <c r="M20" s="259">
        <v>45232</v>
      </c>
      <c r="N20" s="260">
        <v>10</v>
      </c>
      <c r="O20" s="261">
        <v>0</v>
      </c>
      <c r="P20" s="262">
        <v>0.53</v>
      </c>
      <c r="Q20" s="269">
        <v>0.53</v>
      </c>
      <c r="R20" s="270">
        <v>0.53</v>
      </c>
      <c r="S20" s="271">
        <f t="shared" si="0"/>
        <v>0.53</v>
      </c>
      <c r="T20" s="259"/>
      <c r="U20" s="254" t="s">
        <v>74</v>
      </c>
    </row>
    <row r="21" s="251" customFormat="1" ht="14" spans="1:21">
      <c r="A21" s="255" t="s">
        <v>68</v>
      </c>
      <c r="B21" s="255" t="s">
        <v>33</v>
      </c>
      <c r="C21" s="256" t="s">
        <v>69</v>
      </c>
      <c r="D21" s="255" t="s">
        <v>186</v>
      </c>
      <c r="E21" s="256" t="s">
        <v>187</v>
      </c>
      <c r="F21" s="255" t="s">
        <v>227</v>
      </c>
      <c r="G21" s="256" t="s">
        <v>77</v>
      </c>
      <c r="H21" s="256" t="s">
        <v>228</v>
      </c>
      <c r="I21" s="256" t="s">
        <v>229</v>
      </c>
      <c r="J21" s="263">
        <v>4</v>
      </c>
      <c r="K21" s="256" t="s">
        <v>69</v>
      </c>
      <c r="L21" s="256" t="s">
        <v>74</v>
      </c>
      <c r="M21" s="264">
        <v>45232</v>
      </c>
      <c r="N21" s="265">
        <v>10</v>
      </c>
      <c r="O21" s="266">
        <v>0</v>
      </c>
      <c r="P21" s="267">
        <v>0.5</v>
      </c>
      <c r="Q21" s="272">
        <v>2</v>
      </c>
      <c r="R21" s="270">
        <v>0.5</v>
      </c>
      <c r="S21" s="271">
        <f t="shared" si="0"/>
        <v>2</v>
      </c>
      <c r="T21" s="264"/>
      <c r="U21" s="256" t="s">
        <v>74</v>
      </c>
    </row>
    <row r="22" s="251" customFormat="1" ht="14" spans="1:21">
      <c r="A22" s="253" t="s">
        <v>68</v>
      </c>
      <c r="B22" s="253" t="s">
        <v>33</v>
      </c>
      <c r="C22" s="254" t="s">
        <v>69</v>
      </c>
      <c r="D22" s="253" t="s">
        <v>186</v>
      </c>
      <c r="E22" s="254" t="s">
        <v>187</v>
      </c>
      <c r="F22" s="253" t="s">
        <v>230</v>
      </c>
      <c r="G22" s="254" t="s">
        <v>77</v>
      </c>
      <c r="H22" s="254" t="s">
        <v>231</v>
      </c>
      <c r="I22" s="254" t="s">
        <v>232</v>
      </c>
      <c r="J22" s="258">
        <v>5</v>
      </c>
      <c r="K22" s="254" t="s">
        <v>122</v>
      </c>
      <c r="L22" s="254" t="s">
        <v>74</v>
      </c>
      <c r="M22" s="259">
        <v>45232</v>
      </c>
      <c r="N22" s="260">
        <v>10</v>
      </c>
      <c r="O22" s="261">
        <v>0</v>
      </c>
      <c r="P22" s="262">
        <v>0.053</v>
      </c>
      <c r="Q22" s="269">
        <v>0.265</v>
      </c>
      <c r="R22" s="270">
        <v>0.053</v>
      </c>
      <c r="S22" s="271">
        <f t="shared" si="0"/>
        <v>0.265</v>
      </c>
      <c r="T22" s="259"/>
      <c r="U22" s="254" t="s">
        <v>74</v>
      </c>
    </row>
    <row r="23" s="251" customFormat="1" ht="14" spans="1:21">
      <c r="A23" s="255" t="s">
        <v>68</v>
      </c>
      <c r="B23" s="255" t="s">
        <v>33</v>
      </c>
      <c r="C23" s="256" t="s">
        <v>69</v>
      </c>
      <c r="D23" s="255" t="s">
        <v>186</v>
      </c>
      <c r="E23" s="256" t="s">
        <v>187</v>
      </c>
      <c r="F23" s="255" t="s">
        <v>233</v>
      </c>
      <c r="G23" s="256" t="s">
        <v>77</v>
      </c>
      <c r="H23" s="256" t="s">
        <v>234</v>
      </c>
      <c r="I23" s="256" t="s">
        <v>235</v>
      </c>
      <c r="J23" s="263">
        <v>1</v>
      </c>
      <c r="K23" s="256" t="s">
        <v>69</v>
      </c>
      <c r="L23" s="256" t="s">
        <v>74</v>
      </c>
      <c r="M23" s="264">
        <v>45232</v>
      </c>
      <c r="N23" s="265">
        <v>10</v>
      </c>
      <c r="O23" s="266">
        <v>0</v>
      </c>
      <c r="P23" s="267">
        <v>0.27</v>
      </c>
      <c r="Q23" s="272">
        <v>0.27</v>
      </c>
      <c r="R23" s="270">
        <v>0.27</v>
      </c>
      <c r="S23" s="271">
        <f t="shared" si="0"/>
        <v>0.27</v>
      </c>
      <c r="T23" s="264"/>
      <c r="U23" s="256" t="s">
        <v>74</v>
      </c>
    </row>
    <row r="24" s="251" customFormat="1" ht="14" spans="1:21">
      <c r="A24" s="253" t="s">
        <v>68</v>
      </c>
      <c r="B24" s="253" t="s">
        <v>33</v>
      </c>
      <c r="C24" s="254" t="s">
        <v>69</v>
      </c>
      <c r="D24" s="253" t="s">
        <v>186</v>
      </c>
      <c r="E24" s="254" t="s">
        <v>187</v>
      </c>
      <c r="F24" s="253" t="s">
        <v>236</v>
      </c>
      <c r="G24" s="254" t="s">
        <v>72</v>
      </c>
      <c r="H24" s="254" t="s">
        <v>127</v>
      </c>
      <c r="I24" s="254" t="s">
        <v>187</v>
      </c>
      <c r="J24" s="258">
        <v>1</v>
      </c>
      <c r="K24" s="254" t="s">
        <v>69</v>
      </c>
      <c r="L24" s="254" t="s">
        <v>74</v>
      </c>
      <c r="M24" s="259">
        <v>45232</v>
      </c>
      <c r="N24" s="260">
        <v>10</v>
      </c>
      <c r="O24" s="261">
        <v>0</v>
      </c>
      <c r="P24" s="262">
        <v>50.66795</v>
      </c>
      <c r="Q24" s="269">
        <v>50.66795</v>
      </c>
      <c r="R24" s="270">
        <f>S101</f>
        <v>41.6012238906195</v>
      </c>
      <c r="S24" s="271">
        <f t="shared" si="0"/>
        <v>41.6012238906195</v>
      </c>
      <c r="T24" s="259"/>
      <c r="U24" s="254" t="s">
        <v>74</v>
      </c>
    </row>
    <row r="25" s="251" customFormat="1" ht="14" spans="1:21">
      <c r="A25" s="255" t="s">
        <v>68</v>
      </c>
      <c r="B25" s="255" t="s">
        <v>33</v>
      </c>
      <c r="C25" s="256" t="s">
        <v>69</v>
      </c>
      <c r="D25" s="255" t="s">
        <v>186</v>
      </c>
      <c r="E25" s="256" t="s">
        <v>187</v>
      </c>
      <c r="F25" s="255" t="s">
        <v>237</v>
      </c>
      <c r="G25" s="256" t="s">
        <v>77</v>
      </c>
      <c r="H25" s="256" t="s">
        <v>238</v>
      </c>
      <c r="I25" s="256" t="s">
        <v>74</v>
      </c>
      <c r="J25" s="263">
        <v>1</v>
      </c>
      <c r="K25" s="256" t="s">
        <v>69</v>
      </c>
      <c r="L25" s="256" t="s">
        <v>74</v>
      </c>
      <c r="M25" s="264">
        <v>45232</v>
      </c>
      <c r="N25" s="265">
        <v>10</v>
      </c>
      <c r="O25" s="266">
        <v>0</v>
      </c>
      <c r="P25" s="267">
        <v>0.42</v>
      </c>
      <c r="Q25" s="272">
        <v>0.42</v>
      </c>
      <c r="R25" s="270">
        <v>0.24</v>
      </c>
      <c r="S25" s="271">
        <f t="shared" si="0"/>
        <v>0.24</v>
      </c>
      <c r="T25" s="264"/>
      <c r="U25" s="256" t="s">
        <v>74</v>
      </c>
    </row>
    <row r="26" s="251" customFormat="1" ht="14" spans="1:21">
      <c r="A26" s="253" t="s">
        <v>68</v>
      </c>
      <c r="B26" s="253" t="s">
        <v>33</v>
      </c>
      <c r="C26" s="254" t="s">
        <v>69</v>
      </c>
      <c r="D26" s="253" t="s">
        <v>186</v>
      </c>
      <c r="E26" s="254" t="s">
        <v>187</v>
      </c>
      <c r="F26" s="253" t="s">
        <v>239</v>
      </c>
      <c r="G26" s="254" t="s">
        <v>77</v>
      </c>
      <c r="H26" s="254" t="s">
        <v>240</v>
      </c>
      <c r="I26" s="254" t="s">
        <v>74</v>
      </c>
      <c r="J26" s="258">
        <v>2</v>
      </c>
      <c r="K26" s="254" t="s">
        <v>69</v>
      </c>
      <c r="L26" s="254" t="s">
        <v>74</v>
      </c>
      <c r="M26" s="259">
        <v>45232</v>
      </c>
      <c r="N26" s="260">
        <v>10</v>
      </c>
      <c r="O26" s="261">
        <v>0</v>
      </c>
      <c r="P26" s="262">
        <v>2</v>
      </c>
      <c r="Q26" s="269">
        <v>4</v>
      </c>
      <c r="R26" s="270">
        <v>2</v>
      </c>
      <c r="S26" s="271">
        <f t="shared" si="0"/>
        <v>4</v>
      </c>
      <c r="T26" s="259"/>
      <c r="U26" s="254" t="s">
        <v>74</v>
      </c>
    </row>
    <row r="27" s="251" customFormat="1" ht="14" spans="1:21">
      <c r="A27" s="255" t="s">
        <v>68</v>
      </c>
      <c r="B27" s="255" t="s">
        <v>33</v>
      </c>
      <c r="C27" s="256" t="s">
        <v>69</v>
      </c>
      <c r="D27" s="255" t="s">
        <v>186</v>
      </c>
      <c r="E27" s="256" t="s">
        <v>187</v>
      </c>
      <c r="F27" s="255" t="s">
        <v>241</v>
      </c>
      <c r="G27" s="256" t="s">
        <v>72</v>
      </c>
      <c r="H27" s="256" t="s">
        <v>242</v>
      </c>
      <c r="I27" s="256" t="s">
        <v>74</v>
      </c>
      <c r="J27" s="263">
        <v>28</v>
      </c>
      <c r="K27" s="256" t="s">
        <v>69</v>
      </c>
      <c r="L27" s="256" t="s">
        <v>74</v>
      </c>
      <c r="M27" s="264">
        <v>45232</v>
      </c>
      <c r="N27" s="265">
        <v>10</v>
      </c>
      <c r="O27" s="266">
        <v>0</v>
      </c>
      <c r="P27" s="267">
        <v>0.12325</v>
      </c>
      <c r="Q27" s="272">
        <v>3.451</v>
      </c>
      <c r="R27" s="270">
        <f>S161</f>
        <v>0.017787562</v>
      </c>
      <c r="S27" s="271">
        <f t="shared" si="0"/>
        <v>0.498051736</v>
      </c>
      <c r="T27" s="264"/>
      <c r="U27" s="256" t="s">
        <v>74</v>
      </c>
    </row>
    <row r="28" s="251" customFormat="1" ht="14" spans="1:21">
      <c r="A28" s="253" t="s">
        <v>68</v>
      </c>
      <c r="B28" s="253" t="s">
        <v>33</v>
      </c>
      <c r="C28" s="254" t="s">
        <v>69</v>
      </c>
      <c r="D28" s="253" t="s">
        <v>186</v>
      </c>
      <c r="E28" s="254" t="s">
        <v>187</v>
      </c>
      <c r="F28" s="253" t="s">
        <v>243</v>
      </c>
      <c r="G28" s="254" t="s">
        <v>72</v>
      </c>
      <c r="H28" s="254" t="s">
        <v>244</v>
      </c>
      <c r="I28" s="254" t="s">
        <v>245</v>
      </c>
      <c r="J28" s="258">
        <v>1</v>
      </c>
      <c r="K28" s="254" t="s">
        <v>69</v>
      </c>
      <c r="L28" s="254" t="s">
        <v>74</v>
      </c>
      <c r="M28" s="259">
        <v>45232</v>
      </c>
      <c r="N28" s="260">
        <v>10</v>
      </c>
      <c r="O28" s="261">
        <v>0</v>
      </c>
      <c r="P28" s="262">
        <v>31.79048</v>
      </c>
      <c r="Q28" s="269">
        <v>31.79048</v>
      </c>
      <c r="R28" s="270">
        <f>S166</f>
        <v>25.749939887302</v>
      </c>
      <c r="S28" s="271">
        <f t="shared" si="0"/>
        <v>25.749939887302</v>
      </c>
      <c r="T28" s="259"/>
      <c r="U28" s="254" t="s">
        <v>74</v>
      </c>
    </row>
    <row r="29" s="251" customFormat="1" ht="14" spans="1:21">
      <c r="A29" s="255" t="s">
        <v>68</v>
      </c>
      <c r="B29" s="255" t="s">
        <v>33</v>
      </c>
      <c r="C29" s="256" t="s">
        <v>69</v>
      </c>
      <c r="D29" s="255" t="s">
        <v>186</v>
      </c>
      <c r="E29" s="256" t="s">
        <v>187</v>
      </c>
      <c r="F29" s="255" t="s">
        <v>246</v>
      </c>
      <c r="G29" s="256" t="s">
        <v>77</v>
      </c>
      <c r="H29" s="256" t="s">
        <v>247</v>
      </c>
      <c r="I29" s="256" t="s">
        <v>74</v>
      </c>
      <c r="J29" s="263">
        <v>1</v>
      </c>
      <c r="K29" s="256" t="s">
        <v>69</v>
      </c>
      <c r="L29" s="256" t="s">
        <v>74</v>
      </c>
      <c r="M29" s="264">
        <v>45232</v>
      </c>
      <c r="N29" s="265">
        <v>10</v>
      </c>
      <c r="O29" s="266">
        <v>0</v>
      </c>
      <c r="P29" s="267">
        <v>212.15359</v>
      </c>
      <c r="Q29" s="272">
        <v>212.15359</v>
      </c>
      <c r="R29" s="270">
        <v>180.330551074586</v>
      </c>
      <c r="S29" s="271">
        <f t="shared" si="0"/>
        <v>180.330551074586</v>
      </c>
      <c r="T29" s="264"/>
      <c r="U29" s="256" t="s">
        <v>74</v>
      </c>
    </row>
    <row r="30" s="251" customFormat="1" ht="14" spans="1:21">
      <c r="A30" s="253" t="s">
        <v>68</v>
      </c>
      <c r="B30" s="253" t="s">
        <v>33</v>
      </c>
      <c r="C30" s="254" t="s">
        <v>69</v>
      </c>
      <c r="D30" s="253" t="s">
        <v>186</v>
      </c>
      <c r="E30" s="254" t="s">
        <v>187</v>
      </c>
      <c r="F30" s="253" t="s">
        <v>248</v>
      </c>
      <c r="G30" s="254" t="s">
        <v>72</v>
      </c>
      <c r="H30" s="254" t="s">
        <v>249</v>
      </c>
      <c r="I30" s="254" t="s">
        <v>74</v>
      </c>
      <c r="J30" s="258">
        <v>2</v>
      </c>
      <c r="K30" s="254" t="s">
        <v>69</v>
      </c>
      <c r="L30" s="254" t="s">
        <v>74</v>
      </c>
      <c r="M30" s="259">
        <v>45232</v>
      </c>
      <c r="N30" s="260">
        <v>10</v>
      </c>
      <c r="O30" s="261">
        <v>0</v>
      </c>
      <c r="P30" s="262">
        <v>0.62768</v>
      </c>
      <c r="Q30" s="269">
        <v>1.25536</v>
      </c>
      <c r="R30" s="270">
        <f>S191</f>
        <v>0.568726451767</v>
      </c>
      <c r="S30" s="271">
        <f t="shared" si="0"/>
        <v>1.137452903534</v>
      </c>
      <c r="T30" s="259"/>
      <c r="U30" s="254" t="s">
        <v>74</v>
      </c>
    </row>
    <row r="31" spans="18:19">
      <c r="R31" s="273" t="s">
        <v>89</v>
      </c>
      <c r="S31" s="228">
        <f>SUM(S2:S30)</f>
        <v>492.877021464869</v>
      </c>
    </row>
    <row r="32" spans="18:19">
      <c r="R32" s="274" t="s">
        <v>72</v>
      </c>
      <c r="S32" s="228" cm="1">
        <f t="array" ref="S32:S33">SUMIF(G2:G30,R32:R33,S2:S30)</f>
        <v>158.476927103306</v>
      </c>
    </row>
    <row r="33" spans="18:19">
      <c r="R33" s="274" t="s">
        <v>77</v>
      </c>
      <c r="S33" s="228">
        <v>334.400094361563</v>
      </c>
    </row>
    <row r="35" s="251" customFormat="1" ht="18" customHeight="1" spans="1:21">
      <c r="A35" s="252" t="s">
        <v>47</v>
      </c>
      <c r="B35" s="252" t="s">
        <v>48</v>
      </c>
      <c r="C35" s="252" t="s">
        <v>49</v>
      </c>
      <c r="D35" s="252" t="s">
        <v>50</v>
      </c>
      <c r="E35" s="252" t="s">
        <v>51</v>
      </c>
      <c r="F35" s="252" t="s">
        <v>52</v>
      </c>
      <c r="G35" s="252" t="s">
        <v>53</v>
      </c>
      <c r="H35" s="252" t="s">
        <v>54</v>
      </c>
      <c r="I35" s="252" t="s">
        <v>55</v>
      </c>
      <c r="J35" s="257" t="s">
        <v>56</v>
      </c>
      <c r="K35" s="252" t="s">
        <v>57</v>
      </c>
      <c r="L35" s="252" t="s">
        <v>58</v>
      </c>
      <c r="M35" s="257" t="s">
        <v>59</v>
      </c>
      <c r="N35" s="257" t="s">
        <v>60</v>
      </c>
      <c r="O35" s="257" t="s">
        <v>61</v>
      </c>
      <c r="P35" s="257" t="s">
        <v>62</v>
      </c>
      <c r="Q35" s="257" t="s">
        <v>63</v>
      </c>
      <c r="R35" s="268" t="s">
        <v>64</v>
      </c>
      <c r="S35" s="268" t="s">
        <v>65</v>
      </c>
      <c r="T35" s="257" t="s">
        <v>66</v>
      </c>
      <c r="U35" s="252" t="s">
        <v>67</v>
      </c>
    </row>
    <row r="36" s="251" customFormat="1" ht="14" spans="1:21">
      <c r="A36" s="253" t="s">
        <v>68</v>
      </c>
      <c r="B36" s="253" t="s">
        <v>188</v>
      </c>
      <c r="C36" s="254" t="s">
        <v>69</v>
      </c>
      <c r="D36" s="253" t="s">
        <v>189</v>
      </c>
      <c r="E36" s="254" t="s">
        <v>190</v>
      </c>
      <c r="F36" s="253" t="s">
        <v>250</v>
      </c>
      <c r="G36" s="254" t="s">
        <v>72</v>
      </c>
      <c r="H36" s="254" t="s">
        <v>251</v>
      </c>
      <c r="I36" s="254" t="s">
        <v>190</v>
      </c>
      <c r="J36" s="258">
        <v>1</v>
      </c>
      <c r="K36" s="254" t="s">
        <v>69</v>
      </c>
      <c r="L36" s="254" t="s">
        <v>75</v>
      </c>
      <c r="M36" s="259">
        <v>44499</v>
      </c>
      <c r="N36" s="260">
        <v>70</v>
      </c>
      <c r="O36" s="261">
        <v>0</v>
      </c>
      <c r="P36" s="262">
        <v>85.98917</v>
      </c>
      <c r="Q36" s="269">
        <v>85.98917</v>
      </c>
      <c r="R36" s="270">
        <f>S67</f>
        <v>78.01273501</v>
      </c>
      <c r="S36" s="271">
        <f t="shared" ref="S36:S50" si="1">R36*J36</f>
        <v>78.01273501</v>
      </c>
      <c r="T36" s="259"/>
      <c r="U36" s="254" t="s">
        <v>190</v>
      </c>
    </row>
    <row r="37" s="251" customFormat="1" ht="14" spans="1:21">
      <c r="A37" s="255" t="s">
        <v>68</v>
      </c>
      <c r="B37" s="255" t="s">
        <v>188</v>
      </c>
      <c r="C37" s="256" t="s">
        <v>69</v>
      </c>
      <c r="D37" s="255" t="s">
        <v>189</v>
      </c>
      <c r="E37" s="256" t="s">
        <v>190</v>
      </c>
      <c r="F37" s="255" t="s">
        <v>92</v>
      </c>
      <c r="G37" s="256" t="s">
        <v>72</v>
      </c>
      <c r="H37" s="256" t="s">
        <v>93</v>
      </c>
      <c r="I37" s="256" t="s">
        <v>74</v>
      </c>
      <c r="J37" s="263">
        <v>0.403</v>
      </c>
      <c r="K37" s="256" t="s">
        <v>94</v>
      </c>
      <c r="L37" s="256" t="s">
        <v>74</v>
      </c>
      <c r="M37" s="264">
        <v>44499</v>
      </c>
      <c r="N37" s="265">
        <v>70</v>
      </c>
      <c r="O37" s="266">
        <v>0</v>
      </c>
      <c r="P37" s="267">
        <v>7.55336</v>
      </c>
      <c r="Q37" s="272">
        <v>3.044</v>
      </c>
      <c r="R37" s="270">
        <f>S51</f>
        <v>5.8632258835</v>
      </c>
      <c r="S37" s="271">
        <f t="shared" si="1"/>
        <v>2.3628800310505</v>
      </c>
      <c r="T37" s="264"/>
      <c r="U37" s="256" t="s">
        <v>190</v>
      </c>
    </row>
    <row r="38" spans="19:19">
      <c r="S38" s="228">
        <f>SUM(S36:S37)</f>
        <v>80.3756150410505</v>
      </c>
    </row>
    <row r="40" s="251" customFormat="1" ht="18" customHeight="1" spans="1:21">
      <c r="A40" s="252" t="s">
        <v>47</v>
      </c>
      <c r="B40" s="252" t="s">
        <v>48</v>
      </c>
      <c r="C40" s="252" t="s">
        <v>49</v>
      </c>
      <c r="D40" s="252" t="s">
        <v>50</v>
      </c>
      <c r="E40" s="252" t="s">
        <v>51</v>
      </c>
      <c r="F40" s="252" t="s">
        <v>52</v>
      </c>
      <c r="G40" s="252" t="s">
        <v>53</v>
      </c>
      <c r="H40" s="252" t="s">
        <v>54</v>
      </c>
      <c r="I40" s="252" t="s">
        <v>55</v>
      </c>
      <c r="J40" s="257" t="s">
        <v>56</v>
      </c>
      <c r="K40" s="252" t="s">
        <v>57</v>
      </c>
      <c r="L40" s="252" t="s">
        <v>58</v>
      </c>
      <c r="M40" s="257" t="s">
        <v>59</v>
      </c>
      <c r="N40" s="257" t="s">
        <v>60</v>
      </c>
      <c r="O40" s="257" t="s">
        <v>61</v>
      </c>
      <c r="P40" s="257" t="s">
        <v>62</v>
      </c>
      <c r="Q40" s="257" t="s">
        <v>63</v>
      </c>
      <c r="R40" s="268" t="s">
        <v>64</v>
      </c>
      <c r="S40" s="268" t="s">
        <v>65</v>
      </c>
      <c r="T40" s="257" t="s">
        <v>66</v>
      </c>
      <c r="U40" s="252" t="s">
        <v>67</v>
      </c>
    </row>
    <row r="41" s="251" customFormat="1" ht="14" spans="1:21">
      <c r="A41" s="253" t="s">
        <v>68</v>
      </c>
      <c r="B41" s="253" t="s">
        <v>92</v>
      </c>
      <c r="C41" s="254" t="s">
        <v>94</v>
      </c>
      <c r="D41" s="253" t="s">
        <v>93</v>
      </c>
      <c r="E41" s="254" t="s">
        <v>74</v>
      </c>
      <c r="F41" s="253" t="s">
        <v>252</v>
      </c>
      <c r="G41" s="254" t="s">
        <v>77</v>
      </c>
      <c r="H41" s="254" t="s">
        <v>253</v>
      </c>
      <c r="I41" s="254" t="s">
        <v>74</v>
      </c>
      <c r="J41" s="258">
        <v>0.002068</v>
      </c>
      <c r="K41" s="254" t="s">
        <v>79</v>
      </c>
      <c r="L41" s="254" t="s">
        <v>74</v>
      </c>
      <c r="M41" s="259">
        <v>44998</v>
      </c>
      <c r="N41" s="260">
        <v>70</v>
      </c>
      <c r="O41" s="261">
        <v>0</v>
      </c>
      <c r="P41" s="262">
        <v>47.23</v>
      </c>
      <c r="Q41" s="269">
        <v>0.09767</v>
      </c>
      <c r="R41" s="270">
        <v>47.23</v>
      </c>
      <c r="S41" s="271">
        <f t="shared" si="1"/>
        <v>0.09767164</v>
      </c>
      <c r="T41" s="259"/>
      <c r="U41" s="254" t="s">
        <v>74</v>
      </c>
    </row>
    <row r="42" s="251" customFormat="1" ht="14" spans="1:21">
      <c r="A42" s="255" t="s">
        <v>68</v>
      </c>
      <c r="B42" s="255" t="s">
        <v>92</v>
      </c>
      <c r="C42" s="256" t="s">
        <v>94</v>
      </c>
      <c r="D42" s="255" t="s">
        <v>93</v>
      </c>
      <c r="E42" s="256" t="s">
        <v>74</v>
      </c>
      <c r="F42" s="255" t="s">
        <v>254</v>
      </c>
      <c r="G42" s="256" t="s">
        <v>77</v>
      </c>
      <c r="H42" s="256" t="s">
        <v>255</v>
      </c>
      <c r="I42" s="256" t="s">
        <v>74</v>
      </c>
      <c r="J42" s="263">
        <v>0.021714</v>
      </c>
      <c r="K42" s="256" t="s">
        <v>79</v>
      </c>
      <c r="L42" s="256" t="s">
        <v>74</v>
      </c>
      <c r="M42" s="264">
        <v>44998</v>
      </c>
      <c r="N42" s="265">
        <v>70</v>
      </c>
      <c r="O42" s="266">
        <v>0</v>
      </c>
      <c r="P42" s="267">
        <v>19.54</v>
      </c>
      <c r="Q42" s="272">
        <v>0.42429</v>
      </c>
      <c r="R42" s="270">
        <v>19.54</v>
      </c>
      <c r="S42" s="271">
        <f t="shared" si="1"/>
        <v>0.42429156</v>
      </c>
      <c r="T42" s="264"/>
      <c r="U42" s="256" t="s">
        <v>74</v>
      </c>
    </row>
    <row r="43" s="251" customFormat="1" ht="14" spans="1:21">
      <c r="A43" s="253" t="s">
        <v>68</v>
      </c>
      <c r="B43" s="253" t="s">
        <v>92</v>
      </c>
      <c r="C43" s="254" t="s">
        <v>94</v>
      </c>
      <c r="D43" s="253" t="s">
        <v>93</v>
      </c>
      <c r="E43" s="254" t="s">
        <v>74</v>
      </c>
      <c r="F43" s="253" t="s">
        <v>256</v>
      </c>
      <c r="G43" s="254" t="s">
        <v>77</v>
      </c>
      <c r="H43" s="254" t="s">
        <v>257</v>
      </c>
      <c r="I43" s="254" t="s">
        <v>74</v>
      </c>
      <c r="J43" s="258">
        <v>0.156</v>
      </c>
      <c r="K43" s="254" t="s">
        <v>79</v>
      </c>
      <c r="L43" s="254" t="s">
        <v>74</v>
      </c>
      <c r="M43" s="259">
        <v>45268</v>
      </c>
      <c r="N43" s="260">
        <v>70</v>
      </c>
      <c r="O43" s="261">
        <v>0</v>
      </c>
      <c r="P43" s="262">
        <v>23.5</v>
      </c>
      <c r="Q43" s="269">
        <v>3.666</v>
      </c>
      <c r="R43" s="270">
        <v>22.2</v>
      </c>
      <c r="S43" s="271">
        <f t="shared" si="1"/>
        <v>3.4632</v>
      </c>
      <c r="T43" s="259"/>
      <c r="U43" s="254" t="s">
        <v>74</v>
      </c>
    </row>
    <row r="44" s="251" customFormat="1" ht="14" spans="1:21">
      <c r="A44" s="255" t="s">
        <v>68</v>
      </c>
      <c r="B44" s="255" t="s">
        <v>92</v>
      </c>
      <c r="C44" s="256" t="s">
        <v>94</v>
      </c>
      <c r="D44" s="255" t="s">
        <v>93</v>
      </c>
      <c r="E44" s="256" t="s">
        <v>74</v>
      </c>
      <c r="F44" s="255" t="s">
        <v>258</v>
      </c>
      <c r="G44" s="256" t="s">
        <v>77</v>
      </c>
      <c r="H44" s="256" t="s">
        <v>259</v>
      </c>
      <c r="I44" s="256" t="s">
        <v>74</v>
      </c>
      <c r="J44" s="263">
        <v>0.018612</v>
      </c>
      <c r="K44" s="256" t="s">
        <v>79</v>
      </c>
      <c r="L44" s="256" t="s">
        <v>74</v>
      </c>
      <c r="M44" s="264">
        <v>44998</v>
      </c>
      <c r="N44" s="265">
        <v>70</v>
      </c>
      <c r="O44" s="266">
        <v>0</v>
      </c>
      <c r="P44" s="267">
        <v>14.68</v>
      </c>
      <c r="Q44" s="272">
        <v>0.27322</v>
      </c>
      <c r="R44" s="270">
        <v>14.68</v>
      </c>
      <c r="S44" s="271">
        <f t="shared" si="1"/>
        <v>0.27322416</v>
      </c>
      <c r="T44" s="264"/>
      <c r="U44" s="256" t="s">
        <v>74</v>
      </c>
    </row>
    <row r="45" s="251" customFormat="1" ht="14" spans="1:21">
      <c r="A45" s="253" t="s">
        <v>68</v>
      </c>
      <c r="B45" s="253" t="s">
        <v>92</v>
      </c>
      <c r="C45" s="254" t="s">
        <v>94</v>
      </c>
      <c r="D45" s="253" t="s">
        <v>93</v>
      </c>
      <c r="E45" s="254" t="s">
        <v>74</v>
      </c>
      <c r="F45" s="253" t="s">
        <v>260</v>
      </c>
      <c r="G45" s="254" t="s">
        <v>77</v>
      </c>
      <c r="H45" s="254" t="s">
        <v>261</v>
      </c>
      <c r="I45" s="254" t="s">
        <v>74</v>
      </c>
      <c r="J45" s="258">
        <v>0.016554099</v>
      </c>
      <c r="K45" s="254" t="s">
        <v>79</v>
      </c>
      <c r="L45" s="254" t="s">
        <v>74</v>
      </c>
      <c r="M45" s="259">
        <v>45086</v>
      </c>
      <c r="N45" s="260">
        <v>70</v>
      </c>
      <c r="O45" s="261">
        <v>0</v>
      </c>
      <c r="P45" s="262">
        <v>24</v>
      </c>
      <c r="Q45" s="269">
        <v>0.3973</v>
      </c>
      <c r="R45" s="270">
        <v>22.5</v>
      </c>
      <c r="S45" s="271">
        <f t="shared" si="1"/>
        <v>0.3724672275</v>
      </c>
      <c r="T45" s="259"/>
      <c r="U45" s="254" t="s">
        <v>74</v>
      </c>
    </row>
    <row r="46" s="251" customFormat="1" ht="14" spans="1:21">
      <c r="A46" s="255" t="s">
        <v>68</v>
      </c>
      <c r="B46" s="255" t="s">
        <v>92</v>
      </c>
      <c r="C46" s="256" t="s">
        <v>94</v>
      </c>
      <c r="D46" s="255" t="s">
        <v>93</v>
      </c>
      <c r="E46" s="256" t="s">
        <v>74</v>
      </c>
      <c r="F46" s="255" t="s">
        <v>262</v>
      </c>
      <c r="G46" s="256" t="s">
        <v>77</v>
      </c>
      <c r="H46" s="256" t="s">
        <v>263</v>
      </c>
      <c r="I46" s="256" t="s">
        <v>74</v>
      </c>
      <c r="J46" s="263">
        <v>0.001034</v>
      </c>
      <c r="K46" s="256" t="s">
        <v>79</v>
      </c>
      <c r="L46" s="256" t="s">
        <v>74</v>
      </c>
      <c r="M46" s="264">
        <v>44998</v>
      </c>
      <c r="N46" s="265">
        <v>70</v>
      </c>
      <c r="O46" s="266">
        <v>0</v>
      </c>
      <c r="P46" s="267">
        <v>90.12</v>
      </c>
      <c r="Q46" s="272">
        <v>0.09318</v>
      </c>
      <c r="R46" s="270">
        <v>90.12</v>
      </c>
      <c r="S46" s="271">
        <f t="shared" si="1"/>
        <v>0.09318408</v>
      </c>
      <c r="T46" s="264"/>
      <c r="U46" s="256" t="s">
        <v>74</v>
      </c>
    </row>
    <row r="47" s="251" customFormat="1" ht="14" spans="1:21">
      <c r="A47" s="253" t="s">
        <v>68</v>
      </c>
      <c r="B47" s="253" t="s">
        <v>92</v>
      </c>
      <c r="C47" s="254" t="s">
        <v>94</v>
      </c>
      <c r="D47" s="253" t="s">
        <v>93</v>
      </c>
      <c r="E47" s="254" t="s">
        <v>74</v>
      </c>
      <c r="F47" s="253" t="s">
        <v>264</v>
      </c>
      <c r="G47" s="254" t="s">
        <v>77</v>
      </c>
      <c r="H47" s="254" t="s">
        <v>265</v>
      </c>
      <c r="I47" s="254" t="s">
        <v>74</v>
      </c>
      <c r="J47" s="258">
        <v>0.003447</v>
      </c>
      <c r="K47" s="254" t="s">
        <v>79</v>
      </c>
      <c r="L47" s="254" t="s">
        <v>74</v>
      </c>
      <c r="M47" s="259">
        <v>44998</v>
      </c>
      <c r="N47" s="260">
        <v>70</v>
      </c>
      <c r="O47" s="261">
        <v>0</v>
      </c>
      <c r="P47" s="262">
        <v>43.08</v>
      </c>
      <c r="Q47" s="269">
        <v>0.1485</v>
      </c>
      <c r="R47" s="270">
        <v>43.08</v>
      </c>
      <c r="S47" s="271">
        <f t="shared" si="1"/>
        <v>0.14849676</v>
      </c>
      <c r="T47" s="259"/>
      <c r="U47" s="254" t="s">
        <v>74</v>
      </c>
    </row>
    <row r="48" s="251" customFormat="1" ht="14" spans="1:21">
      <c r="A48" s="255" t="s">
        <v>68</v>
      </c>
      <c r="B48" s="255" t="s">
        <v>92</v>
      </c>
      <c r="C48" s="256" t="s">
        <v>94</v>
      </c>
      <c r="D48" s="255" t="s">
        <v>93</v>
      </c>
      <c r="E48" s="256" t="s">
        <v>74</v>
      </c>
      <c r="F48" s="255" t="s">
        <v>266</v>
      </c>
      <c r="G48" s="256" t="s">
        <v>77</v>
      </c>
      <c r="H48" s="256" t="s">
        <v>267</v>
      </c>
      <c r="I48" s="256" t="s">
        <v>74</v>
      </c>
      <c r="J48" s="263">
        <v>0.006204</v>
      </c>
      <c r="K48" s="256" t="s">
        <v>79</v>
      </c>
      <c r="L48" s="256" t="s">
        <v>74</v>
      </c>
      <c r="M48" s="264">
        <v>44998</v>
      </c>
      <c r="N48" s="265">
        <v>70</v>
      </c>
      <c r="O48" s="266">
        <v>0</v>
      </c>
      <c r="P48" s="267">
        <v>7.13</v>
      </c>
      <c r="Q48" s="272">
        <v>0.04423</v>
      </c>
      <c r="R48" s="270">
        <v>7.13</v>
      </c>
      <c r="S48" s="271">
        <f t="shared" si="1"/>
        <v>0.04423452</v>
      </c>
      <c r="T48" s="264"/>
      <c r="U48" s="256" t="s">
        <v>74</v>
      </c>
    </row>
    <row r="49" s="251" customFormat="1" ht="14" spans="1:21">
      <c r="A49" s="253" t="s">
        <v>68</v>
      </c>
      <c r="B49" s="253" t="s">
        <v>92</v>
      </c>
      <c r="C49" s="254" t="s">
        <v>94</v>
      </c>
      <c r="D49" s="253" t="s">
        <v>93</v>
      </c>
      <c r="E49" s="254" t="s">
        <v>74</v>
      </c>
      <c r="F49" s="253" t="s">
        <v>268</v>
      </c>
      <c r="G49" s="254" t="s">
        <v>77</v>
      </c>
      <c r="H49" s="254" t="s">
        <v>269</v>
      </c>
      <c r="I49" s="254" t="s">
        <v>74</v>
      </c>
      <c r="J49" s="258">
        <v>0.032843332</v>
      </c>
      <c r="K49" s="254" t="s">
        <v>79</v>
      </c>
      <c r="L49" s="254" t="s">
        <v>74</v>
      </c>
      <c r="M49" s="259">
        <v>45086</v>
      </c>
      <c r="N49" s="260">
        <v>70</v>
      </c>
      <c r="O49" s="261">
        <v>0</v>
      </c>
      <c r="P49" s="262">
        <v>28</v>
      </c>
      <c r="Q49" s="269">
        <v>0.91961</v>
      </c>
      <c r="R49" s="270">
        <v>28</v>
      </c>
      <c r="S49" s="271">
        <f t="shared" si="1"/>
        <v>0.919613296</v>
      </c>
      <c r="T49" s="259"/>
      <c r="U49" s="254" t="s">
        <v>74</v>
      </c>
    </row>
    <row r="50" s="251" customFormat="1" ht="14" spans="1:21">
      <c r="A50" s="255" t="s">
        <v>68</v>
      </c>
      <c r="B50" s="255" t="s">
        <v>92</v>
      </c>
      <c r="C50" s="256" t="s">
        <v>94</v>
      </c>
      <c r="D50" s="255" t="s">
        <v>93</v>
      </c>
      <c r="E50" s="256" t="s">
        <v>74</v>
      </c>
      <c r="F50" s="255" t="s">
        <v>270</v>
      </c>
      <c r="G50" s="256" t="s">
        <v>77</v>
      </c>
      <c r="H50" s="256" t="s">
        <v>271</v>
      </c>
      <c r="I50" s="256" t="s">
        <v>74</v>
      </c>
      <c r="J50" s="263">
        <v>0.002068</v>
      </c>
      <c r="K50" s="256" t="s">
        <v>79</v>
      </c>
      <c r="L50" s="256" t="s">
        <v>74</v>
      </c>
      <c r="M50" s="264">
        <v>44998</v>
      </c>
      <c r="N50" s="265">
        <v>70</v>
      </c>
      <c r="O50" s="266">
        <v>0</v>
      </c>
      <c r="P50" s="267">
        <v>12.98</v>
      </c>
      <c r="Q50" s="272">
        <v>0.02684</v>
      </c>
      <c r="R50" s="270">
        <v>12.98</v>
      </c>
      <c r="S50" s="271">
        <f t="shared" si="1"/>
        <v>0.02684264</v>
      </c>
      <c r="T50" s="264"/>
      <c r="U50" s="256" t="s">
        <v>74</v>
      </c>
    </row>
    <row r="51" spans="19:19">
      <c r="S51" s="228">
        <f>SUM(S41:S50)</f>
        <v>5.8632258835</v>
      </c>
    </row>
    <row r="53" s="251" customFormat="1" ht="18" customHeight="1" spans="1:21">
      <c r="A53" s="252" t="s">
        <v>47</v>
      </c>
      <c r="B53" s="252" t="s">
        <v>48</v>
      </c>
      <c r="C53" s="252" t="s">
        <v>49</v>
      </c>
      <c r="D53" s="252" t="s">
        <v>50</v>
      </c>
      <c r="E53" s="252" t="s">
        <v>51</v>
      </c>
      <c r="F53" s="252" t="s">
        <v>52</v>
      </c>
      <c r="G53" s="252" t="s">
        <v>53</v>
      </c>
      <c r="H53" s="252" t="s">
        <v>54</v>
      </c>
      <c r="I53" s="252" t="s">
        <v>55</v>
      </c>
      <c r="J53" s="257" t="s">
        <v>56</v>
      </c>
      <c r="K53" s="252" t="s">
        <v>57</v>
      </c>
      <c r="L53" s="252" t="s">
        <v>58</v>
      </c>
      <c r="M53" s="257" t="s">
        <v>59</v>
      </c>
      <c r="N53" s="257" t="s">
        <v>60</v>
      </c>
      <c r="O53" s="257" t="s">
        <v>61</v>
      </c>
      <c r="P53" s="257" t="s">
        <v>62</v>
      </c>
      <c r="Q53" s="257" t="s">
        <v>63</v>
      </c>
      <c r="R53" s="268" t="s">
        <v>64</v>
      </c>
      <c r="S53" s="268" t="s">
        <v>65</v>
      </c>
      <c r="T53" s="257" t="s">
        <v>66</v>
      </c>
      <c r="U53" s="252" t="s">
        <v>67</v>
      </c>
    </row>
    <row r="54" s="251" customFormat="1" ht="14" spans="1:21">
      <c r="A54" s="253" t="s">
        <v>68</v>
      </c>
      <c r="B54" s="253" t="s">
        <v>250</v>
      </c>
      <c r="C54" s="254" t="s">
        <v>69</v>
      </c>
      <c r="D54" s="253" t="s">
        <v>251</v>
      </c>
      <c r="E54" s="254" t="s">
        <v>190</v>
      </c>
      <c r="F54" s="253" t="s">
        <v>272</v>
      </c>
      <c r="G54" s="254" t="s">
        <v>77</v>
      </c>
      <c r="H54" s="254" t="s">
        <v>273</v>
      </c>
      <c r="I54" s="254" t="s">
        <v>190</v>
      </c>
      <c r="J54" s="258">
        <v>2</v>
      </c>
      <c r="K54" s="254" t="s">
        <v>69</v>
      </c>
      <c r="L54" s="254" t="s">
        <v>74</v>
      </c>
      <c r="M54" s="259">
        <v>44746</v>
      </c>
      <c r="N54" s="260">
        <v>20</v>
      </c>
      <c r="O54" s="261">
        <v>0</v>
      </c>
      <c r="P54" s="262">
        <v>4.7785</v>
      </c>
      <c r="Q54" s="269">
        <v>9.557</v>
      </c>
      <c r="R54" s="270">
        <v>5.31</v>
      </c>
      <c r="S54" s="271">
        <f t="shared" ref="S54:S66" si="2">R54*J54</f>
        <v>10.62</v>
      </c>
      <c r="T54" s="259"/>
      <c r="U54" s="254" t="s">
        <v>190</v>
      </c>
    </row>
    <row r="55" s="251" customFormat="1" ht="14" spans="1:21">
      <c r="A55" s="255" t="s">
        <v>68</v>
      </c>
      <c r="B55" s="255" t="s">
        <v>250</v>
      </c>
      <c r="C55" s="256" t="s">
        <v>69</v>
      </c>
      <c r="D55" s="255" t="s">
        <v>251</v>
      </c>
      <c r="E55" s="256" t="s">
        <v>190</v>
      </c>
      <c r="F55" s="255" t="s">
        <v>274</v>
      </c>
      <c r="G55" s="256" t="s">
        <v>77</v>
      </c>
      <c r="H55" s="256" t="s">
        <v>275</v>
      </c>
      <c r="I55" s="256" t="s">
        <v>190</v>
      </c>
      <c r="J55" s="263">
        <v>1</v>
      </c>
      <c r="K55" s="256" t="s">
        <v>69</v>
      </c>
      <c r="L55" s="256" t="s">
        <v>74</v>
      </c>
      <c r="M55" s="264">
        <v>44499</v>
      </c>
      <c r="N55" s="265">
        <v>20</v>
      </c>
      <c r="O55" s="266">
        <v>0</v>
      </c>
      <c r="P55" s="267">
        <v>3.77</v>
      </c>
      <c r="Q55" s="272">
        <v>3.77</v>
      </c>
      <c r="R55" s="270">
        <v>3.5061</v>
      </c>
      <c r="S55" s="271">
        <f t="shared" si="2"/>
        <v>3.5061</v>
      </c>
      <c r="T55" s="264"/>
      <c r="U55" s="256" t="s">
        <v>190</v>
      </c>
    </row>
    <row r="56" s="251" customFormat="1" ht="14" spans="1:21">
      <c r="A56" s="253" t="s">
        <v>68</v>
      </c>
      <c r="B56" s="253" t="s">
        <v>250</v>
      </c>
      <c r="C56" s="254" t="s">
        <v>69</v>
      </c>
      <c r="D56" s="253" t="s">
        <v>251</v>
      </c>
      <c r="E56" s="254" t="s">
        <v>190</v>
      </c>
      <c r="F56" s="253" t="s">
        <v>276</v>
      </c>
      <c r="G56" s="254" t="s">
        <v>77</v>
      </c>
      <c r="H56" s="254" t="s">
        <v>277</v>
      </c>
      <c r="I56" s="254" t="s">
        <v>190</v>
      </c>
      <c r="J56" s="258">
        <v>2</v>
      </c>
      <c r="K56" s="254" t="s">
        <v>69</v>
      </c>
      <c r="L56" s="254" t="s">
        <v>74</v>
      </c>
      <c r="M56" s="259">
        <v>44499</v>
      </c>
      <c r="N56" s="260">
        <v>20</v>
      </c>
      <c r="O56" s="261">
        <v>0</v>
      </c>
      <c r="P56" s="262">
        <v>4.425</v>
      </c>
      <c r="Q56" s="269">
        <v>8.85</v>
      </c>
      <c r="R56" s="270">
        <v>4.425</v>
      </c>
      <c r="S56" s="271">
        <f t="shared" si="2"/>
        <v>8.85</v>
      </c>
      <c r="T56" s="259"/>
      <c r="U56" s="254" t="s">
        <v>190</v>
      </c>
    </row>
    <row r="57" s="251" customFormat="1" ht="14" spans="1:21">
      <c r="A57" s="255" t="s">
        <v>68</v>
      </c>
      <c r="B57" s="255" t="s">
        <v>250</v>
      </c>
      <c r="C57" s="256" t="s">
        <v>69</v>
      </c>
      <c r="D57" s="255" t="s">
        <v>251</v>
      </c>
      <c r="E57" s="256" t="s">
        <v>190</v>
      </c>
      <c r="F57" s="255" t="s">
        <v>278</v>
      </c>
      <c r="G57" s="256" t="s">
        <v>72</v>
      </c>
      <c r="H57" s="256" t="s">
        <v>279</v>
      </c>
      <c r="I57" s="256" t="s">
        <v>190</v>
      </c>
      <c r="J57" s="263">
        <v>2</v>
      </c>
      <c r="K57" s="256" t="s">
        <v>69</v>
      </c>
      <c r="L57" s="256" t="s">
        <v>74</v>
      </c>
      <c r="M57" s="264">
        <v>44499</v>
      </c>
      <c r="N57" s="265">
        <v>20</v>
      </c>
      <c r="O57" s="266">
        <v>0</v>
      </c>
      <c r="P57" s="267">
        <v>9.11514</v>
      </c>
      <c r="Q57" s="272">
        <v>18.23028</v>
      </c>
      <c r="R57" s="270">
        <f>S71</f>
        <v>8.484507</v>
      </c>
      <c r="S57" s="271">
        <f t="shared" si="2"/>
        <v>16.969014</v>
      </c>
      <c r="T57" s="264"/>
      <c r="U57" s="256" t="s">
        <v>190</v>
      </c>
    </row>
    <row r="58" s="251" customFormat="1" ht="14" spans="1:21">
      <c r="A58" s="253" t="s">
        <v>68</v>
      </c>
      <c r="B58" s="253" t="s">
        <v>250</v>
      </c>
      <c r="C58" s="254" t="s">
        <v>69</v>
      </c>
      <c r="D58" s="253" t="s">
        <v>251</v>
      </c>
      <c r="E58" s="254" t="s">
        <v>190</v>
      </c>
      <c r="F58" s="253" t="s">
        <v>184</v>
      </c>
      <c r="G58" s="254" t="s">
        <v>77</v>
      </c>
      <c r="H58" s="254" t="s">
        <v>185</v>
      </c>
      <c r="I58" s="254" t="s">
        <v>74</v>
      </c>
      <c r="J58" s="258">
        <v>0.0075</v>
      </c>
      <c r="K58" s="254" t="s">
        <v>79</v>
      </c>
      <c r="L58" s="254" t="s">
        <v>74</v>
      </c>
      <c r="M58" s="259">
        <v>44746</v>
      </c>
      <c r="N58" s="260">
        <v>20</v>
      </c>
      <c r="O58" s="261">
        <v>0</v>
      </c>
      <c r="P58" s="262">
        <v>5.62213</v>
      </c>
      <c r="Q58" s="269">
        <v>0.04217</v>
      </c>
      <c r="R58" s="270">
        <v>5.44248</v>
      </c>
      <c r="S58" s="271">
        <f t="shared" si="2"/>
        <v>0.0408186</v>
      </c>
      <c r="T58" s="259"/>
      <c r="U58" s="254" t="s">
        <v>190</v>
      </c>
    </row>
    <row r="59" s="251" customFormat="1" ht="14" spans="1:21">
      <c r="A59" s="255" t="s">
        <v>68</v>
      </c>
      <c r="B59" s="255" t="s">
        <v>250</v>
      </c>
      <c r="C59" s="256" t="s">
        <v>69</v>
      </c>
      <c r="D59" s="255" t="s">
        <v>251</v>
      </c>
      <c r="E59" s="256" t="s">
        <v>190</v>
      </c>
      <c r="F59" s="255" t="s">
        <v>280</v>
      </c>
      <c r="G59" s="256" t="s">
        <v>77</v>
      </c>
      <c r="H59" s="256" t="s">
        <v>281</v>
      </c>
      <c r="I59" s="256" t="s">
        <v>190</v>
      </c>
      <c r="J59" s="263">
        <v>2</v>
      </c>
      <c r="K59" s="256" t="s">
        <v>69</v>
      </c>
      <c r="L59" s="256" t="s">
        <v>74</v>
      </c>
      <c r="M59" s="264">
        <v>44746</v>
      </c>
      <c r="N59" s="265">
        <v>20</v>
      </c>
      <c r="O59" s="266">
        <v>0</v>
      </c>
      <c r="P59" s="267">
        <v>4.7785</v>
      </c>
      <c r="Q59" s="272">
        <v>9.557</v>
      </c>
      <c r="R59" s="270">
        <v>5.31</v>
      </c>
      <c r="S59" s="271">
        <f t="shared" si="2"/>
        <v>10.62</v>
      </c>
      <c r="T59" s="264"/>
      <c r="U59" s="256" t="s">
        <v>190</v>
      </c>
    </row>
    <row r="60" s="251" customFormat="1" ht="14" spans="1:21">
      <c r="A60" s="253" t="s">
        <v>68</v>
      </c>
      <c r="B60" s="253" t="s">
        <v>250</v>
      </c>
      <c r="C60" s="254" t="s">
        <v>69</v>
      </c>
      <c r="D60" s="253" t="s">
        <v>251</v>
      </c>
      <c r="E60" s="254" t="s">
        <v>190</v>
      </c>
      <c r="F60" s="253" t="s">
        <v>282</v>
      </c>
      <c r="G60" s="254" t="s">
        <v>77</v>
      </c>
      <c r="H60" s="254" t="s">
        <v>283</v>
      </c>
      <c r="I60" s="254" t="s">
        <v>190</v>
      </c>
      <c r="J60" s="258">
        <v>1</v>
      </c>
      <c r="K60" s="254" t="s">
        <v>69</v>
      </c>
      <c r="L60" s="254" t="s">
        <v>74</v>
      </c>
      <c r="M60" s="259">
        <v>44499</v>
      </c>
      <c r="N60" s="260">
        <v>20</v>
      </c>
      <c r="O60" s="261">
        <v>0</v>
      </c>
      <c r="P60" s="262">
        <v>2.655</v>
      </c>
      <c r="Q60" s="269">
        <v>2.655</v>
      </c>
      <c r="R60" s="270">
        <v>0.6</v>
      </c>
      <c r="S60" s="271">
        <f t="shared" si="2"/>
        <v>0.6</v>
      </c>
      <c r="T60" s="259"/>
      <c r="U60" s="254" t="s">
        <v>190</v>
      </c>
    </row>
    <row r="61" s="251" customFormat="1" ht="14" spans="1:21">
      <c r="A61" s="255" t="s">
        <v>68</v>
      </c>
      <c r="B61" s="255" t="s">
        <v>250</v>
      </c>
      <c r="C61" s="256" t="s">
        <v>69</v>
      </c>
      <c r="D61" s="255" t="s">
        <v>251</v>
      </c>
      <c r="E61" s="256" t="s">
        <v>190</v>
      </c>
      <c r="F61" s="255" t="s">
        <v>284</v>
      </c>
      <c r="G61" s="256" t="s">
        <v>77</v>
      </c>
      <c r="H61" s="256" t="s">
        <v>285</v>
      </c>
      <c r="I61" s="256" t="s">
        <v>286</v>
      </c>
      <c r="J61" s="263">
        <v>2</v>
      </c>
      <c r="K61" s="256" t="s">
        <v>69</v>
      </c>
      <c r="L61" s="256" t="s">
        <v>74</v>
      </c>
      <c r="M61" s="264">
        <v>44499</v>
      </c>
      <c r="N61" s="265">
        <v>20</v>
      </c>
      <c r="O61" s="266">
        <v>0</v>
      </c>
      <c r="P61" s="267">
        <v>1.95</v>
      </c>
      <c r="Q61" s="272">
        <v>3.9</v>
      </c>
      <c r="R61" s="270">
        <v>1.95</v>
      </c>
      <c r="S61" s="271">
        <f t="shared" si="2"/>
        <v>3.9</v>
      </c>
      <c r="T61" s="264"/>
      <c r="U61" s="256" t="s">
        <v>190</v>
      </c>
    </row>
    <row r="62" s="251" customFormat="1" ht="14" spans="1:21">
      <c r="A62" s="253" t="s">
        <v>68</v>
      </c>
      <c r="B62" s="253" t="s">
        <v>250</v>
      </c>
      <c r="C62" s="254" t="s">
        <v>69</v>
      </c>
      <c r="D62" s="253" t="s">
        <v>251</v>
      </c>
      <c r="E62" s="254" t="s">
        <v>190</v>
      </c>
      <c r="F62" s="253" t="s">
        <v>287</v>
      </c>
      <c r="G62" s="254" t="s">
        <v>77</v>
      </c>
      <c r="H62" s="254" t="s">
        <v>288</v>
      </c>
      <c r="I62" s="254" t="s">
        <v>190</v>
      </c>
      <c r="J62" s="258">
        <v>2</v>
      </c>
      <c r="K62" s="254" t="s">
        <v>69</v>
      </c>
      <c r="L62" s="254" t="s">
        <v>74</v>
      </c>
      <c r="M62" s="259">
        <v>44499</v>
      </c>
      <c r="N62" s="260">
        <v>20</v>
      </c>
      <c r="O62" s="261">
        <v>0</v>
      </c>
      <c r="P62" s="262">
        <v>1.6196</v>
      </c>
      <c r="Q62" s="269">
        <v>3.2392</v>
      </c>
      <c r="R62" s="270">
        <v>1.62</v>
      </c>
      <c r="S62" s="271">
        <f t="shared" si="2"/>
        <v>3.24</v>
      </c>
      <c r="T62" s="259"/>
      <c r="U62" s="254" t="s">
        <v>190</v>
      </c>
    </row>
    <row r="63" s="251" customFormat="1" ht="14" spans="1:21">
      <c r="A63" s="255" t="s">
        <v>68</v>
      </c>
      <c r="B63" s="255" t="s">
        <v>250</v>
      </c>
      <c r="C63" s="256" t="s">
        <v>69</v>
      </c>
      <c r="D63" s="255" t="s">
        <v>251</v>
      </c>
      <c r="E63" s="256" t="s">
        <v>190</v>
      </c>
      <c r="F63" s="255" t="s">
        <v>289</v>
      </c>
      <c r="G63" s="256" t="s">
        <v>72</v>
      </c>
      <c r="H63" s="256" t="s">
        <v>290</v>
      </c>
      <c r="I63" s="256" t="s">
        <v>190</v>
      </c>
      <c r="J63" s="263">
        <v>2</v>
      </c>
      <c r="K63" s="256" t="s">
        <v>69</v>
      </c>
      <c r="L63" s="256" t="s">
        <v>74</v>
      </c>
      <c r="M63" s="264">
        <v>44746</v>
      </c>
      <c r="N63" s="265">
        <v>20</v>
      </c>
      <c r="O63" s="266">
        <v>0</v>
      </c>
      <c r="P63" s="267">
        <v>7.07665</v>
      </c>
      <c r="Q63" s="272">
        <v>14.1533</v>
      </c>
      <c r="R63" s="270">
        <f>S75</f>
        <v>6.669</v>
      </c>
      <c r="S63" s="271">
        <f t="shared" si="2"/>
        <v>13.338</v>
      </c>
      <c r="T63" s="264"/>
      <c r="U63" s="256" t="s">
        <v>190</v>
      </c>
    </row>
    <row r="64" s="251" customFormat="1" ht="14" spans="1:21">
      <c r="A64" s="253" t="s">
        <v>68</v>
      </c>
      <c r="B64" s="253" t="s">
        <v>250</v>
      </c>
      <c r="C64" s="254" t="s">
        <v>69</v>
      </c>
      <c r="D64" s="253" t="s">
        <v>251</v>
      </c>
      <c r="E64" s="254" t="s">
        <v>190</v>
      </c>
      <c r="F64" s="253" t="s">
        <v>76</v>
      </c>
      <c r="G64" s="254" t="s">
        <v>77</v>
      </c>
      <c r="H64" s="254" t="s">
        <v>78</v>
      </c>
      <c r="I64" s="254" t="s">
        <v>74</v>
      </c>
      <c r="J64" s="258">
        <v>0.003</v>
      </c>
      <c r="K64" s="254" t="s">
        <v>79</v>
      </c>
      <c r="L64" s="254" t="s">
        <v>74</v>
      </c>
      <c r="M64" s="259">
        <v>45405</v>
      </c>
      <c r="N64" s="260">
        <v>20</v>
      </c>
      <c r="O64" s="261">
        <v>0</v>
      </c>
      <c r="P64" s="262">
        <v>5.96786</v>
      </c>
      <c r="Q64" s="269">
        <v>0.0179</v>
      </c>
      <c r="R64" s="270">
        <v>5.61947</v>
      </c>
      <c r="S64" s="271">
        <f t="shared" si="2"/>
        <v>0.01685841</v>
      </c>
      <c r="T64" s="259"/>
      <c r="U64" s="254" t="s">
        <v>190</v>
      </c>
    </row>
    <row r="65" s="251" customFormat="1" ht="14" spans="1:21">
      <c r="A65" s="255" t="s">
        <v>68</v>
      </c>
      <c r="B65" s="255" t="s">
        <v>250</v>
      </c>
      <c r="C65" s="256" t="s">
        <v>69</v>
      </c>
      <c r="D65" s="255" t="s">
        <v>251</v>
      </c>
      <c r="E65" s="256" t="s">
        <v>190</v>
      </c>
      <c r="F65" s="255" t="s">
        <v>291</v>
      </c>
      <c r="G65" s="256" t="s">
        <v>77</v>
      </c>
      <c r="H65" s="256" t="s">
        <v>292</v>
      </c>
      <c r="I65" s="256" t="s">
        <v>190</v>
      </c>
      <c r="J65" s="263">
        <v>1</v>
      </c>
      <c r="K65" s="256" t="s">
        <v>69</v>
      </c>
      <c r="L65" s="256" t="s">
        <v>74</v>
      </c>
      <c r="M65" s="264">
        <v>44499</v>
      </c>
      <c r="N65" s="265">
        <v>20</v>
      </c>
      <c r="O65" s="266">
        <v>0</v>
      </c>
      <c r="P65" s="267">
        <v>0.8292</v>
      </c>
      <c r="Q65" s="272">
        <v>0.8292</v>
      </c>
      <c r="R65" s="270">
        <v>0.829</v>
      </c>
      <c r="S65" s="271">
        <f t="shared" si="2"/>
        <v>0.829</v>
      </c>
      <c r="T65" s="264"/>
      <c r="U65" s="256" t="s">
        <v>190</v>
      </c>
    </row>
    <row r="66" s="251" customFormat="1" ht="14" spans="1:21">
      <c r="A66" s="253" t="s">
        <v>68</v>
      </c>
      <c r="B66" s="253" t="s">
        <v>250</v>
      </c>
      <c r="C66" s="254" t="s">
        <v>69</v>
      </c>
      <c r="D66" s="253" t="s">
        <v>251</v>
      </c>
      <c r="E66" s="254" t="s">
        <v>190</v>
      </c>
      <c r="F66" s="253" t="s">
        <v>293</v>
      </c>
      <c r="G66" s="254" t="s">
        <v>72</v>
      </c>
      <c r="H66" s="254" t="s">
        <v>294</v>
      </c>
      <c r="I66" s="254" t="s">
        <v>190</v>
      </c>
      <c r="J66" s="258">
        <v>1</v>
      </c>
      <c r="K66" s="254" t="s">
        <v>69</v>
      </c>
      <c r="L66" s="254" t="s">
        <v>74</v>
      </c>
      <c r="M66" s="259">
        <v>44499</v>
      </c>
      <c r="N66" s="260">
        <v>20</v>
      </c>
      <c r="O66" s="261">
        <v>0</v>
      </c>
      <c r="P66" s="262">
        <v>5.93855</v>
      </c>
      <c r="Q66" s="269">
        <v>5.93855</v>
      </c>
      <c r="R66" s="270">
        <f>S79</f>
        <v>5.482944</v>
      </c>
      <c r="S66" s="271">
        <f t="shared" si="2"/>
        <v>5.482944</v>
      </c>
      <c r="T66" s="259"/>
      <c r="U66" s="254" t="s">
        <v>190</v>
      </c>
    </row>
    <row r="67" spans="19:19">
      <c r="S67" s="228">
        <f>SUM(S54:S66)</f>
        <v>78.01273501</v>
      </c>
    </row>
    <row r="69" s="251" customFormat="1" ht="18" customHeight="1" spans="1:21">
      <c r="A69" s="252" t="s">
        <v>47</v>
      </c>
      <c r="B69" s="252" t="s">
        <v>48</v>
      </c>
      <c r="C69" s="252" t="s">
        <v>49</v>
      </c>
      <c r="D69" s="252" t="s">
        <v>50</v>
      </c>
      <c r="E69" s="252" t="s">
        <v>51</v>
      </c>
      <c r="F69" s="252" t="s">
        <v>52</v>
      </c>
      <c r="G69" s="252" t="s">
        <v>53</v>
      </c>
      <c r="H69" s="252" t="s">
        <v>54</v>
      </c>
      <c r="I69" s="252" t="s">
        <v>55</v>
      </c>
      <c r="J69" s="257" t="s">
        <v>56</v>
      </c>
      <c r="K69" s="252" t="s">
        <v>57</v>
      </c>
      <c r="L69" s="252" t="s">
        <v>58</v>
      </c>
      <c r="M69" s="257" t="s">
        <v>59</v>
      </c>
      <c r="N69" s="257" t="s">
        <v>60</v>
      </c>
      <c r="O69" s="257" t="s">
        <v>61</v>
      </c>
      <c r="P69" s="257" t="s">
        <v>62</v>
      </c>
      <c r="Q69" s="257" t="s">
        <v>63</v>
      </c>
      <c r="R69" s="268" t="s">
        <v>64</v>
      </c>
      <c r="S69" s="268" t="s">
        <v>65</v>
      </c>
      <c r="T69" s="257" t="s">
        <v>66</v>
      </c>
      <c r="U69" s="252" t="s">
        <v>67</v>
      </c>
    </row>
    <row r="70" s="251" customFormat="1" ht="14" spans="1:21">
      <c r="A70" s="253" t="s">
        <v>68</v>
      </c>
      <c r="B70" s="253" t="s">
        <v>278</v>
      </c>
      <c r="C70" s="254" t="s">
        <v>69</v>
      </c>
      <c r="D70" s="253" t="s">
        <v>279</v>
      </c>
      <c r="E70" s="254" t="s">
        <v>190</v>
      </c>
      <c r="F70" s="253" t="s">
        <v>295</v>
      </c>
      <c r="G70" s="254" t="s">
        <v>77</v>
      </c>
      <c r="H70" s="254" t="s">
        <v>181</v>
      </c>
      <c r="I70" s="254" t="s">
        <v>296</v>
      </c>
      <c r="J70" s="258">
        <v>1.6539</v>
      </c>
      <c r="K70" s="254" t="s">
        <v>79</v>
      </c>
      <c r="L70" s="254" t="s">
        <v>74</v>
      </c>
      <c r="M70" s="259">
        <v>44863</v>
      </c>
      <c r="N70" s="260">
        <v>110</v>
      </c>
      <c r="O70" s="261">
        <v>0</v>
      </c>
      <c r="P70" s="262">
        <v>5.10177</v>
      </c>
      <c r="Q70" s="269">
        <v>8.43782</v>
      </c>
      <c r="R70" s="270">
        <v>5.13</v>
      </c>
      <c r="S70" s="271">
        <f>R70*J70</f>
        <v>8.484507</v>
      </c>
      <c r="T70" s="259"/>
      <c r="U70" s="254" t="s">
        <v>190</v>
      </c>
    </row>
    <row r="71" spans="19:19">
      <c r="S71" s="228">
        <f>SUM(S70:S70)</f>
        <v>8.484507</v>
      </c>
    </row>
    <row r="73" s="251" customFormat="1" ht="18" customHeight="1" spans="1:21">
      <c r="A73" s="252" t="s">
        <v>47</v>
      </c>
      <c r="B73" s="252" t="s">
        <v>48</v>
      </c>
      <c r="C73" s="252" t="s">
        <v>49</v>
      </c>
      <c r="D73" s="252" t="s">
        <v>50</v>
      </c>
      <c r="E73" s="252" t="s">
        <v>51</v>
      </c>
      <c r="F73" s="252" t="s">
        <v>52</v>
      </c>
      <c r="G73" s="252" t="s">
        <v>53</v>
      </c>
      <c r="H73" s="252" t="s">
        <v>54</v>
      </c>
      <c r="I73" s="252" t="s">
        <v>55</v>
      </c>
      <c r="J73" s="257" t="s">
        <v>56</v>
      </c>
      <c r="K73" s="252" t="s">
        <v>57</v>
      </c>
      <c r="L73" s="252" t="s">
        <v>58</v>
      </c>
      <c r="M73" s="257" t="s">
        <v>59</v>
      </c>
      <c r="N73" s="257" t="s">
        <v>60</v>
      </c>
      <c r="O73" s="257" t="s">
        <v>61</v>
      </c>
      <c r="P73" s="257" t="s">
        <v>62</v>
      </c>
      <c r="Q73" s="257" t="s">
        <v>63</v>
      </c>
      <c r="R73" s="268" t="s">
        <v>64</v>
      </c>
      <c r="S73" s="268" t="s">
        <v>65</v>
      </c>
      <c r="T73" s="257" t="s">
        <v>66</v>
      </c>
      <c r="U73" s="252" t="s">
        <v>67</v>
      </c>
    </row>
    <row r="74" s="251" customFormat="1" ht="14" spans="1:21">
      <c r="A74" s="253" t="s">
        <v>68</v>
      </c>
      <c r="B74" s="253" t="s">
        <v>289</v>
      </c>
      <c r="C74" s="254" t="s">
        <v>69</v>
      </c>
      <c r="D74" s="253" t="s">
        <v>290</v>
      </c>
      <c r="E74" s="254" t="s">
        <v>190</v>
      </c>
      <c r="F74" s="253" t="s">
        <v>297</v>
      </c>
      <c r="G74" s="254" t="s">
        <v>77</v>
      </c>
      <c r="H74" s="254" t="s">
        <v>181</v>
      </c>
      <c r="I74" s="254" t="s">
        <v>298</v>
      </c>
      <c r="J74" s="258">
        <v>1.3</v>
      </c>
      <c r="K74" s="254" t="s">
        <v>79</v>
      </c>
      <c r="L74" s="254" t="s">
        <v>74</v>
      </c>
      <c r="M74" s="259">
        <v>44894</v>
      </c>
      <c r="N74" s="260">
        <v>110</v>
      </c>
      <c r="O74" s="261">
        <v>0</v>
      </c>
      <c r="P74" s="262">
        <v>4.92256</v>
      </c>
      <c r="Q74" s="269">
        <v>6.39933</v>
      </c>
      <c r="R74" s="270">
        <v>5.13</v>
      </c>
      <c r="S74" s="271">
        <f>R74*J74</f>
        <v>6.669</v>
      </c>
      <c r="T74" s="259"/>
      <c r="U74" s="254" t="s">
        <v>190</v>
      </c>
    </row>
    <row r="75" spans="19:19">
      <c r="S75" s="228">
        <f>SUM(S74:S74)</f>
        <v>6.669</v>
      </c>
    </row>
    <row r="77" s="251" customFormat="1" ht="18" customHeight="1" spans="1:21">
      <c r="A77" s="252" t="s">
        <v>47</v>
      </c>
      <c r="B77" s="252" t="s">
        <v>48</v>
      </c>
      <c r="C77" s="252" t="s">
        <v>49</v>
      </c>
      <c r="D77" s="252" t="s">
        <v>50</v>
      </c>
      <c r="E77" s="252" t="s">
        <v>51</v>
      </c>
      <c r="F77" s="252" t="s">
        <v>52</v>
      </c>
      <c r="G77" s="252" t="s">
        <v>53</v>
      </c>
      <c r="H77" s="252" t="s">
        <v>54</v>
      </c>
      <c r="I77" s="252" t="s">
        <v>55</v>
      </c>
      <c r="J77" s="257" t="s">
        <v>56</v>
      </c>
      <c r="K77" s="252" t="s">
        <v>57</v>
      </c>
      <c r="L77" s="252" t="s">
        <v>58</v>
      </c>
      <c r="M77" s="257" t="s">
        <v>59</v>
      </c>
      <c r="N77" s="257" t="s">
        <v>60</v>
      </c>
      <c r="O77" s="257" t="s">
        <v>61</v>
      </c>
      <c r="P77" s="257" t="s">
        <v>62</v>
      </c>
      <c r="Q77" s="257" t="s">
        <v>63</v>
      </c>
      <c r="R77" s="268" t="s">
        <v>64</v>
      </c>
      <c r="S77" s="268" t="s">
        <v>65</v>
      </c>
      <c r="T77" s="257" t="s">
        <v>66</v>
      </c>
      <c r="U77" s="252" t="s">
        <v>67</v>
      </c>
    </row>
    <row r="78" s="251" customFormat="1" ht="14" spans="1:21">
      <c r="A78" s="253" t="s">
        <v>68</v>
      </c>
      <c r="B78" s="253" t="s">
        <v>293</v>
      </c>
      <c r="C78" s="254" t="s">
        <v>69</v>
      </c>
      <c r="D78" s="253" t="s">
        <v>294</v>
      </c>
      <c r="E78" s="254" t="s">
        <v>190</v>
      </c>
      <c r="F78" s="253" t="s">
        <v>180</v>
      </c>
      <c r="G78" s="254" t="s">
        <v>77</v>
      </c>
      <c r="H78" s="254" t="s">
        <v>181</v>
      </c>
      <c r="I78" s="254" t="s">
        <v>104</v>
      </c>
      <c r="J78" s="258">
        <v>1.0688</v>
      </c>
      <c r="K78" s="254" t="s">
        <v>79</v>
      </c>
      <c r="L78" s="254" t="s">
        <v>74</v>
      </c>
      <c r="M78" s="259">
        <v>44746</v>
      </c>
      <c r="N78" s="260">
        <v>110</v>
      </c>
      <c r="O78" s="261">
        <v>0</v>
      </c>
      <c r="P78" s="262">
        <v>4.92256</v>
      </c>
      <c r="Q78" s="269">
        <v>5.26123</v>
      </c>
      <c r="R78" s="270">
        <v>5.13</v>
      </c>
      <c r="S78" s="271">
        <f>R78*J78</f>
        <v>5.482944</v>
      </c>
      <c r="T78" s="259"/>
      <c r="U78" s="254" t="s">
        <v>190</v>
      </c>
    </row>
    <row r="79" spans="19:19">
      <c r="S79" s="228">
        <f>SUM(S78:S78)</f>
        <v>5.482944</v>
      </c>
    </row>
    <row r="81" s="251" customFormat="1" ht="18" customHeight="1" spans="1:21">
      <c r="A81" s="252" t="s">
        <v>47</v>
      </c>
      <c r="B81" s="252" t="s">
        <v>48</v>
      </c>
      <c r="C81" s="252" t="s">
        <v>49</v>
      </c>
      <c r="D81" s="252" t="s">
        <v>50</v>
      </c>
      <c r="E81" s="252" t="s">
        <v>51</v>
      </c>
      <c r="F81" s="252" t="s">
        <v>52</v>
      </c>
      <c r="G81" s="252" t="s">
        <v>53</v>
      </c>
      <c r="H81" s="252" t="s">
        <v>54</v>
      </c>
      <c r="I81" s="252" t="s">
        <v>55</v>
      </c>
      <c r="J81" s="257" t="s">
        <v>56</v>
      </c>
      <c r="K81" s="252" t="s">
        <v>57</v>
      </c>
      <c r="L81" s="252" t="s">
        <v>58</v>
      </c>
      <c r="M81" s="257" t="s">
        <v>59</v>
      </c>
      <c r="N81" s="257" t="s">
        <v>60</v>
      </c>
      <c r="O81" s="257" t="s">
        <v>61</v>
      </c>
      <c r="P81" s="257" t="s">
        <v>62</v>
      </c>
      <c r="Q81" s="257" t="s">
        <v>63</v>
      </c>
      <c r="R81" s="268" t="s">
        <v>64</v>
      </c>
      <c r="S81" s="268" t="s">
        <v>65</v>
      </c>
      <c r="T81" s="257" t="s">
        <v>66</v>
      </c>
      <c r="U81" s="252" t="s">
        <v>67</v>
      </c>
    </row>
    <row r="82" s="251" customFormat="1" ht="14" spans="1:21">
      <c r="A82" s="253" t="s">
        <v>68</v>
      </c>
      <c r="B82" s="253" t="s">
        <v>191</v>
      </c>
      <c r="C82" s="254" t="s">
        <v>69</v>
      </c>
      <c r="D82" s="253" t="s">
        <v>192</v>
      </c>
      <c r="E82" s="254" t="s">
        <v>74</v>
      </c>
      <c r="F82" s="253" t="s">
        <v>299</v>
      </c>
      <c r="G82" s="254" t="s">
        <v>77</v>
      </c>
      <c r="H82" s="254" t="s">
        <v>300</v>
      </c>
      <c r="I82" s="254" t="s">
        <v>301</v>
      </c>
      <c r="J82" s="258">
        <v>0.0153</v>
      </c>
      <c r="K82" s="254" t="s">
        <v>79</v>
      </c>
      <c r="L82" s="254" t="s">
        <v>74</v>
      </c>
      <c r="M82" s="259">
        <v>45296</v>
      </c>
      <c r="N82" s="260">
        <v>90</v>
      </c>
      <c r="O82" s="261">
        <v>0</v>
      </c>
      <c r="P82" s="262">
        <v>0</v>
      </c>
      <c r="Q82" s="269">
        <v>0</v>
      </c>
      <c r="R82" s="270">
        <v>13.7168</v>
      </c>
      <c r="S82" s="271">
        <f>R82*J82</f>
        <v>0.20986704</v>
      </c>
      <c r="T82" s="259"/>
      <c r="U82" s="254" t="s">
        <v>74</v>
      </c>
    </row>
    <row r="83" spans="19:19">
      <c r="S83" s="228">
        <f>SUM(S82:S82)</f>
        <v>0.20986704</v>
      </c>
    </row>
    <row r="85" s="251" customFormat="1" ht="18" customHeight="1" spans="1:21">
      <c r="A85" s="252" t="s">
        <v>47</v>
      </c>
      <c r="B85" s="252" t="s">
        <v>48</v>
      </c>
      <c r="C85" s="252" t="s">
        <v>49</v>
      </c>
      <c r="D85" s="252" t="s">
        <v>50</v>
      </c>
      <c r="E85" s="252" t="s">
        <v>51</v>
      </c>
      <c r="F85" s="252" t="s">
        <v>52</v>
      </c>
      <c r="G85" s="252" t="s">
        <v>53</v>
      </c>
      <c r="H85" s="252" t="s">
        <v>54</v>
      </c>
      <c r="I85" s="252" t="s">
        <v>55</v>
      </c>
      <c r="J85" s="257" t="s">
        <v>56</v>
      </c>
      <c r="K85" s="252" t="s">
        <v>57</v>
      </c>
      <c r="L85" s="252" t="s">
        <v>58</v>
      </c>
      <c r="M85" s="257" t="s">
        <v>59</v>
      </c>
      <c r="N85" s="257" t="s">
        <v>60</v>
      </c>
      <c r="O85" s="257" t="s">
        <v>61</v>
      </c>
      <c r="P85" s="257" t="s">
        <v>62</v>
      </c>
      <c r="Q85" s="257" t="s">
        <v>63</v>
      </c>
      <c r="R85" s="268" t="s">
        <v>64</v>
      </c>
      <c r="S85" s="268" t="s">
        <v>65</v>
      </c>
      <c r="T85" s="257" t="s">
        <v>66</v>
      </c>
      <c r="U85" s="252" t="s">
        <v>67</v>
      </c>
    </row>
    <row r="86" s="251" customFormat="1" ht="14" spans="1:21">
      <c r="A86" s="253" t="s">
        <v>68</v>
      </c>
      <c r="B86" s="253" t="s">
        <v>120</v>
      </c>
      <c r="C86" s="254" t="s">
        <v>122</v>
      </c>
      <c r="D86" s="253" t="s">
        <v>121</v>
      </c>
      <c r="E86" s="254" t="s">
        <v>74</v>
      </c>
      <c r="F86" s="253" t="s">
        <v>128</v>
      </c>
      <c r="G86" s="254" t="s">
        <v>77</v>
      </c>
      <c r="H86" s="254" t="s">
        <v>129</v>
      </c>
      <c r="I86" s="254" t="s">
        <v>74</v>
      </c>
      <c r="J86" s="258">
        <v>0.01013</v>
      </c>
      <c r="K86" s="254" t="s">
        <v>79</v>
      </c>
      <c r="L86" s="254" t="s">
        <v>74</v>
      </c>
      <c r="M86" s="259">
        <v>45106</v>
      </c>
      <c r="N86" s="260">
        <v>90</v>
      </c>
      <c r="O86" s="261">
        <v>0</v>
      </c>
      <c r="P86" s="262">
        <v>0</v>
      </c>
      <c r="Q86" s="269">
        <v>0</v>
      </c>
      <c r="R86" s="270">
        <v>60.17699</v>
      </c>
      <c r="S86" s="271">
        <f>R86*J86</f>
        <v>0.6095929087</v>
      </c>
      <c r="T86" s="259"/>
      <c r="U86" s="254" t="s">
        <v>74</v>
      </c>
    </row>
    <row r="87" spans="19:19">
      <c r="S87" s="228">
        <f>SUM(S86:S86)</f>
        <v>0.6095929087</v>
      </c>
    </row>
    <row r="89" s="251" customFormat="1" ht="18" customHeight="1" spans="1:21">
      <c r="A89" s="252" t="s">
        <v>47</v>
      </c>
      <c r="B89" s="252" t="s">
        <v>48</v>
      </c>
      <c r="C89" s="252" t="s">
        <v>49</v>
      </c>
      <c r="D89" s="252" t="s">
        <v>50</v>
      </c>
      <c r="E89" s="252" t="s">
        <v>51</v>
      </c>
      <c r="F89" s="252" t="s">
        <v>52</v>
      </c>
      <c r="G89" s="252" t="s">
        <v>53</v>
      </c>
      <c r="H89" s="252" t="s">
        <v>54</v>
      </c>
      <c r="I89" s="252" t="s">
        <v>55</v>
      </c>
      <c r="J89" s="257" t="s">
        <v>56</v>
      </c>
      <c r="K89" s="252" t="s">
        <v>57</v>
      </c>
      <c r="L89" s="252" t="s">
        <v>58</v>
      </c>
      <c r="M89" s="257" t="s">
        <v>59</v>
      </c>
      <c r="N89" s="257" t="s">
        <v>60</v>
      </c>
      <c r="O89" s="257" t="s">
        <v>61</v>
      </c>
      <c r="P89" s="257" t="s">
        <v>62</v>
      </c>
      <c r="Q89" s="257" t="s">
        <v>63</v>
      </c>
      <c r="R89" s="268" t="s">
        <v>64</v>
      </c>
      <c r="S89" s="268" t="s">
        <v>65</v>
      </c>
      <c r="T89" s="257" t="s">
        <v>66</v>
      </c>
      <c r="U89" s="252" t="s">
        <v>67</v>
      </c>
    </row>
    <row r="90" s="251" customFormat="1" ht="14" spans="1:21">
      <c r="A90" s="253" t="s">
        <v>68</v>
      </c>
      <c r="B90" s="253" t="s">
        <v>197</v>
      </c>
      <c r="C90" s="254" t="s">
        <v>69</v>
      </c>
      <c r="D90" s="253" t="s">
        <v>198</v>
      </c>
      <c r="E90" s="254" t="s">
        <v>74</v>
      </c>
      <c r="F90" s="253" t="s">
        <v>302</v>
      </c>
      <c r="G90" s="254" t="s">
        <v>77</v>
      </c>
      <c r="H90" s="254" t="s">
        <v>303</v>
      </c>
      <c r="I90" s="254" t="s">
        <v>74</v>
      </c>
      <c r="J90" s="258">
        <v>0.0011</v>
      </c>
      <c r="K90" s="254" t="s">
        <v>79</v>
      </c>
      <c r="L90" s="254" t="s">
        <v>74</v>
      </c>
      <c r="M90" s="259">
        <v>45184</v>
      </c>
      <c r="N90" s="260">
        <v>90</v>
      </c>
      <c r="O90" s="261">
        <v>0</v>
      </c>
      <c r="P90" s="262">
        <v>0</v>
      </c>
      <c r="Q90" s="269">
        <v>0</v>
      </c>
      <c r="R90" s="270">
        <v>21.2389</v>
      </c>
      <c r="S90" s="271">
        <f t="shared" ref="S90:S95" si="3">R90*J90</f>
        <v>0.02336279</v>
      </c>
      <c r="T90" s="259"/>
      <c r="U90" s="254" t="s">
        <v>74</v>
      </c>
    </row>
    <row r="91" spans="19:19">
      <c r="S91" s="228">
        <f>SUM(S90:S90)</f>
        <v>0.02336279</v>
      </c>
    </row>
    <row r="93" s="251" customFormat="1" ht="18" customHeight="1" spans="1:21">
      <c r="A93" s="252" t="s">
        <v>47</v>
      </c>
      <c r="B93" s="252" t="s">
        <v>48</v>
      </c>
      <c r="C93" s="252" t="s">
        <v>49</v>
      </c>
      <c r="D93" s="252" t="s">
        <v>50</v>
      </c>
      <c r="E93" s="252" t="s">
        <v>51</v>
      </c>
      <c r="F93" s="252" t="s">
        <v>52</v>
      </c>
      <c r="G93" s="252" t="s">
        <v>53</v>
      </c>
      <c r="H93" s="252" t="s">
        <v>54</v>
      </c>
      <c r="I93" s="252" t="s">
        <v>55</v>
      </c>
      <c r="J93" s="257" t="s">
        <v>56</v>
      </c>
      <c r="K93" s="252" t="s">
        <v>57</v>
      </c>
      <c r="L93" s="252" t="s">
        <v>58</v>
      </c>
      <c r="M93" s="257" t="s">
        <v>59</v>
      </c>
      <c r="N93" s="257" t="s">
        <v>60</v>
      </c>
      <c r="O93" s="257" t="s">
        <v>61</v>
      </c>
      <c r="P93" s="257" t="s">
        <v>62</v>
      </c>
      <c r="Q93" s="257" t="s">
        <v>63</v>
      </c>
      <c r="R93" s="268" t="s">
        <v>64</v>
      </c>
      <c r="S93" s="268" t="s">
        <v>65</v>
      </c>
      <c r="T93" s="257" t="s">
        <v>66</v>
      </c>
      <c r="U93" s="252" t="s">
        <v>67</v>
      </c>
    </row>
    <row r="94" s="251" customFormat="1" ht="14" spans="1:21">
      <c r="A94" s="253" t="s">
        <v>68</v>
      </c>
      <c r="B94" s="253" t="s">
        <v>214</v>
      </c>
      <c r="C94" s="254" t="s">
        <v>69</v>
      </c>
      <c r="D94" s="253" t="s">
        <v>215</v>
      </c>
      <c r="E94" s="254" t="s">
        <v>74</v>
      </c>
      <c r="F94" s="253" t="s">
        <v>304</v>
      </c>
      <c r="G94" s="254" t="s">
        <v>77</v>
      </c>
      <c r="H94" s="254" t="s">
        <v>305</v>
      </c>
      <c r="I94" s="254" t="s">
        <v>74</v>
      </c>
      <c r="J94" s="258">
        <v>1</v>
      </c>
      <c r="K94" s="254" t="s">
        <v>69</v>
      </c>
      <c r="L94" s="254" t="s">
        <v>74</v>
      </c>
      <c r="M94" s="259">
        <v>45243</v>
      </c>
      <c r="N94" s="260">
        <v>90</v>
      </c>
      <c r="O94" s="261">
        <v>0</v>
      </c>
      <c r="P94" s="262">
        <v>0</v>
      </c>
      <c r="Q94" s="269">
        <v>0</v>
      </c>
      <c r="R94" s="270">
        <v>1.4159</v>
      </c>
      <c r="S94" s="271">
        <f t="shared" si="3"/>
        <v>1.4159</v>
      </c>
      <c r="T94" s="259"/>
      <c r="U94" s="254" t="s">
        <v>74</v>
      </c>
    </row>
    <row r="95" s="251" customFormat="1" ht="14" spans="1:21">
      <c r="A95" s="255" t="s">
        <v>68</v>
      </c>
      <c r="B95" s="255" t="s">
        <v>214</v>
      </c>
      <c r="C95" s="256" t="s">
        <v>69</v>
      </c>
      <c r="D95" s="255" t="s">
        <v>215</v>
      </c>
      <c r="E95" s="256" t="s">
        <v>74</v>
      </c>
      <c r="F95" s="255" t="s">
        <v>306</v>
      </c>
      <c r="G95" s="256" t="s">
        <v>77</v>
      </c>
      <c r="H95" s="256" t="s">
        <v>307</v>
      </c>
      <c r="I95" s="256" t="s">
        <v>308</v>
      </c>
      <c r="J95" s="263">
        <v>0.00255</v>
      </c>
      <c r="K95" s="256" t="s">
        <v>79</v>
      </c>
      <c r="L95" s="256" t="s">
        <v>74</v>
      </c>
      <c r="M95" s="264">
        <v>45243</v>
      </c>
      <c r="N95" s="265">
        <v>90</v>
      </c>
      <c r="O95" s="266">
        <v>0</v>
      </c>
      <c r="P95" s="267">
        <v>0</v>
      </c>
      <c r="Q95" s="272">
        <v>0</v>
      </c>
      <c r="R95" s="270">
        <v>14.6903</v>
      </c>
      <c r="S95" s="271">
        <f t="shared" si="3"/>
        <v>0.037460265</v>
      </c>
      <c r="T95" s="264"/>
      <c r="U95" s="256" t="s">
        <v>74</v>
      </c>
    </row>
    <row r="96" spans="19:19">
      <c r="S96" s="228">
        <f>SUM(S94:S95)</f>
        <v>1.453360265</v>
      </c>
    </row>
    <row r="98" s="251" customFormat="1" ht="18" customHeight="1" spans="1:21">
      <c r="A98" s="252" t="s">
        <v>47</v>
      </c>
      <c r="B98" s="252" t="s">
        <v>48</v>
      </c>
      <c r="C98" s="252" t="s">
        <v>49</v>
      </c>
      <c r="D98" s="252" t="s">
        <v>50</v>
      </c>
      <c r="E98" s="252" t="s">
        <v>51</v>
      </c>
      <c r="F98" s="252" t="s">
        <v>52</v>
      </c>
      <c r="G98" s="252" t="s">
        <v>53</v>
      </c>
      <c r="H98" s="252" t="s">
        <v>54</v>
      </c>
      <c r="I98" s="252" t="s">
        <v>55</v>
      </c>
      <c r="J98" s="257" t="s">
        <v>56</v>
      </c>
      <c r="K98" s="252" t="s">
        <v>57</v>
      </c>
      <c r="L98" s="252" t="s">
        <v>58</v>
      </c>
      <c r="M98" s="257" t="s">
        <v>59</v>
      </c>
      <c r="N98" s="257" t="s">
        <v>60</v>
      </c>
      <c r="O98" s="257" t="s">
        <v>61</v>
      </c>
      <c r="P98" s="257" t="s">
        <v>62</v>
      </c>
      <c r="Q98" s="257" t="s">
        <v>63</v>
      </c>
      <c r="R98" s="268" t="s">
        <v>64</v>
      </c>
      <c r="S98" s="268" t="s">
        <v>65</v>
      </c>
      <c r="T98" s="257" t="s">
        <v>66</v>
      </c>
      <c r="U98" s="252" t="s">
        <v>67</v>
      </c>
    </row>
    <row r="99" s="251" customFormat="1" ht="14" spans="1:21">
      <c r="A99" s="253" t="s">
        <v>68</v>
      </c>
      <c r="B99" s="253" t="s">
        <v>236</v>
      </c>
      <c r="C99" s="254" t="s">
        <v>69</v>
      </c>
      <c r="D99" s="253" t="s">
        <v>127</v>
      </c>
      <c r="E99" s="254" t="s">
        <v>187</v>
      </c>
      <c r="F99" s="253" t="s">
        <v>309</v>
      </c>
      <c r="G99" s="254" t="s">
        <v>72</v>
      </c>
      <c r="H99" s="254" t="s">
        <v>131</v>
      </c>
      <c r="I99" s="254" t="s">
        <v>74</v>
      </c>
      <c r="J99" s="258">
        <v>1</v>
      </c>
      <c r="K99" s="254" t="s">
        <v>69</v>
      </c>
      <c r="L99" s="254" t="s">
        <v>75</v>
      </c>
      <c r="M99" s="259">
        <v>45232</v>
      </c>
      <c r="N99" s="260">
        <v>70</v>
      </c>
      <c r="O99" s="261">
        <v>0</v>
      </c>
      <c r="P99" s="262">
        <v>46.56639</v>
      </c>
      <c r="Q99" s="269">
        <v>46.56639</v>
      </c>
      <c r="R99" s="270">
        <f>S121</f>
        <v>38.593389012384</v>
      </c>
      <c r="S99" s="271">
        <f t="shared" ref="S99:S120" si="4">R99*J99</f>
        <v>38.593389012384</v>
      </c>
      <c r="T99" s="259"/>
      <c r="U99" s="254" t="s">
        <v>74</v>
      </c>
    </row>
    <row r="100" s="251" customFormat="1" ht="14" spans="1:21">
      <c r="A100" s="255" t="s">
        <v>68</v>
      </c>
      <c r="B100" s="255" t="s">
        <v>236</v>
      </c>
      <c r="C100" s="256" t="s">
        <v>69</v>
      </c>
      <c r="D100" s="255" t="s">
        <v>127</v>
      </c>
      <c r="E100" s="256" t="s">
        <v>187</v>
      </c>
      <c r="F100" s="255" t="s">
        <v>92</v>
      </c>
      <c r="G100" s="256" t="s">
        <v>72</v>
      </c>
      <c r="H100" s="256" t="s">
        <v>93</v>
      </c>
      <c r="I100" s="256" t="s">
        <v>74</v>
      </c>
      <c r="J100" s="263">
        <v>0.513</v>
      </c>
      <c r="K100" s="256" t="s">
        <v>94</v>
      </c>
      <c r="L100" s="256" t="s">
        <v>74</v>
      </c>
      <c r="M100" s="264">
        <v>45232</v>
      </c>
      <c r="N100" s="265">
        <v>70</v>
      </c>
      <c r="O100" s="266">
        <v>0</v>
      </c>
      <c r="P100" s="267">
        <v>7.55336</v>
      </c>
      <c r="Q100" s="272">
        <v>3.87487</v>
      </c>
      <c r="R100" s="270">
        <f>S51</f>
        <v>5.8632258835</v>
      </c>
      <c r="S100" s="271">
        <f t="shared" si="4"/>
        <v>3.0078348782355</v>
      </c>
      <c r="T100" s="264"/>
      <c r="U100" s="256" t="s">
        <v>74</v>
      </c>
    </row>
    <row r="101" spans="19:19">
      <c r="S101" s="228">
        <f>SUM(S99:S100)</f>
        <v>41.6012238906195</v>
      </c>
    </row>
    <row r="102" ht="17" customHeight="1"/>
    <row r="103" s="251" customFormat="1" ht="18" customHeight="1" spans="1:21">
      <c r="A103" s="252" t="s">
        <v>47</v>
      </c>
      <c r="B103" s="252" t="s">
        <v>48</v>
      </c>
      <c r="C103" s="252" t="s">
        <v>49</v>
      </c>
      <c r="D103" s="252" t="s">
        <v>50</v>
      </c>
      <c r="E103" s="252" t="s">
        <v>51</v>
      </c>
      <c r="F103" s="252" t="s">
        <v>52</v>
      </c>
      <c r="G103" s="252" t="s">
        <v>53</v>
      </c>
      <c r="H103" s="252" t="s">
        <v>54</v>
      </c>
      <c r="I103" s="252" t="s">
        <v>55</v>
      </c>
      <c r="J103" s="257" t="s">
        <v>56</v>
      </c>
      <c r="K103" s="252" t="s">
        <v>57</v>
      </c>
      <c r="L103" s="252" t="s">
        <v>58</v>
      </c>
      <c r="M103" s="257" t="s">
        <v>59</v>
      </c>
      <c r="N103" s="257" t="s">
        <v>60</v>
      </c>
      <c r="O103" s="257" t="s">
        <v>61</v>
      </c>
      <c r="P103" s="257" t="s">
        <v>62</v>
      </c>
      <c r="Q103" s="257" t="s">
        <v>63</v>
      </c>
      <c r="R103" s="268" t="s">
        <v>64</v>
      </c>
      <c r="S103" s="268" t="s">
        <v>65</v>
      </c>
      <c r="T103" s="257" t="s">
        <v>66</v>
      </c>
      <c r="U103" s="252" t="s">
        <v>67</v>
      </c>
    </row>
    <row r="104" s="251" customFormat="1" ht="14" spans="1:21">
      <c r="A104" s="253" t="s">
        <v>68</v>
      </c>
      <c r="B104" s="253" t="s">
        <v>309</v>
      </c>
      <c r="C104" s="254" t="s">
        <v>69</v>
      </c>
      <c r="D104" s="253" t="s">
        <v>131</v>
      </c>
      <c r="E104" s="254" t="s">
        <v>74</v>
      </c>
      <c r="F104" s="253" t="s">
        <v>310</v>
      </c>
      <c r="G104" s="254" t="s">
        <v>77</v>
      </c>
      <c r="H104" s="254" t="s">
        <v>311</v>
      </c>
      <c r="I104" s="254" t="s">
        <v>312</v>
      </c>
      <c r="J104" s="258">
        <v>1</v>
      </c>
      <c r="K104" s="254" t="s">
        <v>69</v>
      </c>
      <c r="L104" s="254" t="s">
        <v>74</v>
      </c>
      <c r="M104" s="259">
        <v>45232</v>
      </c>
      <c r="N104" s="260">
        <v>20</v>
      </c>
      <c r="O104" s="261">
        <v>0</v>
      </c>
      <c r="P104" s="262">
        <v>4.4425</v>
      </c>
      <c r="Q104" s="269">
        <v>4.4425</v>
      </c>
      <c r="R104" s="270">
        <v>4.4425</v>
      </c>
      <c r="S104" s="271">
        <f t="shared" si="4"/>
        <v>4.4425</v>
      </c>
      <c r="T104" s="259"/>
      <c r="U104" s="254" t="s">
        <v>74</v>
      </c>
    </row>
    <row r="105" s="251" customFormat="1" ht="14" spans="1:21">
      <c r="A105" s="255" t="s">
        <v>68</v>
      </c>
      <c r="B105" s="255" t="s">
        <v>309</v>
      </c>
      <c r="C105" s="256" t="s">
        <v>69</v>
      </c>
      <c r="D105" s="255" t="s">
        <v>131</v>
      </c>
      <c r="E105" s="256" t="s">
        <v>74</v>
      </c>
      <c r="F105" s="255" t="s">
        <v>313</v>
      </c>
      <c r="G105" s="256" t="s">
        <v>72</v>
      </c>
      <c r="H105" s="256" t="s">
        <v>314</v>
      </c>
      <c r="I105" s="256" t="s">
        <v>245</v>
      </c>
      <c r="J105" s="263">
        <v>1</v>
      </c>
      <c r="K105" s="256" t="s">
        <v>69</v>
      </c>
      <c r="L105" s="256" t="s">
        <v>74</v>
      </c>
      <c r="M105" s="264">
        <v>45232</v>
      </c>
      <c r="N105" s="265">
        <v>20</v>
      </c>
      <c r="O105" s="266">
        <v>0</v>
      </c>
      <c r="P105" s="267">
        <v>4.36702</v>
      </c>
      <c r="Q105" s="272">
        <v>4.36702</v>
      </c>
      <c r="R105" s="270">
        <f>S125</f>
        <v>3.571904</v>
      </c>
      <c r="S105" s="271">
        <f t="shared" si="4"/>
        <v>3.571904</v>
      </c>
      <c r="T105" s="264"/>
      <c r="U105" s="256" t="s">
        <v>74</v>
      </c>
    </row>
    <row r="106" s="251" customFormat="1" ht="14" spans="1:21">
      <c r="A106" s="253" t="s">
        <v>68</v>
      </c>
      <c r="B106" s="253" t="s">
        <v>309</v>
      </c>
      <c r="C106" s="254" t="s">
        <v>69</v>
      </c>
      <c r="D106" s="253" t="s">
        <v>131</v>
      </c>
      <c r="E106" s="254" t="s">
        <v>74</v>
      </c>
      <c r="F106" s="253" t="s">
        <v>315</v>
      </c>
      <c r="G106" s="254" t="s">
        <v>77</v>
      </c>
      <c r="H106" s="254" t="s">
        <v>316</v>
      </c>
      <c r="I106" s="254" t="s">
        <v>312</v>
      </c>
      <c r="J106" s="258">
        <v>1</v>
      </c>
      <c r="K106" s="254" t="s">
        <v>69</v>
      </c>
      <c r="L106" s="254" t="s">
        <v>74</v>
      </c>
      <c r="M106" s="259">
        <v>45232</v>
      </c>
      <c r="N106" s="260">
        <v>20</v>
      </c>
      <c r="O106" s="261">
        <v>0</v>
      </c>
      <c r="P106" s="262">
        <v>4.8903</v>
      </c>
      <c r="Q106" s="269">
        <v>4.8903</v>
      </c>
      <c r="R106" s="270">
        <v>4.4425</v>
      </c>
      <c r="S106" s="271">
        <f t="shared" si="4"/>
        <v>4.4425</v>
      </c>
      <c r="T106" s="259"/>
      <c r="U106" s="254" t="s">
        <v>74</v>
      </c>
    </row>
    <row r="107" s="251" customFormat="1" ht="14" spans="1:21">
      <c r="A107" s="255" t="s">
        <v>68</v>
      </c>
      <c r="B107" s="255" t="s">
        <v>309</v>
      </c>
      <c r="C107" s="256" t="s">
        <v>69</v>
      </c>
      <c r="D107" s="255" t="s">
        <v>131</v>
      </c>
      <c r="E107" s="256" t="s">
        <v>74</v>
      </c>
      <c r="F107" s="255" t="s">
        <v>317</v>
      </c>
      <c r="G107" s="256" t="s">
        <v>72</v>
      </c>
      <c r="H107" s="256" t="s">
        <v>164</v>
      </c>
      <c r="I107" s="256" t="s">
        <v>245</v>
      </c>
      <c r="J107" s="263">
        <v>1</v>
      </c>
      <c r="K107" s="256" t="s">
        <v>69</v>
      </c>
      <c r="L107" s="256" t="s">
        <v>74</v>
      </c>
      <c r="M107" s="264">
        <v>45232</v>
      </c>
      <c r="N107" s="265">
        <v>20</v>
      </c>
      <c r="O107" s="266">
        <v>0</v>
      </c>
      <c r="P107" s="267">
        <v>1.07162</v>
      </c>
      <c r="Q107" s="272">
        <v>1.07162</v>
      </c>
      <c r="R107" s="270">
        <f>S129</f>
        <v>0.457275</v>
      </c>
      <c r="S107" s="271">
        <f t="shared" si="4"/>
        <v>0.457275</v>
      </c>
      <c r="T107" s="264"/>
      <c r="U107" s="256" t="s">
        <v>74</v>
      </c>
    </row>
    <row r="108" s="251" customFormat="1" ht="14" spans="1:21">
      <c r="A108" s="253" t="s">
        <v>68</v>
      </c>
      <c r="B108" s="253" t="s">
        <v>309</v>
      </c>
      <c r="C108" s="254" t="s">
        <v>69</v>
      </c>
      <c r="D108" s="253" t="s">
        <v>131</v>
      </c>
      <c r="E108" s="254" t="s">
        <v>74</v>
      </c>
      <c r="F108" s="253" t="s">
        <v>178</v>
      </c>
      <c r="G108" s="254" t="s">
        <v>77</v>
      </c>
      <c r="H108" s="254" t="s">
        <v>179</v>
      </c>
      <c r="I108" s="254" t="s">
        <v>74</v>
      </c>
      <c r="J108" s="258">
        <v>1</v>
      </c>
      <c r="K108" s="254" t="s">
        <v>69</v>
      </c>
      <c r="L108" s="254" t="s">
        <v>74</v>
      </c>
      <c r="M108" s="259">
        <v>45232</v>
      </c>
      <c r="N108" s="260">
        <v>20</v>
      </c>
      <c r="O108" s="261">
        <v>0</v>
      </c>
      <c r="P108" s="262">
        <v>0.75</v>
      </c>
      <c r="Q108" s="269">
        <v>0.75</v>
      </c>
      <c r="R108" s="270">
        <v>0.735</v>
      </c>
      <c r="S108" s="271">
        <f t="shared" si="4"/>
        <v>0.735</v>
      </c>
      <c r="T108" s="259"/>
      <c r="U108" s="254" t="s">
        <v>74</v>
      </c>
    </row>
    <row r="109" s="251" customFormat="1" ht="14" spans="1:21">
      <c r="A109" s="255" t="s">
        <v>68</v>
      </c>
      <c r="B109" s="255" t="s">
        <v>309</v>
      </c>
      <c r="C109" s="256" t="s">
        <v>69</v>
      </c>
      <c r="D109" s="255" t="s">
        <v>131</v>
      </c>
      <c r="E109" s="256" t="s">
        <v>74</v>
      </c>
      <c r="F109" s="255" t="s">
        <v>318</v>
      </c>
      <c r="G109" s="256" t="s">
        <v>72</v>
      </c>
      <c r="H109" s="256" t="s">
        <v>319</v>
      </c>
      <c r="I109" s="256" t="s">
        <v>245</v>
      </c>
      <c r="J109" s="263">
        <v>1</v>
      </c>
      <c r="K109" s="256" t="s">
        <v>69</v>
      </c>
      <c r="L109" s="256" t="s">
        <v>74</v>
      </c>
      <c r="M109" s="264">
        <v>45232</v>
      </c>
      <c r="N109" s="265">
        <v>20</v>
      </c>
      <c r="O109" s="266">
        <v>0</v>
      </c>
      <c r="P109" s="267">
        <v>1.94612</v>
      </c>
      <c r="Q109" s="272">
        <v>1.94612</v>
      </c>
      <c r="R109" s="270">
        <f>S133</f>
        <v>1.794394</v>
      </c>
      <c r="S109" s="271">
        <f t="shared" si="4"/>
        <v>1.794394</v>
      </c>
      <c r="T109" s="264"/>
      <c r="U109" s="256" t="s">
        <v>74</v>
      </c>
    </row>
    <row r="110" s="251" customFormat="1" ht="14" spans="1:21">
      <c r="A110" s="253" t="s">
        <v>68</v>
      </c>
      <c r="B110" s="253" t="s">
        <v>309</v>
      </c>
      <c r="C110" s="254" t="s">
        <v>69</v>
      </c>
      <c r="D110" s="253" t="s">
        <v>131</v>
      </c>
      <c r="E110" s="254" t="s">
        <v>74</v>
      </c>
      <c r="F110" s="253" t="s">
        <v>76</v>
      </c>
      <c r="G110" s="254" t="s">
        <v>77</v>
      </c>
      <c r="H110" s="254" t="s">
        <v>78</v>
      </c>
      <c r="I110" s="254" t="s">
        <v>74</v>
      </c>
      <c r="J110" s="258">
        <v>0.0140672</v>
      </c>
      <c r="K110" s="254" t="s">
        <v>79</v>
      </c>
      <c r="L110" s="254" t="s">
        <v>74</v>
      </c>
      <c r="M110" s="259">
        <v>45232</v>
      </c>
      <c r="N110" s="260">
        <v>20</v>
      </c>
      <c r="O110" s="261">
        <v>0</v>
      </c>
      <c r="P110" s="262">
        <v>5.96786</v>
      </c>
      <c r="Q110" s="269">
        <v>0.08395</v>
      </c>
      <c r="R110" s="270">
        <v>5.61947</v>
      </c>
      <c r="S110" s="271">
        <f t="shared" si="4"/>
        <v>0.079050208384</v>
      </c>
      <c r="T110" s="259"/>
      <c r="U110" s="254" t="s">
        <v>74</v>
      </c>
    </row>
    <row r="111" s="251" customFormat="1" ht="14" spans="1:21">
      <c r="A111" s="255" t="s">
        <v>68</v>
      </c>
      <c r="B111" s="255" t="s">
        <v>309</v>
      </c>
      <c r="C111" s="256" t="s">
        <v>69</v>
      </c>
      <c r="D111" s="255" t="s">
        <v>131</v>
      </c>
      <c r="E111" s="256" t="s">
        <v>74</v>
      </c>
      <c r="F111" s="255" t="s">
        <v>151</v>
      </c>
      <c r="G111" s="256" t="s">
        <v>72</v>
      </c>
      <c r="H111" s="256" t="s">
        <v>152</v>
      </c>
      <c r="I111" s="256" t="s">
        <v>148</v>
      </c>
      <c r="J111" s="263">
        <v>2</v>
      </c>
      <c r="K111" s="256" t="s">
        <v>69</v>
      </c>
      <c r="L111" s="256" t="s">
        <v>74</v>
      </c>
      <c r="M111" s="264">
        <v>45232</v>
      </c>
      <c r="N111" s="265">
        <v>20</v>
      </c>
      <c r="O111" s="266">
        <v>0</v>
      </c>
      <c r="P111" s="267">
        <v>1.3301</v>
      </c>
      <c r="Q111" s="272">
        <v>2.6602</v>
      </c>
      <c r="R111" s="270">
        <f>S137</f>
        <v>0.575463</v>
      </c>
      <c r="S111" s="271">
        <f t="shared" si="4"/>
        <v>1.150926</v>
      </c>
      <c r="T111" s="264"/>
      <c r="U111" s="256" t="s">
        <v>74</v>
      </c>
    </row>
    <row r="112" s="251" customFormat="1" ht="14" spans="1:21">
      <c r="A112" s="253" t="s">
        <v>68</v>
      </c>
      <c r="B112" s="253" t="s">
        <v>309</v>
      </c>
      <c r="C112" s="254" t="s">
        <v>69</v>
      </c>
      <c r="D112" s="253" t="s">
        <v>131</v>
      </c>
      <c r="E112" s="254" t="s">
        <v>74</v>
      </c>
      <c r="F112" s="253" t="s">
        <v>158</v>
      </c>
      <c r="G112" s="254" t="s">
        <v>72</v>
      </c>
      <c r="H112" s="254" t="s">
        <v>159</v>
      </c>
      <c r="I112" s="254" t="s">
        <v>155</v>
      </c>
      <c r="J112" s="258">
        <v>2</v>
      </c>
      <c r="K112" s="254" t="s">
        <v>69</v>
      </c>
      <c r="L112" s="254" t="s">
        <v>74</v>
      </c>
      <c r="M112" s="259">
        <v>45232</v>
      </c>
      <c r="N112" s="260">
        <v>20</v>
      </c>
      <c r="O112" s="261">
        <v>0</v>
      </c>
      <c r="P112" s="262">
        <v>0.52049</v>
      </c>
      <c r="Q112" s="269">
        <v>1.04099</v>
      </c>
      <c r="R112" s="270">
        <f>S141</f>
        <v>0.31423</v>
      </c>
      <c r="S112" s="271">
        <f t="shared" si="4"/>
        <v>0.62846</v>
      </c>
      <c r="T112" s="259"/>
      <c r="U112" s="254" t="s">
        <v>74</v>
      </c>
    </row>
    <row r="113" s="251" customFormat="1" ht="14" spans="1:21">
      <c r="A113" s="255" t="s">
        <v>68</v>
      </c>
      <c r="B113" s="255" t="s">
        <v>309</v>
      </c>
      <c r="C113" s="256" t="s">
        <v>69</v>
      </c>
      <c r="D113" s="255" t="s">
        <v>131</v>
      </c>
      <c r="E113" s="256" t="s">
        <v>74</v>
      </c>
      <c r="F113" s="255" t="s">
        <v>146</v>
      </c>
      <c r="G113" s="256" t="s">
        <v>72</v>
      </c>
      <c r="H113" s="256" t="s">
        <v>147</v>
      </c>
      <c r="I113" s="256" t="s">
        <v>148</v>
      </c>
      <c r="J113" s="263">
        <v>1</v>
      </c>
      <c r="K113" s="256" t="s">
        <v>69</v>
      </c>
      <c r="L113" s="256" t="s">
        <v>74</v>
      </c>
      <c r="M113" s="264">
        <v>45232</v>
      </c>
      <c r="N113" s="265">
        <v>20</v>
      </c>
      <c r="O113" s="266">
        <v>0</v>
      </c>
      <c r="P113" s="267">
        <v>3.89071</v>
      </c>
      <c r="Q113" s="272">
        <v>3.89071</v>
      </c>
      <c r="R113" s="270">
        <f>S145</f>
        <v>3.570993</v>
      </c>
      <c r="S113" s="271">
        <f t="shared" si="4"/>
        <v>3.570993</v>
      </c>
      <c r="T113" s="264"/>
      <c r="U113" s="256" t="s">
        <v>74</v>
      </c>
    </row>
    <row r="114" s="251" customFormat="1" ht="14" spans="1:21">
      <c r="A114" s="253" t="s">
        <v>68</v>
      </c>
      <c r="B114" s="253" t="s">
        <v>309</v>
      </c>
      <c r="C114" s="254" t="s">
        <v>69</v>
      </c>
      <c r="D114" s="253" t="s">
        <v>131</v>
      </c>
      <c r="E114" s="254" t="s">
        <v>74</v>
      </c>
      <c r="F114" s="253" t="s">
        <v>156</v>
      </c>
      <c r="G114" s="254" t="s">
        <v>72</v>
      </c>
      <c r="H114" s="254" t="s">
        <v>157</v>
      </c>
      <c r="I114" s="254" t="s">
        <v>148</v>
      </c>
      <c r="J114" s="258">
        <v>1</v>
      </c>
      <c r="K114" s="254" t="s">
        <v>69</v>
      </c>
      <c r="L114" s="254" t="s">
        <v>74</v>
      </c>
      <c r="M114" s="259">
        <v>45232</v>
      </c>
      <c r="N114" s="260">
        <v>20</v>
      </c>
      <c r="O114" s="261">
        <v>0</v>
      </c>
      <c r="P114" s="262">
        <v>3.89071</v>
      </c>
      <c r="Q114" s="269">
        <v>3.89071</v>
      </c>
      <c r="R114" s="270">
        <f>S149</f>
        <v>3.570993</v>
      </c>
      <c r="S114" s="271">
        <f t="shared" si="4"/>
        <v>3.570993</v>
      </c>
      <c r="T114" s="259"/>
      <c r="U114" s="254" t="s">
        <v>74</v>
      </c>
    </row>
    <row r="115" s="251" customFormat="1" ht="14" spans="1:21">
      <c r="A115" s="255" t="s">
        <v>68</v>
      </c>
      <c r="B115" s="255" t="s">
        <v>309</v>
      </c>
      <c r="C115" s="256" t="s">
        <v>69</v>
      </c>
      <c r="D115" s="255" t="s">
        <v>131</v>
      </c>
      <c r="E115" s="256" t="s">
        <v>74</v>
      </c>
      <c r="F115" s="255" t="s">
        <v>149</v>
      </c>
      <c r="G115" s="256" t="s">
        <v>77</v>
      </c>
      <c r="H115" s="256" t="s">
        <v>150</v>
      </c>
      <c r="I115" s="256" t="s">
        <v>74</v>
      </c>
      <c r="J115" s="263">
        <v>1</v>
      </c>
      <c r="K115" s="256" t="s">
        <v>69</v>
      </c>
      <c r="L115" s="256" t="s">
        <v>74</v>
      </c>
      <c r="M115" s="264">
        <v>45232</v>
      </c>
      <c r="N115" s="265">
        <v>20</v>
      </c>
      <c r="O115" s="266">
        <v>0</v>
      </c>
      <c r="P115" s="267">
        <v>0.13</v>
      </c>
      <c r="Q115" s="272">
        <v>0.13</v>
      </c>
      <c r="R115" s="270">
        <v>0.1274</v>
      </c>
      <c r="S115" s="271">
        <f t="shared" si="4"/>
        <v>0.1274</v>
      </c>
      <c r="T115" s="264"/>
      <c r="U115" s="256" t="s">
        <v>74</v>
      </c>
    </row>
    <row r="116" s="251" customFormat="1" ht="14" spans="1:21">
      <c r="A116" s="253" t="s">
        <v>68</v>
      </c>
      <c r="B116" s="253" t="s">
        <v>309</v>
      </c>
      <c r="C116" s="254" t="s">
        <v>69</v>
      </c>
      <c r="D116" s="253" t="s">
        <v>131</v>
      </c>
      <c r="E116" s="254" t="s">
        <v>74</v>
      </c>
      <c r="F116" s="253" t="s">
        <v>165</v>
      </c>
      <c r="G116" s="254" t="s">
        <v>72</v>
      </c>
      <c r="H116" s="254" t="s">
        <v>166</v>
      </c>
      <c r="I116" s="254" t="s">
        <v>155</v>
      </c>
      <c r="J116" s="258">
        <v>1</v>
      </c>
      <c r="K116" s="254" t="s">
        <v>69</v>
      </c>
      <c r="L116" s="254" t="s">
        <v>74</v>
      </c>
      <c r="M116" s="259">
        <v>45232</v>
      </c>
      <c r="N116" s="260">
        <v>20</v>
      </c>
      <c r="O116" s="261">
        <v>0</v>
      </c>
      <c r="P116" s="262">
        <v>3.6196</v>
      </c>
      <c r="Q116" s="269">
        <v>3.6196</v>
      </c>
      <c r="R116" s="270">
        <f>S153</f>
        <v>3.469932</v>
      </c>
      <c r="S116" s="271">
        <f t="shared" si="4"/>
        <v>3.469932</v>
      </c>
      <c r="T116" s="259"/>
      <c r="U116" s="254" t="s">
        <v>74</v>
      </c>
    </row>
    <row r="117" s="251" customFormat="1" ht="14" spans="1:21">
      <c r="A117" s="255" t="s">
        <v>68</v>
      </c>
      <c r="B117" s="255" t="s">
        <v>309</v>
      </c>
      <c r="C117" s="256" t="s">
        <v>69</v>
      </c>
      <c r="D117" s="255" t="s">
        <v>131</v>
      </c>
      <c r="E117" s="256" t="s">
        <v>74</v>
      </c>
      <c r="F117" s="255" t="s">
        <v>132</v>
      </c>
      <c r="G117" s="256" t="s">
        <v>77</v>
      </c>
      <c r="H117" s="256" t="s">
        <v>133</v>
      </c>
      <c r="I117" s="256" t="s">
        <v>134</v>
      </c>
      <c r="J117" s="263">
        <v>1</v>
      </c>
      <c r="K117" s="256" t="s">
        <v>69</v>
      </c>
      <c r="L117" s="256" t="s">
        <v>74</v>
      </c>
      <c r="M117" s="264">
        <v>45232</v>
      </c>
      <c r="N117" s="265">
        <v>20</v>
      </c>
      <c r="O117" s="266">
        <v>0</v>
      </c>
      <c r="P117" s="267">
        <v>5.2628</v>
      </c>
      <c r="Q117" s="272">
        <v>5.2628</v>
      </c>
      <c r="R117" s="270">
        <v>5</v>
      </c>
      <c r="S117" s="271">
        <f t="shared" si="4"/>
        <v>5</v>
      </c>
      <c r="T117" s="264"/>
      <c r="U117" s="256" t="s">
        <v>74</v>
      </c>
    </row>
    <row r="118" s="251" customFormat="1" ht="14" spans="1:21">
      <c r="A118" s="253" t="s">
        <v>68</v>
      </c>
      <c r="B118" s="253" t="s">
        <v>309</v>
      </c>
      <c r="C118" s="254" t="s">
        <v>69</v>
      </c>
      <c r="D118" s="253" t="s">
        <v>131</v>
      </c>
      <c r="E118" s="254" t="s">
        <v>74</v>
      </c>
      <c r="F118" s="253" t="s">
        <v>138</v>
      </c>
      <c r="G118" s="254" t="s">
        <v>77</v>
      </c>
      <c r="H118" s="254" t="s">
        <v>139</v>
      </c>
      <c r="I118" s="254" t="s">
        <v>74</v>
      </c>
      <c r="J118" s="258">
        <v>0.041344064</v>
      </c>
      <c r="K118" s="254" t="s">
        <v>79</v>
      </c>
      <c r="L118" s="254" t="s">
        <v>74</v>
      </c>
      <c r="M118" s="259">
        <v>45232</v>
      </c>
      <c r="N118" s="260">
        <v>20</v>
      </c>
      <c r="O118" s="261">
        <v>0</v>
      </c>
      <c r="P118" s="262">
        <v>5.36209</v>
      </c>
      <c r="Q118" s="269">
        <v>0.22169</v>
      </c>
      <c r="R118" s="270">
        <v>5</v>
      </c>
      <c r="S118" s="271">
        <f t="shared" si="4"/>
        <v>0.20672032</v>
      </c>
      <c r="T118" s="259"/>
      <c r="U118" s="254" t="s">
        <v>74</v>
      </c>
    </row>
    <row r="119" s="251" customFormat="1" ht="14" spans="1:21">
      <c r="A119" s="255" t="s">
        <v>68</v>
      </c>
      <c r="B119" s="255" t="s">
        <v>309</v>
      </c>
      <c r="C119" s="256" t="s">
        <v>69</v>
      </c>
      <c r="D119" s="255" t="s">
        <v>131</v>
      </c>
      <c r="E119" s="256" t="s">
        <v>74</v>
      </c>
      <c r="F119" s="255" t="s">
        <v>320</v>
      </c>
      <c r="G119" s="256" t="s">
        <v>72</v>
      </c>
      <c r="H119" s="256" t="s">
        <v>321</v>
      </c>
      <c r="I119" s="256" t="s">
        <v>245</v>
      </c>
      <c r="J119" s="263">
        <v>2</v>
      </c>
      <c r="K119" s="256" t="s">
        <v>69</v>
      </c>
      <c r="L119" s="256" t="s">
        <v>74</v>
      </c>
      <c r="M119" s="264">
        <v>45232</v>
      </c>
      <c r="N119" s="265">
        <v>20</v>
      </c>
      <c r="O119" s="266">
        <v>0</v>
      </c>
      <c r="P119" s="267">
        <v>0.58122</v>
      </c>
      <c r="Q119" s="272">
        <v>1.16243</v>
      </c>
      <c r="R119" s="270">
        <f>S157</f>
        <v>0.172670742</v>
      </c>
      <c r="S119" s="271">
        <f t="shared" si="4"/>
        <v>0.345341484</v>
      </c>
      <c r="T119" s="264"/>
      <c r="U119" s="256" t="s">
        <v>74</v>
      </c>
    </row>
    <row r="120" s="251" customFormat="1" ht="14" spans="1:21">
      <c r="A120" s="253" t="s">
        <v>68</v>
      </c>
      <c r="B120" s="253" t="s">
        <v>309</v>
      </c>
      <c r="C120" s="254" t="s">
        <v>69</v>
      </c>
      <c r="D120" s="253" t="s">
        <v>131</v>
      </c>
      <c r="E120" s="254" t="s">
        <v>74</v>
      </c>
      <c r="F120" s="253" t="s">
        <v>142</v>
      </c>
      <c r="G120" s="254" t="s">
        <v>77</v>
      </c>
      <c r="H120" s="254" t="s">
        <v>143</v>
      </c>
      <c r="I120" s="254" t="s">
        <v>134</v>
      </c>
      <c r="J120" s="258">
        <v>1</v>
      </c>
      <c r="K120" s="254" t="s">
        <v>69</v>
      </c>
      <c r="L120" s="254" t="s">
        <v>74</v>
      </c>
      <c r="M120" s="259">
        <v>45232</v>
      </c>
      <c r="N120" s="260">
        <v>20</v>
      </c>
      <c r="O120" s="261">
        <v>0</v>
      </c>
      <c r="P120" s="262">
        <v>5.2628</v>
      </c>
      <c r="Q120" s="269">
        <v>5.2628</v>
      </c>
      <c r="R120" s="270">
        <v>5</v>
      </c>
      <c r="S120" s="271">
        <f t="shared" si="4"/>
        <v>5</v>
      </c>
      <c r="T120" s="259"/>
      <c r="U120" s="254" t="s">
        <v>74</v>
      </c>
    </row>
    <row r="121" spans="19:19">
      <c r="S121" s="228">
        <f>SUM(S104:S120)</f>
        <v>38.593389012384</v>
      </c>
    </row>
    <row r="123" s="251" customFormat="1" ht="18" customHeight="1" spans="1:21">
      <c r="A123" s="252" t="s">
        <v>47</v>
      </c>
      <c r="B123" s="252" t="s">
        <v>48</v>
      </c>
      <c r="C123" s="252" t="s">
        <v>49</v>
      </c>
      <c r="D123" s="252" t="s">
        <v>50</v>
      </c>
      <c r="E123" s="252" t="s">
        <v>51</v>
      </c>
      <c r="F123" s="252" t="s">
        <v>52</v>
      </c>
      <c r="G123" s="252" t="s">
        <v>53</v>
      </c>
      <c r="H123" s="252" t="s">
        <v>54</v>
      </c>
      <c r="I123" s="252" t="s">
        <v>55</v>
      </c>
      <c r="J123" s="257" t="s">
        <v>56</v>
      </c>
      <c r="K123" s="252" t="s">
        <v>57</v>
      </c>
      <c r="L123" s="252" t="s">
        <v>58</v>
      </c>
      <c r="M123" s="257" t="s">
        <v>59</v>
      </c>
      <c r="N123" s="257" t="s">
        <v>60</v>
      </c>
      <c r="O123" s="257" t="s">
        <v>61</v>
      </c>
      <c r="P123" s="257" t="s">
        <v>62</v>
      </c>
      <c r="Q123" s="257" t="s">
        <v>63</v>
      </c>
      <c r="R123" s="268" t="s">
        <v>64</v>
      </c>
      <c r="S123" s="268" t="s">
        <v>65</v>
      </c>
      <c r="T123" s="257" t="s">
        <v>66</v>
      </c>
      <c r="U123" s="252" t="s">
        <v>67</v>
      </c>
    </row>
    <row r="124" s="251" customFormat="1" ht="14" spans="1:21">
      <c r="A124" s="253" t="s">
        <v>68</v>
      </c>
      <c r="B124" s="253" t="s">
        <v>313</v>
      </c>
      <c r="C124" s="254" t="s">
        <v>69</v>
      </c>
      <c r="D124" s="253" t="s">
        <v>314</v>
      </c>
      <c r="E124" s="254" t="s">
        <v>245</v>
      </c>
      <c r="F124" s="253" t="s">
        <v>322</v>
      </c>
      <c r="G124" s="254" t="s">
        <v>77</v>
      </c>
      <c r="H124" s="254" t="s">
        <v>117</v>
      </c>
      <c r="I124" s="254" t="s">
        <v>104</v>
      </c>
      <c r="J124" s="258">
        <v>0.7616</v>
      </c>
      <c r="K124" s="254" t="s">
        <v>79</v>
      </c>
      <c r="L124" s="254" t="s">
        <v>74</v>
      </c>
      <c r="M124" s="259">
        <v>45232</v>
      </c>
      <c r="N124" s="260">
        <v>110</v>
      </c>
      <c r="O124" s="261">
        <v>0</v>
      </c>
      <c r="P124" s="262">
        <v>4.7325</v>
      </c>
      <c r="Q124" s="269">
        <v>3.60427</v>
      </c>
      <c r="R124" s="270">
        <v>4.69</v>
      </c>
      <c r="S124" s="271">
        <f>R124*J124</f>
        <v>3.571904</v>
      </c>
      <c r="T124" s="259"/>
      <c r="U124" s="254" t="s">
        <v>74</v>
      </c>
    </row>
    <row r="125" spans="19:19">
      <c r="S125" s="228">
        <f>SUM(S124:S124)</f>
        <v>3.571904</v>
      </c>
    </row>
    <row r="127" s="251" customFormat="1" ht="18" customHeight="1" spans="1:21">
      <c r="A127" s="252" t="s">
        <v>47</v>
      </c>
      <c r="B127" s="252" t="s">
        <v>48</v>
      </c>
      <c r="C127" s="252" t="s">
        <v>49</v>
      </c>
      <c r="D127" s="252" t="s">
        <v>50</v>
      </c>
      <c r="E127" s="252" t="s">
        <v>51</v>
      </c>
      <c r="F127" s="252" t="s">
        <v>52</v>
      </c>
      <c r="G127" s="252" t="s">
        <v>53</v>
      </c>
      <c r="H127" s="252" t="s">
        <v>54</v>
      </c>
      <c r="I127" s="252" t="s">
        <v>55</v>
      </c>
      <c r="J127" s="257" t="s">
        <v>56</v>
      </c>
      <c r="K127" s="252" t="s">
        <v>57</v>
      </c>
      <c r="L127" s="252" t="s">
        <v>58</v>
      </c>
      <c r="M127" s="257" t="s">
        <v>59</v>
      </c>
      <c r="N127" s="257" t="s">
        <v>60</v>
      </c>
      <c r="O127" s="257" t="s">
        <v>61</v>
      </c>
      <c r="P127" s="257" t="s">
        <v>62</v>
      </c>
      <c r="Q127" s="257" t="s">
        <v>63</v>
      </c>
      <c r="R127" s="268" t="s">
        <v>64</v>
      </c>
      <c r="S127" s="268" t="s">
        <v>65</v>
      </c>
      <c r="T127" s="257" t="s">
        <v>66</v>
      </c>
      <c r="U127" s="252" t="s">
        <v>67</v>
      </c>
    </row>
    <row r="128" s="251" customFormat="1" ht="14" spans="1:21">
      <c r="A128" s="253" t="s">
        <v>68</v>
      </c>
      <c r="B128" s="253" t="s">
        <v>317</v>
      </c>
      <c r="C128" s="254" t="s">
        <v>69</v>
      </c>
      <c r="D128" s="253" t="s">
        <v>164</v>
      </c>
      <c r="E128" s="254" t="s">
        <v>245</v>
      </c>
      <c r="F128" s="253" t="s">
        <v>322</v>
      </c>
      <c r="G128" s="254" t="s">
        <v>77</v>
      </c>
      <c r="H128" s="254" t="s">
        <v>117</v>
      </c>
      <c r="I128" s="254" t="s">
        <v>104</v>
      </c>
      <c r="J128" s="258">
        <v>0.0975</v>
      </c>
      <c r="K128" s="254" t="s">
        <v>79</v>
      </c>
      <c r="L128" s="254" t="s">
        <v>74</v>
      </c>
      <c r="M128" s="259">
        <v>45232</v>
      </c>
      <c r="N128" s="260">
        <v>110</v>
      </c>
      <c r="O128" s="261">
        <v>0</v>
      </c>
      <c r="P128" s="262">
        <v>4.7325</v>
      </c>
      <c r="Q128" s="269">
        <v>0.46142</v>
      </c>
      <c r="R128" s="270">
        <v>4.69</v>
      </c>
      <c r="S128" s="271">
        <f>R128*J128</f>
        <v>0.457275</v>
      </c>
      <c r="T128" s="259"/>
      <c r="U128" s="254" t="s">
        <v>74</v>
      </c>
    </row>
    <row r="129" spans="19:19">
      <c r="S129" s="228">
        <f>SUM(S128:S128)</f>
        <v>0.457275</v>
      </c>
    </row>
    <row r="131" s="251" customFormat="1" ht="18" customHeight="1" spans="1:21">
      <c r="A131" s="252" t="s">
        <v>47</v>
      </c>
      <c r="B131" s="252" t="s">
        <v>48</v>
      </c>
      <c r="C131" s="252" t="s">
        <v>49</v>
      </c>
      <c r="D131" s="252" t="s">
        <v>50</v>
      </c>
      <c r="E131" s="252" t="s">
        <v>51</v>
      </c>
      <c r="F131" s="252" t="s">
        <v>52</v>
      </c>
      <c r="G131" s="252" t="s">
        <v>53</v>
      </c>
      <c r="H131" s="252" t="s">
        <v>54</v>
      </c>
      <c r="I131" s="252" t="s">
        <v>55</v>
      </c>
      <c r="J131" s="257" t="s">
        <v>56</v>
      </c>
      <c r="K131" s="252" t="s">
        <v>57</v>
      </c>
      <c r="L131" s="252" t="s">
        <v>58</v>
      </c>
      <c r="M131" s="257" t="s">
        <v>59</v>
      </c>
      <c r="N131" s="257" t="s">
        <v>60</v>
      </c>
      <c r="O131" s="257" t="s">
        <v>61</v>
      </c>
      <c r="P131" s="257" t="s">
        <v>62</v>
      </c>
      <c r="Q131" s="257" t="s">
        <v>63</v>
      </c>
      <c r="R131" s="268" t="s">
        <v>64</v>
      </c>
      <c r="S131" s="268" t="s">
        <v>65</v>
      </c>
      <c r="T131" s="257" t="s">
        <v>66</v>
      </c>
      <c r="U131" s="252" t="s">
        <v>67</v>
      </c>
    </row>
    <row r="132" s="251" customFormat="1" ht="14" spans="1:21">
      <c r="A132" s="253" t="s">
        <v>68</v>
      </c>
      <c r="B132" s="253" t="s">
        <v>318</v>
      </c>
      <c r="C132" s="254" t="s">
        <v>69</v>
      </c>
      <c r="D132" s="253" t="s">
        <v>319</v>
      </c>
      <c r="E132" s="254" t="s">
        <v>245</v>
      </c>
      <c r="F132" s="253" t="s">
        <v>322</v>
      </c>
      <c r="G132" s="254" t="s">
        <v>77</v>
      </c>
      <c r="H132" s="254" t="s">
        <v>117</v>
      </c>
      <c r="I132" s="254" t="s">
        <v>104</v>
      </c>
      <c r="J132" s="258">
        <v>0.3826</v>
      </c>
      <c r="K132" s="254" t="s">
        <v>79</v>
      </c>
      <c r="L132" s="254" t="s">
        <v>74</v>
      </c>
      <c r="M132" s="259">
        <v>45232</v>
      </c>
      <c r="N132" s="260">
        <v>110</v>
      </c>
      <c r="O132" s="261">
        <v>0</v>
      </c>
      <c r="P132" s="262">
        <v>4.7325</v>
      </c>
      <c r="Q132" s="269">
        <v>1.81065</v>
      </c>
      <c r="R132" s="270">
        <v>4.69</v>
      </c>
      <c r="S132" s="271">
        <f>R132*J132</f>
        <v>1.794394</v>
      </c>
      <c r="T132" s="259"/>
      <c r="U132" s="254" t="s">
        <v>74</v>
      </c>
    </row>
    <row r="133" spans="19:19">
      <c r="S133" s="228">
        <f>SUM(S132:S132)</f>
        <v>1.794394</v>
      </c>
    </row>
    <row r="135" s="251" customFormat="1" ht="18" customHeight="1" spans="1:21">
      <c r="A135" s="252" t="s">
        <v>47</v>
      </c>
      <c r="B135" s="252" t="s">
        <v>48</v>
      </c>
      <c r="C135" s="252" t="s">
        <v>49</v>
      </c>
      <c r="D135" s="252" t="s">
        <v>50</v>
      </c>
      <c r="E135" s="252" t="s">
        <v>51</v>
      </c>
      <c r="F135" s="252" t="s">
        <v>52</v>
      </c>
      <c r="G135" s="252" t="s">
        <v>53</v>
      </c>
      <c r="H135" s="252" t="s">
        <v>54</v>
      </c>
      <c r="I135" s="252" t="s">
        <v>55</v>
      </c>
      <c r="J135" s="257" t="s">
        <v>56</v>
      </c>
      <c r="K135" s="252" t="s">
        <v>57</v>
      </c>
      <c r="L135" s="252" t="s">
        <v>58</v>
      </c>
      <c r="M135" s="257" t="s">
        <v>59</v>
      </c>
      <c r="N135" s="257" t="s">
        <v>60</v>
      </c>
      <c r="O135" s="257" t="s">
        <v>61</v>
      </c>
      <c r="P135" s="257" t="s">
        <v>62</v>
      </c>
      <c r="Q135" s="257" t="s">
        <v>63</v>
      </c>
      <c r="R135" s="268" t="s">
        <v>64</v>
      </c>
      <c r="S135" s="268" t="s">
        <v>65</v>
      </c>
      <c r="T135" s="257" t="s">
        <v>66</v>
      </c>
      <c r="U135" s="252" t="s">
        <v>67</v>
      </c>
    </row>
    <row r="136" s="251" customFormat="1" ht="14" spans="1:21">
      <c r="A136" s="253" t="s">
        <v>68</v>
      </c>
      <c r="B136" s="253" t="s">
        <v>151</v>
      </c>
      <c r="C136" s="254" t="s">
        <v>69</v>
      </c>
      <c r="D136" s="253" t="s">
        <v>152</v>
      </c>
      <c r="E136" s="254" t="s">
        <v>148</v>
      </c>
      <c r="F136" s="253" t="s">
        <v>172</v>
      </c>
      <c r="G136" s="254" t="s">
        <v>77</v>
      </c>
      <c r="H136" s="254" t="s">
        <v>117</v>
      </c>
      <c r="I136" s="254" t="s">
        <v>173</v>
      </c>
      <c r="J136" s="258">
        <v>0.1227</v>
      </c>
      <c r="K136" s="254" t="s">
        <v>79</v>
      </c>
      <c r="L136" s="254" t="s">
        <v>74</v>
      </c>
      <c r="M136" s="259">
        <v>45168</v>
      </c>
      <c r="N136" s="260">
        <v>110</v>
      </c>
      <c r="O136" s="261">
        <v>0</v>
      </c>
      <c r="P136" s="262">
        <v>4.76311</v>
      </c>
      <c r="Q136" s="269">
        <v>0.58443</v>
      </c>
      <c r="R136" s="270">
        <v>4.69</v>
      </c>
      <c r="S136" s="271">
        <f>R136*J136</f>
        <v>0.575463</v>
      </c>
      <c r="T136" s="259"/>
      <c r="U136" s="254" t="s">
        <v>74</v>
      </c>
    </row>
    <row r="137" spans="19:19">
      <c r="S137" s="228">
        <f>SUM(S136:S136)</f>
        <v>0.575463</v>
      </c>
    </row>
    <row r="139" s="251" customFormat="1" ht="18" customHeight="1" spans="1:21">
      <c r="A139" s="252" t="s">
        <v>47</v>
      </c>
      <c r="B139" s="252" t="s">
        <v>48</v>
      </c>
      <c r="C139" s="252" t="s">
        <v>49</v>
      </c>
      <c r="D139" s="252" t="s">
        <v>50</v>
      </c>
      <c r="E139" s="252" t="s">
        <v>51</v>
      </c>
      <c r="F139" s="252" t="s">
        <v>52</v>
      </c>
      <c r="G139" s="252" t="s">
        <v>53</v>
      </c>
      <c r="H139" s="252" t="s">
        <v>54</v>
      </c>
      <c r="I139" s="252" t="s">
        <v>55</v>
      </c>
      <c r="J139" s="257" t="s">
        <v>56</v>
      </c>
      <c r="K139" s="252" t="s">
        <v>57</v>
      </c>
      <c r="L139" s="252" t="s">
        <v>58</v>
      </c>
      <c r="M139" s="257" t="s">
        <v>59</v>
      </c>
      <c r="N139" s="257" t="s">
        <v>60</v>
      </c>
      <c r="O139" s="257" t="s">
        <v>61</v>
      </c>
      <c r="P139" s="257" t="s">
        <v>62</v>
      </c>
      <c r="Q139" s="257" t="s">
        <v>63</v>
      </c>
      <c r="R139" s="268" t="s">
        <v>64</v>
      </c>
      <c r="S139" s="268" t="s">
        <v>65</v>
      </c>
      <c r="T139" s="257" t="s">
        <v>66</v>
      </c>
      <c r="U139" s="252" t="s">
        <v>67</v>
      </c>
    </row>
    <row r="140" s="251" customFormat="1" ht="14" spans="1:21">
      <c r="A140" s="253" t="s">
        <v>68</v>
      </c>
      <c r="B140" s="253" t="s">
        <v>158</v>
      </c>
      <c r="C140" s="254" t="s">
        <v>69</v>
      </c>
      <c r="D140" s="253" t="s">
        <v>159</v>
      </c>
      <c r="E140" s="254" t="s">
        <v>155</v>
      </c>
      <c r="F140" s="253" t="s">
        <v>172</v>
      </c>
      <c r="G140" s="254" t="s">
        <v>77</v>
      </c>
      <c r="H140" s="254" t="s">
        <v>117</v>
      </c>
      <c r="I140" s="254" t="s">
        <v>173</v>
      </c>
      <c r="J140" s="258">
        <v>0.067</v>
      </c>
      <c r="K140" s="254" t="s">
        <v>79</v>
      </c>
      <c r="L140" s="254" t="s">
        <v>74</v>
      </c>
      <c r="M140" s="259">
        <v>44957</v>
      </c>
      <c r="N140" s="260">
        <v>110</v>
      </c>
      <c r="O140" s="261">
        <v>0</v>
      </c>
      <c r="P140" s="262">
        <v>4.76311</v>
      </c>
      <c r="Q140" s="269">
        <v>0.31913</v>
      </c>
      <c r="R140" s="270">
        <v>4.69</v>
      </c>
      <c r="S140" s="271">
        <f>R140*J140</f>
        <v>0.31423</v>
      </c>
      <c r="T140" s="259"/>
      <c r="U140" s="254" t="s">
        <v>74</v>
      </c>
    </row>
    <row r="141" spans="19:19">
      <c r="S141" s="228">
        <f>SUM(S140:S140)</f>
        <v>0.31423</v>
      </c>
    </row>
    <row r="143" s="251" customFormat="1" ht="18" customHeight="1" spans="1:21">
      <c r="A143" s="252" t="s">
        <v>47</v>
      </c>
      <c r="B143" s="252" t="s">
        <v>48</v>
      </c>
      <c r="C143" s="252" t="s">
        <v>49</v>
      </c>
      <c r="D143" s="252" t="s">
        <v>50</v>
      </c>
      <c r="E143" s="252" t="s">
        <v>51</v>
      </c>
      <c r="F143" s="252" t="s">
        <v>52</v>
      </c>
      <c r="G143" s="252" t="s">
        <v>53</v>
      </c>
      <c r="H143" s="252" t="s">
        <v>54</v>
      </c>
      <c r="I143" s="252" t="s">
        <v>55</v>
      </c>
      <c r="J143" s="257" t="s">
        <v>56</v>
      </c>
      <c r="K143" s="252" t="s">
        <v>57</v>
      </c>
      <c r="L143" s="252" t="s">
        <v>58</v>
      </c>
      <c r="M143" s="257" t="s">
        <v>59</v>
      </c>
      <c r="N143" s="257" t="s">
        <v>60</v>
      </c>
      <c r="O143" s="257" t="s">
        <v>61</v>
      </c>
      <c r="P143" s="257" t="s">
        <v>62</v>
      </c>
      <c r="Q143" s="257" t="s">
        <v>63</v>
      </c>
      <c r="R143" s="268" t="s">
        <v>64</v>
      </c>
      <c r="S143" s="268" t="s">
        <v>65</v>
      </c>
      <c r="T143" s="257" t="s">
        <v>66</v>
      </c>
      <c r="U143" s="252" t="s">
        <v>67</v>
      </c>
    </row>
    <row r="144" s="251" customFormat="1" ht="14" spans="1:21">
      <c r="A144" s="253" t="s">
        <v>68</v>
      </c>
      <c r="B144" s="253" t="s">
        <v>146</v>
      </c>
      <c r="C144" s="254" t="s">
        <v>69</v>
      </c>
      <c r="D144" s="253" t="s">
        <v>147</v>
      </c>
      <c r="E144" s="254" t="s">
        <v>148</v>
      </c>
      <c r="F144" s="253" t="s">
        <v>169</v>
      </c>
      <c r="G144" s="254" t="s">
        <v>77</v>
      </c>
      <c r="H144" s="254" t="s">
        <v>170</v>
      </c>
      <c r="I144" s="254" t="s">
        <v>171</v>
      </c>
      <c r="J144" s="258">
        <v>0.6961</v>
      </c>
      <c r="K144" s="254" t="s">
        <v>79</v>
      </c>
      <c r="L144" s="254" t="s">
        <v>74</v>
      </c>
      <c r="M144" s="259">
        <v>45216</v>
      </c>
      <c r="N144" s="260">
        <v>110</v>
      </c>
      <c r="O144" s="261">
        <v>0</v>
      </c>
      <c r="P144" s="262">
        <v>5.151</v>
      </c>
      <c r="Q144" s="269">
        <v>3.58561</v>
      </c>
      <c r="R144" s="270">
        <v>5.13</v>
      </c>
      <c r="S144" s="271">
        <f>R144*J144</f>
        <v>3.570993</v>
      </c>
      <c r="T144" s="259"/>
      <c r="U144" s="254" t="s">
        <v>74</v>
      </c>
    </row>
    <row r="145" spans="19:19">
      <c r="S145" s="228">
        <f>SUM(S144:S144)</f>
        <v>3.570993</v>
      </c>
    </row>
    <row r="147" s="251" customFormat="1" ht="18" customHeight="1" spans="1:21">
      <c r="A147" s="252" t="s">
        <v>47</v>
      </c>
      <c r="B147" s="252" t="s">
        <v>48</v>
      </c>
      <c r="C147" s="252" t="s">
        <v>49</v>
      </c>
      <c r="D147" s="252" t="s">
        <v>50</v>
      </c>
      <c r="E147" s="252" t="s">
        <v>51</v>
      </c>
      <c r="F147" s="252" t="s">
        <v>52</v>
      </c>
      <c r="G147" s="252" t="s">
        <v>53</v>
      </c>
      <c r="H147" s="252" t="s">
        <v>54</v>
      </c>
      <c r="I147" s="252" t="s">
        <v>55</v>
      </c>
      <c r="J147" s="257" t="s">
        <v>56</v>
      </c>
      <c r="K147" s="252" t="s">
        <v>57</v>
      </c>
      <c r="L147" s="252" t="s">
        <v>58</v>
      </c>
      <c r="M147" s="257" t="s">
        <v>59</v>
      </c>
      <c r="N147" s="257" t="s">
        <v>60</v>
      </c>
      <c r="O147" s="257" t="s">
        <v>61</v>
      </c>
      <c r="P147" s="257" t="s">
        <v>62</v>
      </c>
      <c r="Q147" s="257" t="s">
        <v>63</v>
      </c>
      <c r="R147" s="268" t="s">
        <v>64</v>
      </c>
      <c r="S147" s="268" t="s">
        <v>65</v>
      </c>
      <c r="T147" s="257" t="s">
        <v>66</v>
      </c>
      <c r="U147" s="252" t="s">
        <v>67</v>
      </c>
    </row>
    <row r="148" s="251" customFormat="1" ht="14" spans="1:21">
      <c r="A148" s="253" t="s">
        <v>68</v>
      </c>
      <c r="B148" s="253" t="s">
        <v>156</v>
      </c>
      <c r="C148" s="254" t="s">
        <v>69</v>
      </c>
      <c r="D148" s="253" t="s">
        <v>157</v>
      </c>
      <c r="E148" s="254" t="s">
        <v>148</v>
      </c>
      <c r="F148" s="253" t="s">
        <v>169</v>
      </c>
      <c r="G148" s="254" t="s">
        <v>77</v>
      </c>
      <c r="H148" s="254" t="s">
        <v>170</v>
      </c>
      <c r="I148" s="254" t="s">
        <v>171</v>
      </c>
      <c r="J148" s="258">
        <v>0.6961</v>
      </c>
      <c r="K148" s="254" t="s">
        <v>79</v>
      </c>
      <c r="L148" s="254" t="s">
        <v>74</v>
      </c>
      <c r="M148" s="259">
        <v>45216</v>
      </c>
      <c r="N148" s="260">
        <v>110</v>
      </c>
      <c r="O148" s="261">
        <v>0</v>
      </c>
      <c r="P148" s="262">
        <v>5.151</v>
      </c>
      <c r="Q148" s="269">
        <v>3.58561</v>
      </c>
      <c r="R148" s="270">
        <v>5.13</v>
      </c>
      <c r="S148" s="271">
        <f>R148*J148</f>
        <v>3.570993</v>
      </c>
      <c r="T148" s="259"/>
      <c r="U148" s="254" t="s">
        <v>74</v>
      </c>
    </row>
    <row r="149" spans="19:19">
      <c r="S149" s="228">
        <f>SUM(S148:S148)</f>
        <v>3.570993</v>
      </c>
    </row>
    <row r="151" s="251" customFormat="1" ht="18" customHeight="1" spans="1:21">
      <c r="A151" s="252" t="s">
        <v>47</v>
      </c>
      <c r="B151" s="252" t="s">
        <v>48</v>
      </c>
      <c r="C151" s="252" t="s">
        <v>49</v>
      </c>
      <c r="D151" s="252" t="s">
        <v>50</v>
      </c>
      <c r="E151" s="252" t="s">
        <v>51</v>
      </c>
      <c r="F151" s="252" t="s">
        <v>52</v>
      </c>
      <c r="G151" s="252" t="s">
        <v>53</v>
      </c>
      <c r="H151" s="252" t="s">
        <v>54</v>
      </c>
      <c r="I151" s="252" t="s">
        <v>55</v>
      </c>
      <c r="J151" s="257" t="s">
        <v>56</v>
      </c>
      <c r="K151" s="252" t="s">
        <v>57</v>
      </c>
      <c r="L151" s="252" t="s">
        <v>58</v>
      </c>
      <c r="M151" s="257" t="s">
        <v>59</v>
      </c>
      <c r="N151" s="257" t="s">
        <v>60</v>
      </c>
      <c r="O151" s="257" t="s">
        <v>61</v>
      </c>
      <c r="P151" s="257" t="s">
        <v>62</v>
      </c>
      <c r="Q151" s="257" t="s">
        <v>63</v>
      </c>
      <c r="R151" s="268" t="s">
        <v>64</v>
      </c>
      <c r="S151" s="268" t="s">
        <v>65</v>
      </c>
      <c r="T151" s="257" t="s">
        <v>66</v>
      </c>
      <c r="U151" s="252" t="s">
        <v>67</v>
      </c>
    </row>
    <row r="152" s="251" customFormat="1" ht="14" spans="1:21">
      <c r="A152" s="253" t="s">
        <v>68</v>
      </c>
      <c r="B152" s="253" t="s">
        <v>165</v>
      </c>
      <c r="C152" s="254" t="s">
        <v>69</v>
      </c>
      <c r="D152" s="253" t="s">
        <v>166</v>
      </c>
      <c r="E152" s="254" t="s">
        <v>155</v>
      </c>
      <c r="F152" s="253" t="s">
        <v>169</v>
      </c>
      <c r="G152" s="254" t="s">
        <v>77</v>
      </c>
      <c r="H152" s="254" t="s">
        <v>170</v>
      </c>
      <c r="I152" s="254" t="s">
        <v>171</v>
      </c>
      <c r="J152" s="258">
        <v>0.6764</v>
      </c>
      <c r="K152" s="254" t="s">
        <v>79</v>
      </c>
      <c r="L152" s="254" t="s">
        <v>74</v>
      </c>
      <c r="M152" s="259">
        <v>44971</v>
      </c>
      <c r="N152" s="260">
        <v>110</v>
      </c>
      <c r="O152" s="261">
        <v>0</v>
      </c>
      <c r="P152" s="262">
        <v>5.151</v>
      </c>
      <c r="Q152" s="269">
        <v>3.48414</v>
      </c>
      <c r="R152" s="270">
        <v>5.13</v>
      </c>
      <c r="S152" s="271">
        <f>R152*J152</f>
        <v>3.469932</v>
      </c>
      <c r="T152" s="259"/>
      <c r="U152" s="254" t="s">
        <v>74</v>
      </c>
    </row>
    <row r="153" spans="19:19">
      <c r="S153" s="228">
        <f>SUM(S152:S152)</f>
        <v>3.469932</v>
      </c>
    </row>
    <row r="155" s="251" customFormat="1" ht="18" customHeight="1" spans="1:21">
      <c r="A155" s="252" t="s">
        <v>47</v>
      </c>
      <c r="B155" s="252" t="s">
        <v>48</v>
      </c>
      <c r="C155" s="252" t="s">
        <v>49</v>
      </c>
      <c r="D155" s="252" t="s">
        <v>50</v>
      </c>
      <c r="E155" s="252" t="s">
        <v>51</v>
      </c>
      <c r="F155" s="252" t="s">
        <v>52</v>
      </c>
      <c r="G155" s="252" t="s">
        <v>53</v>
      </c>
      <c r="H155" s="252" t="s">
        <v>54</v>
      </c>
      <c r="I155" s="252" t="s">
        <v>55</v>
      </c>
      <c r="J155" s="257" t="s">
        <v>56</v>
      </c>
      <c r="K155" s="252" t="s">
        <v>57</v>
      </c>
      <c r="L155" s="252" t="s">
        <v>58</v>
      </c>
      <c r="M155" s="257" t="s">
        <v>59</v>
      </c>
      <c r="N155" s="257" t="s">
        <v>60</v>
      </c>
      <c r="O155" s="257" t="s">
        <v>61</v>
      </c>
      <c r="P155" s="257" t="s">
        <v>62</v>
      </c>
      <c r="Q155" s="257" t="s">
        <v>63</v>
      </c>
      <c r="R155" s="268" t="s">
        <v>64</v>
      </c>
      <c r="S155" s="268" t="s">
        <v>65</v>
      </c>
      <c r="T155" s="257" t="s">
        <v>66</v>
      </c>
      <c r="U155" s="252" t="s">
        <v>67</v>
      </c>
    </row>
    <row r="156" s="251" customFormat="1" ht="14" spans="1:21">
      <c r="A156" s="253" t="s">
        <v>68</v>
      </c>
      <c r="B156" s="253" t="s">
        <v>320</v>
      </c>
      <c r="C156" s="254" t="s">
        <v>69</v>
      </c>
      <c r="D156" s="253" t="s">
        <v>321</v>
      </c>
      <c r="E156" s="254" t="s">
        <v>245</v>
      </c>
      <c r="F156" s="253" t="s">
        <v>323</v>
      </c>
      <c r="G156" s="254" t="s">
        <v>77</v>
      </c>
      <c r="H156" s="254" t="s">
        <v>324</v>
      </c>
      <c r="I156" s="254" t="s">
        <v>173</v>
      </c>
      <c r="J156" s="258">
        <v>0.0362</v>
      </c>
      <c r="K156" s="254" t="s">
        <v>79</v>
      </c>
      <c r="L156" s="254" t="s">
        <v>74</v>
      </c>
      <c r="M156" s="259">
        <v>45232</v>
      </c>
      <c r="N156" s="260">
        <v>110</v>
      </c>
      <c r="O156" s="261">
        <v>0</v>
      </c>
      <c r="P156" s="262">
        <v>4.4248</v>
      </c>
      <c r="Q156" s="269">
        <v>0.16018</v>
      </c>
      <c r="R156" s="270">
        <v>4.76991</v>
      </c>
      <c r="S156" s="271">
        <f>R156*J156</f>
        <v>0.172670742</v>
      </c>
      <c r="T156" s="259"/>
      <c r="U156" s="254" t="s">
        <v>74</v>
      </c>
    </row>
    <row r="157" spans="19:19">
      <c r="S157" s="228">
        <f>SUM(S156:S156)</f>
        <v>0.172670742</v>
      </c>
    </row>
    <row r="159" s="251" customFormat="1" ht="18" customHeight="1" spans="1:21">
      <c r="A159" s="252" t="s">
        <v>47</v>
      </c>
      <c r="B159" s="252" t="s">
        <v>48</v>
      </c>
      <c r="C159" s="252" t="s">
        <v>49</v>
      </c>
      <c r="D159" s="252" t="s">
        <v>50</v>
      </c>
      <c r="E159" s="252" t="s">
        <v>51</v>
      </c>
      <c r="F159" s="252" t="s">
        <v>52</v>
      </c>
      <c r="G159" s="252" t="s">
        <v>53</v>
      </c>
      <c r="H159" s="252" t="s">
        <v>54</v>
      </c>
      <c r="I159" s="252" t="s">
        <v>55</v>
      </c>
      <c r="J159" s="257" t="s">
        <v>56</v>
      </c>
      <c r="K159" s="252" t="s">
        <v>57</v>
      </c>
      <c r="L159" s="252" t="s">
        <v>58</v>
      </c>
      <c r="M159" s="257" t="s">
        <v>59</v>
      </c>
      <c r="N159" s="257" t="s">
        <v>60</v>
      </c>
      <c r="O159" s="257" t="s">
        <v>61</v>
      </c>
      <c r="P159" s="257" t="s">
        <v>62</v>
      </c>
      <c r="Q159" s="257" t="s">
        <v>63</v>
      </c>
      <c r="R159" s="268" t="s">
        <v>64</v>
      </c>
      <c r="S159" s="268" t="s">
        <v>65</v>
      </c>
      <c r="T159" s="257" t="s">
        <v>66</v>
      </c>
      <c r="U159" s="252" t="s">
        <v>67</v>
      </c>
    </row>
    <row r="160" s="251" customFormat="1" ht="14" spans="1:21">
      <c r="A160" s="253" t="s">
        <v>68</v>
      </c>
      <c r="B160" s="253" t="s">
        <v>241</v>
      </c>
      <c r="C160" s="254" t="s">
        <v>69</v>
      </c>
      <c r="D160" s="253" t="s">
        <v>242</v>
      </c>
      <c r="E160" s="254" t="s">
        <v>74</v>
      </c>
      <c r="F160" s="253" t="s">
        <v>325</v>
      </c>
      <c r="G160" s="254" t="s">
        <v>77</v>
      </c>
      <c r="H160" s="254" t="s">
        <v>326</v>
      </c>
      <c r="I160" s="254" t="s">
        <v>327</v>
      </c>
      <c r="J160" s="258">
        <v>0.00134</v>
      </c>
      <c r="K160" s="254" t="s">
        <v>79</v>
      </c>
      <c r="L160" s="254" t="s">
        <v>74</v>
      </c>
      <c r="M160" s="259">
        <v>45209</v>
      </c>
      <c r="N160" s="260">
        <v>90</v>
      </c>
      <c r="O160" s="261">
        <v>0</v>
      </c>
      <c r="P160" s="262">
        <v>0</v>
      </c>
      <c r="Q160" s="269">
        <v>0</v>
      </c>
      <c r="R160" s="270">
        <v>13.2743</v>
      </c>
      <c r="S160" s="271">
        <f t="shared" ref="S160:S165" si="5">R160*J160</f>
        <v>0.017787562</v>
      </c>
      <c r="T160" s="259"/>
      <c r="U160" s="254" t="s">
        <v>74</v>
      </c>
    </row>
    <row r="161" spans="19:19">
      <c r="S161" s="228">
        <f>SUM(S160:S160)</f>
        <v>0.017787562</v>
      </c>
    </row>
    <row r="163" s="251" customFormat="1" ht="18" customHeight="1" spans="1:21">
      <c r="A163" s="252" t="s">
        <v>47</v>
      </c>
      <c r="B163" s="252" t="s">
        <v>48</v>
      </c>
      <c r="C163" s="252" t="s">
        <v>49</v>
      </c>
      <c r="D163" s="252" t="s">
        <v>50</v>
      </c>
      <c r="E163" s="252" t="s">
        <v>51</v>
      </c>
      <c r="F163" s="252" t="s">
        <v>52</v>
      </c>
      <c r="G163" s="252" t="s">
        <v>53</v>
      </c>
      <c r="H163" s="252" t="s">
        <v>54</v>
      </c>
      <c r="I163" s="252" t="s">
        <v>55</v>
      </c>
      <c r="J163" s="257" t="s">
        <v>56</v>
      </c>
      <c r="K163" s="252" t="s">
        <v>57</v>
      </c>
      <c r="L163" s="252" t="s">
        <v>58</v>
      </c>
      <c r="M163" s="257" t="s">
        <v>59</v>
      </c>
      <c r="N163" s="257" t="s">
        <v>60</v>
      </c>
      <c r="O163" s="257" t="s">
        <v>61</v>
      </c>
      <c r="P163" s="257" t="s">
        <v>62</v>
      </c>
      <c r="Q163" s="257" t="s">
        <v>63</v>
      </c>
      <c r="R163" s="268" t="s">
        <v>64</v>
      </c>
      <c r="S163" s="268" t="s">
        <v>65</v>
      </c>
      <c r="T163" s="257" t="s">
        <v>66</v>
      </c>
      <c r="U163" s="252" t="s">
        <v>67</v>
      </c>
    </row>
    <row r="164" s="251" customFormat="1" ht="14" spans="1:21">
      <c r="A164" s="253" t="s">
        <v>68</v>
      </c>
      <c r="B164" s="253" t="s">
        <v>243</v>
      </c>
      <c r="C164" s="254" t="s">
        <v>69</v>
      </c>
      <c r="D164" s="253" t="s">
        <v>244</v>
      </c>
      <c r="E164" s="254" t="s">
        <v>245</v>
      </c>
      <c r="F164" s="253" t="s">
        <v>328</v>
      </c>
      <c r="G164" s="254" t="s">
        <v>72</v>
      </c>
      <c r="H164" s="254" t="s">
        <v>329</v>
      </c>
      <c r="I164" s="254" t="s">
        <v>245</v>
      </c>
      <c r="J164" s="258">
        <v>1</v>
      </c>
      <c r="K164" s="254" t="s">
        <v>69</v>
      </c>
      <c r="L164" s="254" t="s">
        <v>75</v>
      </c>
      <c r="M164" s="259">
        <v>45232</v>
      </c>
      <c r="N164" s="260">
        <v>70</v>
      </c>
      <c r="O164" s="261">
        <v>0</v>
      </c>
      <c r="P164" s="262">
        <v>29.5242</v>
      </c>
      <c r="Q164" s="269">
        <v>29.5242</v>
      </c>
      <c r="R164" s="270">
        <f>S178</f>
        <v>24.506936</v>
      </c>
      <c r="S164" s="271">
        <f t="shared" si="5"/>
        <v>24.506936</v>
      </c>
      <c r="T164" s="259"/>
      <c r="U164" s="254" t="s">
        <v>74</v>
      </c>
    </row>
    <row r="165" s="251" customFormat="1" ht="14" spans="1:21">
      <c r="A165" s="255" t="s">
        <v>68</v>
      </c>
      <c r="B165" s="255" t="s">
        <v>243</v>
      </c>
      <c r="C165" s="256" t="s">
        <v>69</v>
      </c>
      <c r="D165" s="255" t="s">
        <v>244</v>
      </c>
      <c r="E165" s="256" t="s">
        <v>245</v>
      </c>
      <c r="F165" s="255" t="s">
        <v>92</v>
      </c>
      <c r="G165" s="256" t="s">
        <v>72</v>
      </c>
      <c r="H165" s="256" t="s">
        <v>93</v>
      </c>
      <c r="I165" s="256" t="s">
        <v>74</v>
      </c>
      <c r="J165" s="263">
        <v>0.212</v>
      </c>
      <c r="K165" s="256" t="s">
        <v>94</v>
      </c>
      <c r="L165" s="256" t="s">
        <v>74</v>
      </c>
      <c r="M165" s="264">
        <v>45232</v>
      </c>
      <c r="N165" s="265">
        <v>70</v>
      </c>
      <c r="O165" s="266">
        <v>0</v>
      </c>
      <c r="P165" s="267">
        <v>7.55336</v>
      </c>
      <c r="Q165" s="272">
        <v>1.60131</v>
      </c>
      <c r="R165" s="270">
        <f>S51</f>
        <v>5.8632258835</v>
      </c>
      <c r="S165" s="271">
        <f t="shared" si="5"/>
        <v>1.243003887302</v>
      </c>
      <c r="T165" s="264"/>
      <c r="U165" s="256" t="s">
        <v>74</v>
      </c>
    </row>
    <row r="166" spans="19:19">
      <c r="S166" s="228">
        <f>SUM(S164:S165)</f>
        <v>25.749939887302</v>
      </c>
    </row>
    <row r="168" s="251" customFormat="1" ht="18" customHeight="1" spans="1:21">
      <c r="A168" s="252" t="s">
        <v>47</v>
      </c>
      <c r="B168" s="252" t="s">
        <v>48</v>
      </c>
      <c r="C168" s="252" t="s">
        <v>49</v>
      </c>
      <c r="D168" s="252" t="s">
        <v>50</v>
      </c>
      <c r="E168" s="252" t="s">
        <v>51</v>
      </c>
      <c r="F168" s="252" t="s">
        <v>52</v>
      </c>
      <c r="G168" s="252" t="s">
        <v>53</v>
      </c>
      <c r="H168" s="252" t="s">
        <v>54</v>
      </c>
      <c r="I168" s="252" t="s">
        <v>55</v>
      </c>
      <c r="J168" s="257" t="s">
        <v>56</v>
      </c>
      <c r="K168" s="252" t="s">
        <v>57</v>
      </c>
      <c r="L168" s="252" t="s">
        <v>58</v>
      </c>
      <c r="M168" s="257" t="s">
        <v>59</v>
      </c>
      <c r="N168" s="257" t="s">
        <v>60</v>
      </c>
      <c r="O168" s="257" t="s">
        <v>61</v>
      </c>
      <c r="P168" s="257" t="s">
        <v>62</v>
      </c>
      <c r="Q168" s="257" t="s">
        <v>63</v>
      </c>
      <c r="R168" s="268" t="s">
        <v>64</v>
      </c>
      <c r="S168" s="268" t="s">
        <v>65</v>
      </c>
      <c r="T168" s="257" t="s">
        <v>66</v>
      </c>
      <c r="U168" s="252" t="s">
        <v>67</v>
      </c>
    </row>
    <row r="169" s="251" customFormat="1" ht="14" spans="1:21">
      <c r="A169" s="253" t="s">
        <v>68</v>
      </c>
      <c r="B169" s="253" t="s">
        <v>328</v>
      </c>
      <c r="C169" s="254" t="s">
        <v>69</v>
      </c>
      <c r="D169" s="253" t="s">
        <v>329</v>
      </c>
      <c r="E169" s="254" t="s">
        <v>245</v>
      </c>
      <c r="F169" s="253" t="s">
        <v>318</v>
      </c>
      <c r="G169" s="254" t="s">
        <v>72</v>
      </c>
      <c r="H169" s="254" t="s">
        <v>319</v>
      </c>
      <c r="I169" s="254" t="s">
        <v>245</v>
      </c>
      <c r="J169" s="258">
        <v>2</v>
      </c>
      <c r="K169" s="254" t="s">
        <v>69</v>
      </c>
      <c r="L169" s="254" t="s">
        <v>74</v>
      </c>
      <c r="M169" s="259">
        <v>45232</v>
      </c>
      <c r="N169" s="260">
        <v>20</v>
      </c>
      <c r="O169" s="261">
        <v>0</v>
      </c>
      <c r="P169" s="262">
        <v>1.94612</v>
      </c>
      <c r="Q169" s="269">
        <v>3.89224</v>
      </c>
      <c r="R169" s="270">
        <f>S182</f>
        <v>1.794394</v>
      </c>
      <c r="S169" s="271">
        <f t="shared" ref="S169:S177" si="6">R169*J169</f>
        <v>3.588788</v>
      </c>
      <c r="T169" s="259"/>
      <c r="U169" s="254" t="s">
        <v>74</v>
      </c>
    </row>
    <row r="170" s="251" customFormat="1" ht="14" spans="1:21">
      <c r="A170" s="255" t="s">
        <v>68</v>
      </c>
      <c r="B170" s="255" t="s">
        <v>328</v>
      </c>
      <c r="C170" s="256" t="s">
        <v>69</v>
      </c>
      <c r="D170" s="255" t="s">
        <v>329</v>
      </c>
      <c r="E170" s="256" t="s">
        <v>245</v>
      </c>
      <c r="F170" s="255" t="s">
        <v>310</v>
      </c>
      <c r="G170" s="256" t="s">
        <v>77</v>
      </c>
      <c r="H170" s="256" t="s">
        <v>311</v>
      </c>
      <c r="I170" s="256" t="s">
        <v>312</v>
      </c>
      <c r="J170" s="263">
        <v>1</v>
      </c>
      <c r="K170" s="256" t="s">
        <v>69</v>
      </c>
      <c r="L170" s="256" t="s">
        <v>74</v>
      </c>
      <c r="M170" s="264">
        <v>45232</v>
      </c>
      <c r="N170" s="265">
        <v>20</v>
      </c>
      <c r="O170" s="266">
        <v>0</v>
      </c>
      <c r="P170" s="267">
        <v>4.4425</v>
      </c>
      <c r="Q170" s="272">
        <v>4.4425</v>
      </c>
      <c r="R170" s="270">
        <v>4.4425</v>
      </c>
      <c r="S170" s="271">
        <f t="shared" si="6"/>
        <v>4.4425</v>
      </c>
      <c r="T170" s="264"/>
      <c r="U170" s="256" t="s">
        <v>74</v>
      </c>
    </row>
    <row r="171" s="251" customFormat="1" ht="14" spans="1:21">
      <c r="A171" s="253" t="s">
        <v>68</v>
      </c>
      <c r="B171" s="253" t="s">
        <v>328</v>
      </c>
      <c r="C171" s="254" t="s">
        <v>69</v>
      </c>
      <c r="D171" s="253" t="s">
        <v>329</v>
      </c>
      <c r="E171" s="254" t="s">
        <v>245</v>
      </c>
      <c r="F171" s="253" t="s">
        <v>330</v>
      </c>
      <c r="G171" s="254" t="s">
        <v>72</v>
      </c>
      <c r="H171" s="254" t="s">
        <v>331</v>
      </c>
      <c r="I171" s="254" t="s">
        <v>245</v>
      </c>
      <c r="J171" s="258">
        <v>1</v>
      </c>
      <c r="K171" s="254" t="s">
        <v>69</v>
      </c>
      <c r="L171" s="254" t="s">
        <v>74</v>
      </c>
      <c r="M171" s="259">
        <v>45232</v>
      </c>
      <c r="N171" s="260">
        <v>20</v>
      </c>
      <c r="O171" s="261">
        <v>0</v>
      </c>
      <c r="P171" s="262">
        <v>5.11931</v>
      </c>
      <c r="Q171" s="269">
        <v>5.11931</v>
      </c>
      <c r="R171" s="270">
        <f>S186</f>
        <v>4.563648</v>
      </c>
      <c r="S171" s="271">
        <f t="shared" si="6"/>
        <v>4.563648</v>
      </c>
      <c r="T171" s="259"/>
      <c r="U171" s="254" t="s">
        <v>74</v>
      </c>
    </row>
    <row r="172" s="251" customFormat="1" ht="14" spans="1:21">
      <c r="A172" s="255" t="s">
        <v>68</v>
      </c>
      <c r="B172" s="255" t="s">
        <v>328</v>
      </c>
      <c r="C172" s="256" t="s">
        <v>69</v>
      </c>
      <c r="D172" s="255" t="s">
        <v>329</v>
      </c>
      <c r="E172" s="256" t="s">
        <v>245</v>
      </c>
      <c r="F172" s="255" t="s">
        <v>332</v>
      </c>
      <c r="G172" s="256" t="s">
        <v>77</v>
      </c>
      <c r="H172" s="256" t="s">
        <v>333</v>
      </c>
      <c r="I172" s="256" t="s">
        <v>334</v>
      </c>
      <c r="J172" s="263">
        <v>1</v>
      </c>
      <c r="K172" s="256" t="s">
        <v>69</v>
      </c>
      <c r="L172" s="256" t="s">
        <v>74</v>
      </c>
      <c r="M172" s="264">
        <v>45232</v>
      </c>
      <c r="N172" s="265">
        <v>20</v>
      </c>
      <c r="O172" s="266">
        <v>0</v>
      </c>
      <c r="P172" s="267">
        <v>3.731</v>
      </c>
      <c r="Q172" s="272">
        <v>3.731</v>
      </c>
      <c r="R172" s="270">
        <v>3.731</v>
      </c>
      <c r="S172" s="271">
        <f t="shared" si="6"/>
        <v>3.731</v>
      </c>
      <c r="T172" s="264"/>
      <c r="U172" s="256" t="s">
        <v>74</v>
      </c>
    </row>
    <row r="173" s="251" customFormat="1" ht="14" spans="1:21">
      <c r="A173" s="253" t="s">
        <v>68</v>
      </c>
      <c r="B173" s="253" t="s">
        <v>328</v>
      </c>
      <c r="C173" s="254" t="s">
        <v>69</v>
      </c>
      <c r="D173" s="253" t="s">
        <v>329</v>
      </c>
      <c r="E173" s="254" t="s">
        <v>245</v>
      </c>
      <c r="F173" s="253" t="s">
        <v>315</v>
      </c>
      <c r="G173" s="254" t="s">
        <v>77</v>
      </c>
      <c r="H173" s="254" t="s">
        <v>316</v>
      </c>
      <c r="I173" s="254" t="s">
        <v>312</v>
      </c>
      <c r="J173" s="258">
        <v>1</v>
      </c>
      <c r="K173" s="254" t="s">
        <v>69</v>
      </c>
      <c r="L173" s="254" t="s">
        <v>74</v>
      </c>
      <c r="M173" s="259">
        <v>45232</v>
      </c>
      <c r="N173" s="260">
        <v>20</v>
      </c>
      <c r="O173" s="261">
        <v>0</v>
      </c>
      <c r="P173" s="262">
        <v>4.8903</v>
      </c>
      <c r="Q173" s="269">
        <v>4.8903</v>
      </c>
      <c r="R173" s="270">
        <v>4.4425</v>
      </c>
      <c r="S173" s="271">
        <f t="shared" si="6"/>
        <v>4.4425</v>
      </c>
      <c r="T173" s="259"/>
      <c r="U173" s="254" t="s">
        <v>74</v>
      </c>
    </row>
    <row r="174" s="251" customFormat="1" ht="14" spans="1:21">
      <c r="A174" s="255" t="s">
        <v>68</v>
      </c>
      <c r="B174" s="255" t="s">
        <v>328</v>
      </c>
      <c r="C174" s="256" t="s">
        <v>69</v>
      </c>
      <c r="D174" s="255" t="s">
        <v>329</v>
      </c>
      <c r="E174" s="256" t="s">
        <v>245</v>
      </c>
      <c r="F174" s="255" t="s">
        <v>335</v>
      </c>
      <c r="G174" s="256" t="s">
        <v>77</v>
      </c>
      <c r="H174" s="256" t="s">
        <v>336</v>
      </c>
      <c r="I174" s="256" t="s">
        <v>337</v>
      </c>
      <c r="J174" s="263">
        <v>2</v>
      </c>
      <c r="K174" s="256" t="s">
        <v>69</v>
      </c>
      <c r="L174" s="256" t="s">
        <v>74</v>
      </c>
      <c r="M174" s="264">
        <v>45232</v>
      </c>
      <c r="N174" s="265">
        <v>20</v>
      </c>
      <c r="O174" s="266">
        <v>0</v>
      </c>
      <c r="P174" s="267">
        <v>0.8233</v>
      </c>
      <c r="Q174" s="272">
        <v>1.6466</v>
      </c>
      <c r="R174" s="270">
        <v>0.55</v>
      </c>
      <c r="S174" s="271">
        <f t="shared" si="6"/>
        <v>1.1</v>
      </c>
      <c r="T174" s="264"/>
      <c r="U174" s="256" t="s">
        <v>74</v>
      </c>
    </row>
    <row r="175" s="251" customFormat="1" ht="14" spans="1:21">
      <c r="A175" s="253" t="s">
        <v>68</v>
      </c>
      <c r="B175" s="253" t="s">
        <v>328</v>
      </c>
      <c r="C175" s="254" t="s">
        <v>69</v>
      </c>
      <c r="D175" s="253" t="s">
        <v>329</v>
      </c>
      <c r="E175" s="254" t="s">
        <v>245</v>
      </c>
      <c r="F175" s="253" t="s">
        <v>338</v>
      </c>
      <c r="G175" s="254" t="s">
        <v>77</v>
      </c>
      <c r="H175" s="254" t="s">
        <v>339</v>
      </c>
      <c r="I175" s="254" t="s">
        <v>334</v>
      </c>
      <c r="J175" s="258">
        <v>1</v>
      </c>
      <c r="K175" s="254" t="s">
        <v>69</v>
      </c>
      <c r="L175" s="254" t="s">
        <v>74</v>
      </c>
      <c r="M175" s="259">
        <v>45232</v>
      </c>
      <c r="N175" s="260">
        <v>20</v>
      </c>
      <c r="O175" s="261">
        <v>0</v>
      </c>
      <c r="P175" s="262">
        <v>0.4</v>
      </c>
      <c r="Q175" s="269">
        <v>0.4</v>
      </c>
      <c r="R175" s="270">
        <v>0.4</v>
      </c>
      <c r="S175" s="271">
        <f t="shared" si="6"/>
        <v>0.4</v>
      </c>
      <c r="T175" s="259"/>
      <c r="U175" s="254" t="s">
        <v>74</v>
      </c>
    </row>
    <row r="176" s="251" customFormat="1" ht="14" spans="1:21">
      <c r="A176" s="255" t="s">
        <v>68</v>
      </c>
      <c r="B176" s="255" t="s">
        <v>328</v>
      </c>
      <c r="C176" s="256" t="s">
        <v>69</v>
      </c>
      <c r="D176" s="255" t="s">
        <v>329</v>
      </c>
      <c r="E176" s="256" t="s">
        <v>245</v>
      </c>
      <c r="F176" s="255" t="s">
        <v>138</v>
      </c>
      <c r="G176" s="256" t="s">
        <v>77</v>
      </c>
      <c r="H176" s="256" t="s">
        <v>139</v>
      </c>
      <c r="I176" s="256" t="s">
        <v>74</v>
      </c>
      <c r="J176" s="263">
        <v>0.0477</v>
      </c>
      <c r="K176" s="256" t="s">
        <v>79</v>
      </c>
      <c r="L176" s="256" t="s">
        <v>74</v>
      </c>
      <c r="M176" s="264">
        <v>45232</v>
      </c>
      <c r="N176" s="265">
        <v>20</v>
      </c>
      <c r="O176" s="266">
        <v>0</v>
      </c>
      <c r="P176" s="267">
        <v>5.36209</v>
      </c>
      <c r="Q176" s="272">
        <v>0.25577</v>
      </c>
      <c r="R176" s="270">
        <v>5</v>
      </c>
      <c r="S176" s="271">
        <f t="shared" si="6"/>
        <v>0.2385</v>
      </c>
      <c r="T176" s="264"/>
      <c r="U176" s="256" t="s">
        <v>74</v>
      </c>
    </row>
    <row r="177" s="251" customFormat="1" ht="14" spans="1:21">
      <c r="A177" s="253" t="s">
        <v>68</v>
      </c>
      <c r="B177" s="253" t="s">
        <v>328</v>
      </c>
      <c r="C177" s="254" t="s">
        <v>69</v>
      </c>
      <c r="D177" s="253" t="s">
        <v>329</v>
      </c>
      <c r="E177" s="254" t="s">
        <v>245</v>
      </c>
      <c r="F177" s="253" t="s">
        <v>340</v>
      </c>
      <c r="G177" s="254" t="s">
        <v>77</v>
      </c>
      <c r="H177" s="254" t="s">
        <v>341</v>
      </c>
      <c r="I177" s="254" t="s">
        <v>337</v>
      </c>
      <c r="J177" s="258">
        <v>2</v>
      </c>
      <c r="K177" s="254" t="s">
        <v>69</v>
      </c>
      <c r="L177" s="254" t="s">
        <v>74</v>
      </c>
      <c r="M177" s="259">
        <v>45232</v>
      </c>
      <c r="N177" s="260">
        <v>20</v>
      </c>
      <c r="O177" s="261">
        <v>0</v>
      </c>
      <c r="P177" s="262">
        <v>1.6542</v>
      </c>
      <c r="Q177" s="269">
        <v>3.3084</v>
      </c>
      <c r="R177" s="270">
        <v>1</v>
      </c>
      <c r="S177" s="271">
        <f t="shared" si="6"/>
        <v>2</v>
      </c>
      <c r="T177" s="259"/>
      <c r="U177" s="254" t="s">
        <v>74</v>
      </c>
    </row>
    <row r="178" spans="19:19">
      <c r="S178" s="228">
        <f>SUM(S169:S177)</f>
        <v>24.506936</v>
      </c>
    </row>
    <row r="180" s="251" customFormat="1" ht="18" customHeight="1" spans="1:21">
      <c r="A180" s="252" t="s">
        <v>47</v>
      </c>
      <c r="B180" s="252" t="s">
        <v>48</v>
      </c>
      <c r="C180" s="252" t="s">
        <v>49</v>
      </c>
      <c r="D180" s="252" t="s">
        <v>50</v>
      </c>
      <c r="E180" s="252" t="s">
        <v>51</v>
      </c>
      <c r="F180" s="252" t="s">
        <v>52</v>
      </c>
      <c r="G180" s="252" t="s">
        <v>53</v>
      </c>
      <c r="H180" s="252" t="s">
        <v>54</v>
      </c>
      <c r="I180" s="252" t="s">
        <v>55</v>
      </c>
      <c r="J180" s="257" t="s">
        <v>56</v>
      </c>
      <c r="K180" s="252" t="s">
        <v>57</v>
      </c>
      <c r="L180" s="252" t="s">
        <v>58</v>
      </c>
      <c r="M180" s="257" t="s">
        <v>59</v>
      </c>
      <c r="N180" s="257" t="s">
        <v>60</v>
      </c>
      <c r="O180" s="257" t="s">
        <v>61</v>
      </c>
      <c r="P180" s="257" t="s">
        <v>62</v>
      </c>
      <c r="Q180" s="257" t="s">
        <v>63</v>
      </c>
      <c r="R180" s="268" t="s">
        <v>64</v>
      </c>
      <c r="S180" s="268" t="s">
        <v>65</v>
      </c>
      <c r="T180" s="257" t="s">
        <v>66</v>
      </c>
      <c r="U180" s="252" t="s">
        <v>67</v>
      </c>
    </row>
    <row r="181" s="251" customFormat="1" ht="14" spans="1:21">
      <c r="A181" s="253" t="s">
        <v>68</v>
      </c>
      <c r="B181" s="253" t="s">
        <v>318</v>
      </c>
      <c r="C181" s="254" t="s">
        <v>69</v>
      </c>
      <c r="D181" s="253" t="s">
        <v>319</v>
      </c>
      <c r="E181" s="254" t="s">
        <v>245</v>
      </c>
      <c r="F181" s="253" t="s">
        <v>322</v>
      </c>
      <c r="G181" s="254" t="s">
        <v>77</v>
      </c>
      <c r="H181" s="254" t="s">
        <v>117</v>
      </c>
      <c r="I181" s="254" t="s">
        <v>104</v>
      </c>
      <c r="J181" s="258">
        <v>0.3826</v>
      </c>
      <c r="K181" s="254" t="s">
        <v>79</v>
      </c>
      <c r="L181" s="254" t="s">
        <v>74</v>
      </c>
      <c r="M181" s="259">
        <v>45232</v>
      </c>
      <c r="N181" s="260">
        <v>110</v>
      </c>
      <c r="O181" s="261">
        <v>0</v>
      </c>
      <c r="P181" s="262">
        <v>4.7325</v>
      </c>
      <c r="Q181" s="269">
        <v>1.81065</v>
      </c>
      <c r="R181" s="270">
        <v>4.69</v>
      </c>
      <c r="S181" s="271">
        <f>R181*J181</f>
        <v>1.794394</v>
      </c>
      <c r="T181" s="259"/>
      <c r="U181" s="254" t="s">
        <v>74</v>
      </c>
    </row>
    <row r="182" spans="19:19">
      <c r="S182" s="228">
        <f>SUM(S181:S181)</f>
        <v>1.794394</v>
      </c>
    </row>
    <row r="184" s="251" customFormat="1" ht="18" customHeight="1" spans="1:21">
      <c r="A184" s="252" t="s">
        <v>47</v>
      </c>
      <c r="B184" s="252" t="s">
        <v>48</v>
      </c>
      <c r="C184" s="252" t="s">
        <v>49</v>
      </c>
      <c r="D184" s="252" t="s">
        <v>50</v>
      </c>
      <c r="E184" s="252" t="s">
        <v>51</v>
      </c>
      <c r="F184" s="252" t="s">
        <v>52</v>
      </c>
      <c r="G184" s="252" t="s">
        <v>53</v>
      </c>
      <c r="H184" s="252" t="s">
        <v>54</v>
      </c>
      <c r="I184" s="252" t="s">
        <v>55</v>
      </c>
      <c r="J184" s="257" t="s">
        <v>56</v>
      </c>
      <c r="K184" s="252" t="s">
        <v>57</v>
      </c>
      <c r="L184" s="252" t="s">
        <v>58</v>
      </c>
      <c r="M184" s="257" t="s">
        <v>59</v>
      </c>
      <c r="N184" s="257" t="s">
        <v>60</v>
      </c>
      <c r="O184" s="257" t="s">
        <v>61</v>
      </c>
      <c r="P184" s="257" t="s">
        <v>62</v>
      </c>
      <c r="Q184" s="257" t="s">
        <v>63</v>
      </c>
      <c r="R184" s="268" t="s">
        <v>64</v>
      </c>
      <c r="S184" s="268" t="s">
        <v>65</v>
      </c>
      <c r="T184" s="257" t="s">
        <v>66</v>
      </c>
      <c r="U184" s="252" t="s">
        <v>67</v>
      </c>
    </row>
    <row r="185" s="251" customFormat="1" ht="14" spans="1:21">
      <c r="A185" s="253" t="s">
        <v>68</v>
      </c>
      <c r="B185" s="253" t="s">
        <v>330</v>
      </c>
      <c r="C185" s="254" t="s">
        <v>69</v>
      </c>
      <c r="D185" s="253" t="s">
        <v>331</v>
      </c>
      <c r="E185" s="254" t="s">
        <v>245</v>
      </c>
      <c r="F185" s="253" t="s">
        <v>169</v>
      </c>
      <c r="G185" s="254" t="s">
        <v>77</v>
      </c>
      <c r="H185" s="254" t="s">
        <v>170</v>
      </c>
      <c r="I185" s="254" t="s">
        <v>171</v>
      </c>
      <c r="J185" s="258">
        <v>0.8896</v>
      </c>
      <c r="K185" s="254" t="s">
        <v>79</v>
      </c>
      <c r="L185" s="254" t="s">
        <v>74</v>
      </c>
      <c r="M185" s="259">
        <v>45232</v>
      </c>
      <c r="N185" s="260">
        <v>110</v>
      </c>
      <c r="O185" s="261">
        <v>0</v>
      </c>
      <c r="P185" s="262">
        <v>5.151</v>
      </c>
      <c r="Q185" s="269">
        <v>4.58233</v>
      </c>
      <c r="R185" s="270">
        <v>5.13</v>
      </c>
      <c r="S185" s="271">
        <f t="shared" ref="S185:S190" si="7">R185*J185</f>
        <v>4.563648</v>
      </c>
      <c r="T185" s="259"/>
      <c r="U185" s="254" t="s">
        <v>74</v>
      </c>
    </row>
    <row r="186" spans="19:19">
      <c r="S186" s="228">
        <f>SUM(S185:S185)</f>
        <v>4.563648</v>
      </c>
    </row>
    <row r="188" s="251" customFormat="1" ht="18" customHeight="1" spans="1:21">
      <c r="A188" s="252" t="s">
        <v>47</v>
      </c>
      <c r="B188" s="252" t="s">
        <v>48</v>
      </c>
      <c r="C188" s="252" t="s">
        <v>49</v>
      </c>
      <c r="D188" s="252" t="s">
        <v>50</v>
      </c>
      <c r="E188" s="252" t="s">
        <v>51</v>
      </c>
      <c r="F188" s="252" t="s">
        <v>52</v>
      </c>
      <c r="G188" s="252" t="s">
        <v>53</v>
      </c>
      <c r="H188" s="252" t="s">
        <v>54</v>
      </c>
      <c r="I188" s="252" t="s">
        <v>55</v>
      </c>
      <c r="J188" s="257" t="s">
        <v>56</v>
      </c>
      <c r="K188" s="252" t="s">
        <v>57</v>
      </c>
      <c r="L188" s="252" t="s">
        <v>58</v>
      </c>
      <c r="M188" s="257" t="s">
        <v>59</v>
      </c>
      <c r="N188" s="257" t="s">
        <v>60</v>
      </c>
      <c r="O188" s="257" t="s">
        <v>61</v>
      </c>
      <c r="P188" s="257" t="s">
        <v>62</v>
      </c>
      <c r="Q188" s="257" t="s">
        <v>63</v>
      </c>
      <c r="R188" s="268" t="s">
        <v>64</v>
      </c>
      <c r="S188" s="268" t="s">
        <v>65</v>
      </c>
      <c r="T188" s="257" t="s">
        <v>66</v>
      </c>
      <c r="U188" s="252" t="s">
        <v>67</v>
      </c>
    </row>
    <row r="189" s="251" customFormat="1" ht="14" spans="1:21">
      <c r="A189" s="253" t="s">
        <v>68</v>
      </c>
      <c r="B189" s="253" t="s">
        <v>248</v>
      </c>
      <c r="C189" s="254" t="s">
        <v>69</v>
      </c>
      <c r="D189" s="253" t="s">
        <v>249</v>
      </c>
      <c r="E189" s="254" t="s">
        <v>74</v>
      </c>
      <c r="F189" s="253" t="s">
        <v>342</v>
      </c>
      <c r="G189" s="254" t="s">
        <v>77</v>
      </c>
      <c r="H189" s="254" t="s">
        <v>343</v>
      </c>
      <c r="I189" s="254" t="s">
        <v>74</v>
      </c>
      <c r="J189" s="258">
        <v>1</v>
      </c>
      <c r="K189" s="254" t="s">
        <v>69</v>
      </c>
      <c r="L189" s="254" t="s">
        <v>74</v>
      </c>
      <c r="M189" s="259">
        <v>45087</v>
      </c>
      <c r="N189" s="260">
        <v>70</v>
      </c>
      <c r="O189" s="261">
        <v>0</v>
      </c>
      <c r="P189" s="262">
        <v>0.557</v>
      </c>
      <c r="Q189" s="269">
        <v>0.557</v>
      </c>
      <c r="R189" s="270">
        <v>0.557</v>
      </c>
      <c r="S189" s="271">
        <f t="shared" si="7"/>
        <v>0.557</v>
      </c>
      <c r="T189" s="259"/>
      <c r="U189" s="254" t="s">
        <v>74</v>
      </c>
    </row>
    <row r="190" s="251" customFormat="1" ht="14" spans="1:21">
      <c r="A190" s="255" t="s">
        <v>68</v>
      </c>
      <c r="B190" s="255" t="s">
        <v>248</v>
      </c>
      <c r="C190" s="256" t="s">
        <v>69</v>
      </c>
      <c r="D190" s="255" t="s">
        <v>249</v>
      </c>
      <c r="E190" s="256" t="s">
        <v>74</v>
      </c>
      <c r="F190" s="255" t="s">
        <v>92</v>
      </c>
      <c r="G190" s="256" t="s">
        <v>72</v>
      </c>
      <c r="H190" s="256" t="s">
        <v>93</v>
      </c>
      <c r="I190" s="256" t="s">
        <v>74</v>
      </c>
      <c r="J190" s="263">
        <v>0.002</v>
      </c>
      <c r="K190" s="256" t="s">
        <v>94</v>
      </c>
      <c r="L190" s="256" t="s">
        <v>74</v>
      </c>
      <c r="M190" s="264">
        <v>45087</v>
      </c>
      <c r="N190" s="265">
        <v>70</v>
      </c>
      <c r="O190" s="266">
        <v>0</v>
      </c>
      <c r="P190" s="267">
        <v>7.55336</v>
      </c>
      <c r="Q190" s="272">
        <v>0.01511</v>
      </c>
      <c r="R190" s="270">
        <f>R165</f>
        <v>5.8632258835</v>
      </c>
      <c r="S190" s="271">
        <f t="shared" si="7"/>
        <v>0.011726451767</v>
      </c>
      <c r="T190" s="264"/>
      <c r="U190" s="256" t="s">
        <v>74</v>
      </c>
    </row>
    <row r="191" spans="19:19">
      <c r="S191" s="228">
        <f>SUM(S189:S190)</f>
        <v>0.568726451767</v>
      </c>
    </row>
  </sheetData>
  <pageMargins left="0.75" right="0.75" top="1" bottom="1" header="0.5" footer="0.5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33"/>
  <sheetViews>
    <sheetView workbookViewId="0">
      <selection activeCell="R23" sqref="R23"/>
    </sheetView>
  </sheetViews>
  <sheetFormatPr defaultColWidth="8.66666666666667" defaultRowHeight="15"/>
  <cols>
    <col min="1" max="1" width="4.08333333333333" customWidth="1"/>
    <col min="2" max="2" width="9.33333333333333" customWidth="1"/>
    <col min="3" max="3" width="6.75" customWidth="1"/>
    <col min="4" max="4" width="10.9166666666667" customWidth="1"/>
    <col min="5" max="5" width="7.5" customWidth="1"/>
    <col min="6" max="6" width="9.33333333333333" customWidth="1"/>
    <col min="7" max="7" width="7.08333333333333" customWidth="1"/>
    <col min="8" max="8" width="18.5" customWidth="1"/>
    <col min="9" max="9" width="7.5" customWidth="1"/>
    <col min="10" max="10" width="8.08333333333333" customWidth="1"/>
    <col min="11" max="12" width="6.75" customWidth="1"/>
    <col min="13" max="13" width="8.08333333333333" customWidth="1"/>
    <col min="14" max="14" width="4.08333333333333" customWidth="1"/>
    <col min="15" max="15" width="5.16666666666667" customWidth="1"/>
    <col min="16" max="17" width="7.75" customWidth="1"/>
    <col min="18" max="18" width="7" style="228" customWidth="1"/>
    <col min="19" max="19" width="6.75" style="228" customWidth="1"/>
    <col min="20" max="20" width="8.08333333333333" customWidth="1"/>
    <col min="21" max="21" width="5.41666666666667" customWidth="1"/>
  </cols>
  <sheetData>
    <row r="1" s="251" customFormat="1" ht="18" customHeight="1" spans="1:21">
      <c r="A1" s="252" t="s">
        <v>47</v>
      </c>
      <c r="B1" s="252" t="s">
        <v>48</v>
      </c>
      <c r="C1" s="252" t="s">
        <v>49</v>
      </c>
      <c r="D1" s="252" t="s">
        <v>50</v>
      </c>
      <c r="E1" s="252" t="s">
        <v>51</v>
      </c>
      <c r="F1" s="252" t="s">
        <v>52</v>
      </c>
      <c r="G1" s="252" t="s">
        <v>53</v>
      </c>
      <c r="H1" s="252" t="s">
        <v>54</v>
      </c>
      <c r="I1" s="252" t="s">
        <v>55</v>
      </c>
      <c r="J1" s="257" t="s">
        <v>56</v>
      </c>
      <c r="K1" s="252" t="s">
        <v>57</v>
      </c>
      <c r="L1" s="252" t="s">
        <v>58</v>
      </c>
      <c r="M1" s="257" t="s">
        <v>59</v>
      </c>
      <c r="N1" s="257" t="s">
        <v>60</v>
      </c>
      <c r="O1" s="257" t="s">
        <v>61</v>
      </c>
      <c r="P1" s="257" t="s">
        <v>62</v>
      </c>
      <c r="Q1" s="257" t="s">
        <v>63</v>
      </c>
      <c r="R1" s="268" t="s">
        <v>64</v>
      </c>
      <c r="S1" s="268" t="s">
        <v>65</v>
      </c>
      <c r="T1" s="257" t="s">
        <v>66</v>
      </c>
      <c r="U1" s="252" t="s">
        <v>67</v>
      </c>
    </row>
    <row r="2" s="251" customFormat="1" ht="14" spans="1:21">
      <c r="A2" s="253" t="s">
        <v>68</v>
      </c>
      <c r="B2" s="253" t="s">
        <v>36</v>
      </c>
      <c r="C2" s="254" t="s">
        <v>69</v>
      </c>
      <c r="D2" s="253" t="s">
        <v>186</v>
      </c>
      <c r="E2" s="254" t="s">
        <v>245</v>
      </c>
      <c r="F2" s="253" t="s">
        <v>248</v>
      </c>
      <c r="G2" s="254" t="s">
        <v>72</v>
      </c>
      <c r="H2" s="254" t="s">
        <v>249</v>
      </c>
      <c r="I2" s="254" t="s">
        <v>74</v>
      </c>
      <c r="J2" s="258">
        <v>2</v>
      </c>
      <c r="K2" s="254" t="s">
        <v>69</v>
      </c>
      <c r="L2" s="254" t="s">
        <v>74</v>
      </c>
      <c r="M2" s="259">
        <v>45289</v>
      </c>
      <c r="N2" s="260">
        <v>10</v>
      </c>
      <c r="O2" s="261">
        <v>0</v>
      </c>
      <c r="P2" s="262">
        <v>0.62768</v>
      </c>
      <c r="Q2" s="269">
        <v>1.25536</v>
      </c>
      <c r="R2" s="270">
        <f>VLOOKUP(F:F,'SHT0016420'!F:R,13,0)</f>
        <v>0.568726451767</v>
      </c>
      <c r="S2" s="271">
        <f t="shared" ref="S2:S30" si="0">R2*J2</f>
        <v>1.137452903534</v>
      </c>
      <c r="T2" s="259"/>
      <c r="U2" s="254" t="s">
        <v>74</v>
      </c>
    </row>
    <row r="3" s="251" customFormat="1" ht="14" spans="1:21">
      <c r="A3" s="255" t="s">
        <v>68</v>
      </c>
      <c r="B3" s="255" t="s">
        <v>36</v>
      </c>
      <c r="C3" s="256" t="s">
        <v>69</v>
      </c>
      <c r="D3" s="255" t="s">
        <v>186</v>
      </c>
      <c r="E3" s="256" t="s">
        <v>245</v>
      </c>
      <c r="F3" s="255" t="s">
        <v>246</v>
      </c>
      <c r="G3" s="256" t="s">
        <v>77</v>
      </c>
      <c r="H3" s="256" t="s">
        <v>247</v>
      </c>
      <c r="I3" s="256" t="s">
        <v>74</v>
      </c>
      <c r="J3" s="263">
        <v>1</v>
      </c>
      <c r="K3" s="256" t="s">
        <v>69</v>
      </c>
      <c r="L3" s="256" t="s">
        <v>74</v>
      </c>
      <c r="M3" s="264">
        <v>45289</v>
      </c>
      <c r="N3" s="265">
        <v>10</v>
      </c>
      <c r="O3" s="266">
        <v>0</v>
      </c>
      <c r="P3" s="267">
        <v>212.15359</v>
      </c>
      <c r="Q3" s="272">
        <v>212.15359</v>
      </c>
      <c r="R3" s="270">
        <f>VLOOKUP(F:F,'SHT0016420'!F:R,13,0)</f>
        <v>180.330551074586</v>
      </c>
      <c r="S3" s="271">
        <f t="shared" si="0"/>
        <v>180.330551074586</v>
      </c>
      <c r="T3" s="264"/>
      <c r="U3" s="256" t="s">
        <v>74</v>
      </c>
    </row>
    <row r="4" s="251" customFormat="1" ht="14" spans="1:21">
      <c r="A4" s="253" t="s">
        <v>68</v>
      </c>
      <c r="B4" s="253" t="s">
        <v>36</v>
      </c>
      <c r="C4" s="254" t="s">
        <v>69</v>
      </c>
      <c r="D4" s="253" t="s">
        <v>186</v>
      </c>
      <c r="E4" s="254" t="s">
        <v>245</v>
      </c>
      <c r="F4" s="253" t="s">
        <v>243</v>
      </c>
      <c r="G4" s="254" t="s">
        <v>72</v>
      </c>
      <c r="H4" s="254" t="s">
        <v>244</v>
      </c>
      <c r="I4" s="254" t="s">
        <v>245</v>
      </c>
      <c r="J4" s="258">
        <v>1</v>
      </c>
      <c r="K4" s="254" t="s">
        <v>69</v>
      </c>
      <c r="L4" s="254" t="s">
        <v>74</v>
      </c>
      <c r="M4" s="259">
        <v>45289</v>
      </c>
      <c r="N4" s="260">
        <v>10</v>
      </c>
      <c r="O4" s="261">
        <v>0</v>
      </c>
      <c r="P4" s="262">
        <v>31.79048</v>
      </c>
      <c r="Q4" s="269">
        <v>31.79048</v>
      </c>
      <c r="R4" s="270">
        <f>VLOOKUP(F:F,'SHT0016420'!F:R,13,0)</f>
        <v>25.749939887302</v>
      </c>
      <c r="S4" s="271">
        <f t="shared" si="0"/>
        <v>25.749939887302</v>
      </c>
      <c r="T4" s="259"/>
      <c r="U4" s="254" t="s">
        <v>74</v>
      </c>
    </row>
    <row r="5" s="251" customFormat="1" ht="14" spans="1:21">
      <c r="A5" s="255" t="s">
        <v>68</v>
      </c>
      <c r="B5" s="255" t="s">
        <v>36</v>
      </c>
      <c r="C5" s="256" t="s">
        <v>69</v>
      </c>
      <c r="D5" s="255" t="s">
        <v>186</v>
      </c>
      <c r="E5" s="256" t="s">
        <v>245</v>
      </c>
      <c r="F5" s="255" t="s">
        <v>241</v>
      </c>
      <c r="G5" s="256" t="s">
        <v>72</v>
      </c>
      <c r="H5" s="256" t="s">
        <v>242</v>
      </c>
      <c r="I5" s="256" t="s">
        <v>74</v>
      </c>
      <c r="J5" s="263">
        <v>28</v>
      </c>
      <c r="K5" s="256" t="s">
        <v>69</v>
      </c>
      <c r="L5" s="256" t="s">
        <v>74</v>
      </c>
      <c r="M5" s="264">
        <v>45289</v>
      </c>
      <c r="N5" s="265">
        <v>10</v>
      </c>
      <c r="O5" s="266">
        <v>0</v>
      </c>
      <c r="P5" s="267">
        <v>0.12325</v>
      </c>
      <c r="Q5" s="272">
        <v>3.451</v>
      </c>
      <c r="R5" s="270">
        <f>VLOOKUP(F:F,'SHT0016420'!F:R,13,0)</f>
        <v>0.017787562</v>
      </c>
      <c r="S5" s="271">
        <f t="shared" si="0"/>
        <v>0.498051736</v>
      </c>
      <c r="T5" s="264"/>
      <c r="U5" s="256" t="s">
        <v>74</v>
      </c>
    </row>
    <row r="6" s="251" customFormat="1" ht="14" spans="1:21">
      <c r="A6" s="253" t="s">
        <v>68</v>
      </c>
      <c r="B6" s="253" t="s">
        <v>36</v>
      </c>
      <c r="C6" s="254" t="s">
        <v>69</v>
      </c>
      <c r="D6" s="253" t="s">
        <v>186</v>
      </c>
      <c r="E6" s="254" t="s">
        <v>245</v>
      </c>
      <c r="F6" s="253" t="s">
        <v>239</v>
      </c>
      <c r="G6" s="254" t="s">
        <v>77</v>
      </c>
      <c r="H6" s="254" t="s">
        <v>240</v>
      </c>
      <c r="I6" s="254" t="s">
        <v>74</v>
      </c>
      <c r="J6" s="258">
        <v>2</v>
      </c>
      <c r="K6" s="254" t="s">
        <v>69</v>
      </c>
      <c r="L6" s="254" t="s">
        <v>74</v>
      </c>
      <c r="M6" s="259">
        <v>45289</v>
      </c>
      <c r="N6" s="260">
        <v>10</v>
      </c>
      <c r="O6" s="261">
        <v>0</v>
      </c>
      <c r="P6" s="262">
        <v>2</v>
      </c>
      <c r="Q6" s="269">
        <v>4</v>
      </c>
      <c r="R6" s="270">
        <f>VLOOKUP(F:F,'SHT0016420'!F:R,13,0)</f>
        <v>2</v>
      </c>
      <c r="S6" s="271">
        <f t="shared" si="0"/>
        <v>4</v>
      </c>
      <c r="T6" s="259"/>
      <c r="U6" s="254" t="s">
        <v>74</v>
      </c>
    </row>
    <row r="7" s="251" customFormat="1" ht="14" spans="1:21">
      <c r="A7" s="255" t="s">
        <v>68</v>
      </c>
      <c r="B7" s="255" t="s">
        <v>36</v>
      </c>
      <c r="C7" s="256" t="s">
        <v>69</v>
      </c>
      <c r="D7" s="255" t="s">
        <v>186</v>
      </c>
      <c r="E7" s="256" t="s">
        <v>245</v>
      </c>
      <c r="F7" s="255" t="s">
        <v>237</v>
      </c>
      <c r="G7" s="256" t="s">
        <v>77</v>
      </c>
      <c r="H7" s="256" t="s">
        <v>238</v>
      </c>
      <c r="I7" s="256" t="s">
        <v>74</v>
      </c>
      <c r="J7" s="263">
        <v>1</v>
      </c>
      <c r="K7" s="256" t="s">
        <v>69</v>
      </c>
      <c r="L7" s="256" t="s">
        <v>74</v>
      </c>
      <c r="M7" s="264">
        <v>45289</v>
      </c>
      <c r="N7" s="265">
        <v>10</v>
      </c>
      <c r="O7" s="266">
        <v>0</v>
      </c>
      <c r="P7" s="267">
        <v>0.42</v>
      </c>
      <c r="Q7" s="272">
        <v>0.42</v>
      </c>
      <c r="R7" s="270">
        <f>VLOOKUP(F:F,'SHT0016420'!F:R,13,0)</f>
        <v>0.24</v>
      </c>
      <c r="S7" s="271">
        <f t="shared" si="0"/>
        <v>0.24</v>
      </c>
      <c r="T7" s="264"/>
      <c r="U7" s="256" t="s">
        <v>74</v>
      </c>
    </row>
    <row r="8" s="251" customFormat="1" ht="14" spans="1:21">
      <c r="A8" s="253" t="s">
        <v>68</v>
      </c>
      <c r="B8" s="253" t="s">
        <v>36</v>
      </c>
      <c r="C8" s="254" t="s">
        <v>69</v>
      </c>
      <c r="D8" s="253" t="s">
        <v>186</v>
      </c>
      <c r="E8" s="254" t="s">
        <v>245</v>
      </c>
      <c r="F8" s="253" t="s">
        <v>236</v>
      </c>
      <c r="G8" s="254" t="s">
        <v>72</v>
      </c>
      <c r="H8" s="254" t="s">
        <v>127</v>
      </c>
      <c r="I8" s="254" t="s">
        <v>187</v>
      </c>
      <c r="J8" s="258">
        <v>1</v>
      </c>
      <c r="K8" s="254" t="s">
        <v>69</v>
      </c>
      <c r="L8" s="254" t="s">
        <v>74</v>
      </c>
      <c r="M8" s="259">
        <v>45289</v>
      </c>
      <c r="N8" s="260">
        <v>10</v>
      </c>
      <c r="O8" s="261">
        <v>0</v>
      </c>
      <c r="P8" s="262">
        <v>50.66795</v>
      </c>
      <c r="Q8" s="269">
        <v>50.66795</v>
      </c>
      <c r="R8" s="270">
        <f>VLOOKUP(F:F,'SHT0016420'!F:R,13,0)</f>
        <v>41.6012238906195</v>
      </c>
      <c r="S8" s="271">
        <f t="shared" si="0"/>
        <v>41.6012238906195</v>
      </c>
      <c r="T8" s="259"/>
      <c r="U8" s="254" t="s">
        <v>74</v>
      </c>
    </row>
    <row r="9" s="251" customFormat="1" ht="14" spans="1:21">
      <c r="A9" s="255" t="s">
        <v>68</v>
      </c>
      <c r="B9" s="255" t="s">
        <v>36</v>
      </c>
      <c r="C9" s="256" t="s">
        <v>69</v>
      </c>
      <c r="D9" s="255" t="s">
        <v>186</v>
      </c>
      <c r="E9" s="256" t="s">
        <v>245</v>
      </c>
      <c r="F9" s="255" t="s">
        <v>233</v>
      </c>
      <c r="G9" s="256" t="s">
        <v>77</v>
      </c>
      <c r="H9" s="256" t="s">
        <v>234</v>
      </c>
      <c r="I9" s="256" t="s">
        <v>235</v>
      </c>
      <c r="J9" s="263">
        <v>1</v>
      </c>
      <c r="K9" s="256" t="s">
        <v>69</v>
      </c>
      <c r="L9" s="256" t="s">
        <v>74</v>
      </c>
      <c r="M9" s="264">
        <v>45289</v>
      </c>
      <c r="N9" s="265">
        <v>10</v>
      </c>
      <c r="O9" s="266">
        <v>0</v>
      </c>
      <c r="P9" s="267">
        <v>0.27</v>
      </c>
      <c r="Q9" s="272">
        <v>0.27</v>
      </c>
      <c r="R9" s="270">
        <f>VLOOKUP(F:F,'SHT0016420'!F:R,13,0)</f>
        <v>0.27</v>
      </c>
      <c r="S9" s="271">
        <f t="shared" si="0"/>
        <v>0.27</v>
      </c>
      <c r="T9" s="264"/>
      <c r="U9" s="256" t="s">
        <v>74</v>
      </c>
    </row>
    <row r="10" s="251" customFormat="1" ht="14" spans="1:21">
      <c r="A10" s="253" t="s">
        <v>68</v>
      </c>
      <c r="B10" s="253" t="s">
        <v>36</v>
      </c>
      <c r="C10" s="254" t="s">
        <v>69</v>
      </c>
      <c r="D10" s="253" t="s">
        <v>186</v>
      </c>
      <c r="E10" s="254" t="s">
        <v>245</v>
      </c>
      <c r="F10" s="253" t="s">
        <v>230</v>
      </c>
      <c r="G10" s="254" t="s">
        <v>77</v>
      </c>
      <c r="H10" s="254" t="s">
        <v>231</v>
      </c>
      <c r="I10" s="254" t="s">
        <v>232</v>
      </c>
      <c r="J10" s="258">
        <v>5</v>
      </c>
      <c r="K10" s="254" t="s">
        <v>122</v>
      </c>
      <c r="L10" s="254" t="s">
        <v>74</v>
      </c>
      <c r="M10" s="259">
        <v>45289</v>
      </c>
      <c r="N10" s="260">
        <v>10</v>
      </c>
      <c r="O10" s="261">
        <v>0</v>
      </c>
      <c r="P10" s="262">
        <v>0.053</v>
      </c>
      <c r="Q10" s="269">
        <v>0.265</v>
      </c>
      <c r="R10" s="270">
        <f>VLOOKUP(F:F,'SHT0016420'!F:R,13,0)</f>
        <v>0.053</v>
      </c>
      <c r="S10" s="271">
        <f t="shared" si="0"/>
        <v>0.265</v>
      </c>
      <c r="T10" s="259"/>
      <c r="U10" s="254" t="s">
        <v>74</v>
      </c>
    </row>
    <row r="11" s="251" customFormat="1" ht="14" spans="1:21">
      <c r="A11" s="255" t="s">
        <v>68</v>
      </c>
      <c r="B11" s="255" t="s">
        <v>36</v>
      </c>
      <c r="C11" s="256" t="s">
        <v>69</v>
      </c>
      <c r="D11" s="255" t="s">
        <v>186</v>
      </c>
      <c r="E11" s="256" t="s">
        <v>245</v>
      </c>
      <c r="F11" s="255" t="s">
        <v>227</v>
      </c>
      <c r="G11" s="256" t="s">
        <v>77</v>
      </c>
      <c r="H11" s="256" t="s">
        <v>228</v>
      </c>
      <c r="I11" s="256" t="s">
        <v>229</v>
      </c>
      <c r="J11" s="263">
        <v>4</v>
      </c>
      <c r="K11" s="256" t="s">
        <v>69</v>
      </c>
      <c r="L11" s="256" t="s">
        <v>74</v>
      </c>
      <c r="M11" s="264">
        <v>45289</v>
      </c>
      <c r="N11" s="265">
        <v>10</v>
      </c>
      <c r="O11" s="266">
        <v>0</v>
      </c>
      <c r="P11" s="267">
        <v>0.5</v>
      </c>
      <c r="Q11" s="272">
        <v>2</v>
      </c>
      <c r="R11" s="270">
        <f>VLOOKUP(F:F,'SHT0016420'!F:R,13,0)</f>
        <v>0.5</v>
      </c>
      <c r="S11" s="271">
        <f t="shared" si="0"/>
        <v>2</v>
      </c>
      <c r="T11" s="264"/>
      <c r="U11" s="256" t="s">
        <v>74</v>
      </c>
    </row>
    <row r="12" s="251" customFormat="1" ht="14" spans="1:21">
      <c r="A12" s="253" t="s">
        <v>68</v>
      </c>
      <c r="B12" s="253" t="s">
        <v>36</v>
      </c>
      <c r="C12" s="254" t="s">
        <v>69</v>
      </c>
      <c r="D12" s="253" t="s">
        <v>186</v>
      </c>
      <c r="E12" s="254" t="s">
        <v>245</v>
      </c>
      <c r="F12" s="253" t="s">
        <v>225</v>
      </c>
      <c r="G12" s="254" t="s">
        <v>77</v>
      </c>
      <c r="H12" s="254" t="s">
        <v>226</v>
      </c>
      <c r="I12" s="254" t="s">
        <v>74</v>
      </c>
      <c r="J12" s="258">
        <v>1</v>
      </c>
      <c r="K12" s="254" t="s">
        <v>69</v>
      </c>
      <c r="L12" s="254" t="s">
        <v>74</v>
      </c>
      <c r="M12" s="259">
        <v>45289</v>
      </c>
      <c r="N12" s="260">
        <v>10</v>
      </c>
      <c r="O12" s="261">
        <v>0</v>
      </c>
      <c r="P12" s="262">
        <v>0.53</v>
      </c>
      <c r="Q12" s="269">
        <v>0.53</v>
      </c>
      <c r="R12" s="270">
        <f>VLOOKUP(F:F,'SHT0016420'!F:R,13,0)</f>
        <v>0.53</v>
      </c>
      <c r="S12" s="271">
        <f t="shared" si="0"/>
        <v>0.53</v>
      </c>
      <c r="T12" s="259"/>
      <c r="U12" s="254" t="s">
        <v>74</v>
      </c>
    </row>
    <row r="13" s="251" customFormat="1" ht="14" spans="1:21">
      <c r="A13" s="255" t="s">
        <v>68</v>
      </c>
      <c r="B13" s="255" t="s">
        <v>36</v>
      </c>
      <c r="C13" s="256" t="s">
        <v>69</v>
      </c>
      <c r="D13" s="255" t="s">
        <v>186</v>
      </c>
      <c r="E13" s="256" t="s">
        <v>245</v>
      </c>
      <c r="F13" s="255" t="s">
        <v>209</v>
      </c>
      <c r="G13" s="256" t="s">
        <v>77</v>
      </c>
      <c r="H13" s="256" t="s">
        <v>210</v>
      </c>
      <c r="I13" s="256" t="s">
        <v>74</v>
      </c>
      <c r="J13" s="263">
        <v>1</v>
      </c>
      <c r="K13" s="256" t="s">
        <v>69</v>
      </c>
      <c r="L13" s="256" t="s">
        <v>74</v>
      </c>
      <c r="M13" s="264">
        <v>45289</v>
      </c>
      <c r="N13" s="265">
        <v>10</v>
      </c>
      <c r="O13" s="266">
        <v>0</v>
      </c>
      <c r="P13" s="267">
        <v>43.64716</v>
      </c>
      <c r="Q13" s="272">
        <v>43.64716</v>
      </c>
      <c r="R13" s="270">
        <f>VLOOKUP(F:F,'SHT0016420'!F:R,13,0)</f>
        <v>37.1000857142857</v>
      </c>
      <c r="S13" s="271">
        <f t="shared" si="0"/>
        <v>37.1000857142857</v>
      </c>
      <c r="T13" s="264"/>
      <c r="U13" s="256" t="s">
        <v>74</v>
      </c>
    </row>
    <row r="14" s="251" customFormat="1" ht="14" spans="1:21">
      <c r="A14" s="253" t="s">
        <v>68</v>
      </c>
      <c r="B14" s="253" t="s">
        <v>36</v>
      </c>
      <c r="C14" s="254" t="s">
        <v>69</v>
      </c>
      <c r="D14" s="253" t="s">
        <v>186</v>
      </c>
      <c r="E14" s="254" t="s">
        <v>245</v>
      </c>
      <c r="F14" s="253" t="s">
        <v>220</v>
      </c>
      <c r="G14" s="254" t="s">
        <v>77</v>
      </c>
      <c r="H14" s="254" t="s">
        <v>221</v>
      </c>
      <c r="I14" s="254" t="s">
        <v>74</v>
      </c>
      <c r="J14" s="258">
        <v>1</v>
      </c>
      <c r="K14" s="254" t="s">
        <v>69</v>
      </c>
      <c r="L14" s="254" t="s">
        <v>74</v>
      </c>
      <c r="M14" s="259">
        <v>45289</v>
      </c>
      <c r="N14" s="260">
        <v>10</v>
      </c>
      <c r="O14" s="261">
        <v>0</v>
      </c>
      <c r="P14" s="262">
        <v>36</v>
      </c>
      <c r="Q14" s="269">
        <v>36</v>
      </c>
      <c r="R14" s="270">
        <f>VLOOKUP(F:F,'SHT0016420'!F:R,13,0)</f>
        <v>33</v>
      </c>
      <c r="S14" s="271">
        <f t="shared" si="0"/>
        <v>33</v>
      </c>
      <c r="T14" s="259"/>
      <c r="U14" s="254" t="s">
        <v>74</v>
      </c>
    </row>
    <row r="15" s="251" customFormat="1" ht="14" spans="1:21">
      <c r="A15" s="255" t="s">
        <v>68</v>
      </c>
      <c r="B15" s="255" t="s">
        <v>36</v>
      </c>
      <c r="C15" s="256" t="s">
        <v>69</v>
      </c>
      <c r="D15" s="255" t="s">
        <v>186</v>
      </c>
      <c r="E15" s="256" t="s">
        <v>245</v>
      </c>
      <c r="F15" s="255" t="s">
        <v>123</v>
      </c>
      <c r="G15" s="256" t="s">
        <v>77</v>
      </c>
      <c r="H15" s="256" t="s">
        <v>124</v>
      </c>
      <c r="I15" s="256" t="s">
        <v>125</v>
      </c>
      <c r="J15" s="263">
        <v>4</v>
      </c>
      <c r="K15" s="256" t="s">
        <v>69</v>
      </c>
      <c r="L15" s="256" t="s">
        <v>74</v>
      </c>
      <c r="M15" s="264">
        <v>45289</v>
      </c>
      <c r="N15" s="265">
        <v>10</v>
      </c>
      <c r="O15" s="266">
        <v>0</v>
      </c>
      <c r="P15" s="267">
        <v>0.23</v>
      </c>
      <c r="Q15" s="272">
        <v>0.92</v>
      </c>
      <c r="R15" s="270">
        <f>VLOOKUP(F:F,'SHT0016420'!F:R,13,0)</f>
        <v>0.2254</v>
      </c>
      <c r="S15" s="271">
        <f t="shared" si="0"/>
        <v>0.9016</v>
      </c>
      <c r="T15" s="264"/>
      <c r="U15" s="256" t="s">
        <v>74</v>
      </c>
    </row>
    <row r="16" s="251" customFormat="1" ht="14" spans="1:21">
      <c r="A16" s="253" t="s">
        <v>68</v>
      </c>
      <c r="B16" s="253" t="s">
        <v>36</v>
      </c>
      <c r="C16" s="254" t="s">
        <v>69</v>
      </c>
      <c r="D16" s="253" t="s">
        <v>186</v>
      </c>
      <c r="E16" s="254" t="s">
        <v>245</v>
      </c>
      <c r="F16" s="253" t="s">
        <v>218</v>
      </c>
      <c r="G16" s="254" t="s">
        <v>77</v>
      </c>
      <c r="H16" s="254" t="s">
        <v>219</v>
      </c>
      <c r="I16" s="254" t="s">
        <v>190</v>
      </c>
      <c r="J16" s="258">
        <v>2</v>
      </c>
      <c r="K16" s="254" t="s">
        <v>69</v>
      </c>
      <c r="L16" s="254" t="s">
        <v>74</v>
      </c>
      <c r="M16" s="259">
        <v>45289</v>
      </c>
      <c r="N16" s="260">
        <v>10</v>
      </c>
      <c r="O16" s="261">
        <v>0</v>
      </c>
      <c r="P16" s="262">
        <v>2.34</v>
      </c>
      <c r="Q16" s="269">
        <v>4.68</v>
      </c>
      <c r="R16" s="270">
        <f>VLOOKUP(F:F,'SHT0016420'!F:R,13,0)</f>
        <v>2.34</v>
      </c>
      <c r="S16" s="271">
        <f t="shared" si="0"/>
        <v>4.68</v>
      </c>
      <c r="T16" s="259"/>
      <c r="U16" s="254" t="s">
        <v>74</v>
      </c>
    </row>
    <row r="17" s="251" customFormat="1" ht="14" spans="1:21">
      <c r="A17" s="255" t="s">
        <v>68</v>
      </c>
      <c r="B17" s="255" t="s">
        <v>36</v>
      </c>
      <c r="C17" s="256" t="s">
        <v>69</v>
      </c>
      <c r="D17" s="255" t="s">
        <v>186</v>
      </c>
      <c r="E17" s="256" t="s">
        <v>245</v>
      </c>
      <c r="F17" s="255" t="s">
        <v>216</v>
      </c>
      <c r="G17" s="256" t="s">
        <v>77</v>
      </c>
      <c r="H17" s="256" t="s">
        <v>217</v>
      </c>
      <c r="I17" s="256" t="s">
        <v>74</v>
      </c>
      <c r="J17" s="263">
        <v>1</v>
      </c>
      <c r="K17" s="256" t="s">
        <v>69</v>
      </c>
      <c r="L17" s="256" t="s">
        <v>74</v>
      </c>
      <c r="M17" s="264">
        <v>45289</v>
      </c>
      <c r="N17" s="265">
        <v>10</v>
      </c>
      <c r="O17" s="266">
        <v>0</v>
      </c>
      <c r="P17" s="267">
        <v>0.18</v>
      </c>
      <c r="Q17" s="272">
        <v>0.18</v>
      </c>
      <c r="R17" s="270">
        <f>VLOOKUP(F:F,'SHT0016420'!F:R,13,0)</f>
        <v>0.18</v>
      </c>
      <c r="S17" s="271">
        <f t="shared" si="0"/>
        <v>0.18</v>
      </c>
      <c r="T17" s="264"/>
      <c r="U17" s="256" t="s">
        <v>74</v>
      </c>
    </row>
    <row r="18" s="251" customFormat="1" ht="14" spans="1:21">
      <c r="A18" s="253" t="s">
        <v>68</v>
      </c>
      <c r="B18" s="253" t="s">
        <v>36</v>
      </c>
      <c r="C18" s="254" t="s">
        <v>69</v>
      </c>
      <c r="D18" s="253" t="s">
        <v>186</v>
      </c>
      <c r="E18" s="254" t="s">
        <v>245</v>
      </c>
      <c r="F18" s="253" t="s">
        <v>214</v>
      </c>
      <c r="G18" s="254" t="s">
        <v>72</v>
      </c>
      <c r="H18" s="254" t="s">
        <v>215</v>
      </c>
      <c r="I18" s="254" t="s">
        <v>74</v>
      </c>
      <c r="J18" s="258">
        <v>4</v>
      </c>
      <c r="K18" s="254" t="s">
        <v>69</v>
      </c>
      <c r="L18" s="254" t="s">
        <v>74</v>
      </c>
      <c r="M18" s="259">
        <v>45289</v>
      </c>
      <c r="N18" s="260">
        <v>10</v>
      </c>
      <c r="O18" s="261">
        <v>0</v>
      </c>
      <c r="P18" s="262">
        <v>1.82144</v>
      </c>
      <c r="Q18" s="269">
        <v>7.28576</v>
      </c>
      <c r="R18" s="270">
        <f>VLOOKUP(F:F,'SHT0016420'!F:R,13,0)</f>
        <v>1.453360265</v>
      </c>
      <c r="S18" s="271">
        <f t="shared" si="0"/>
        <v>5.81344106</v>
      </c>
      <c r="T18" s="259"/>
      <c r="U18" s="254" t="s">
        <v>74</v>
      </c>
    </row>
    <row r="19" s="251" customFormat="1" ht="14" spans="1:21">
      <c r="A19" s="255" t="s">
        <v>68</v>
      </c>
      <c r="B19" s="255" t="s">
        <v>36</v>
      </c>
      <c r="C19" s="256" t="s">
        <v>69</v>
      </c>
      <c r="D19" s="255" t="s">
        <v>186</v>
      </c>
      <c r="E19" s="256" t="s">
        <v>245</v>
      </c>
      <c r="F19" s="255" t="s">
        <v>211</v>
      </c>
      <c r="G19" s="256" t="s">
        <v>77</v>
      </c>
      <c r="H19" s="256" t="s">
        <v>212</v>
      </c>
      <c r="I19" s="256" t="s">
        <v>213</v>
      </c>
      <c r="J19" s="263">
        <v>0.55</v>
      </c>
      <c r="K19" s="256" t="s">
        <v>72</v>
      </c>
      <c r="L19" s="256" t="s">
        <v>74</v>
      </c>
      <c r="M19" s="264">
        <v>45289</v>
      </c>
      <c r="N19" s="265">
        <v>10</v>
      </c>
      <c r="O19" s="266">
        <v>0</v>
      </c>
      <c r="P19" s="267">
        <v>0.589</v>
      </c>
      <c r="Q19" s="272">
        <v>0.32395</v>
      </c>
      <c r="R19" s="270">
        <f>VLOOKUP(F:F,'SHT0016420'!F:R,13,0)</f>
        <v>0.589</v>
      </c>
      <c r="S19" s="271">
        <f t="shared" si="0"/>
        <v>0.32395</v>
      </c>
      <c r="T19" s="264"/>
      <c r="U19" s="256" t="s">
        <v>74</v>
      </c>
    </row>
    <row r="20" s="251" customFormat="1" ht="14" spans="1:21">
      <c r="A20" s="253" t="s">
        <v>68</v>
      </c>
      <c r="B20" s="253" t="s">
        <v>36</v>
      </c>
      <c r="C20" s="254" t="s">
        <v>69</v>
      </c>
      <c r="D20" s="253" t="s">
        <v>186</v>
      </c>
      <c r="E20" s="254" t="s">
        <v>245</v>
      </c>
      <c r="F20" s="253" t="s">
        <v>344</v>
      </c>
      <c r="G20" s="254" t="s">
        <v>77</v>
      </c>
      <c r="H20" s="254" t="s">
        <v>345</v>
      </c>
      <c r="I20" s="254" t="s">
        <v>245</v>
      </c>
      <c r="J20" s="258">
        <v>1</v>
      </c>
      <c r="K20" s="254" t="s">
        <v>69</v>
      </c>
      <c r="L20" s="254" t="s">
        <v>74</v>
      </c>
      <c r="M20" s="259">
        <v>45289</v>
      </c>
      <c r="N20" s="260">
        <v>10</v>
      </c>
      <c r="O20" s="261">
        <v>0</v>
      </c>
      <c r="P20" s="262">
        <v>58.50832</v>
      </c>
      <c r="Q20" s="269">
        <v>58.50832</v>
      </c>
      <c r="R20" s="270">
        <v>49.7320716811429</v>
      </c>
      <c r="S20" s="271">
        <f t="shared" si="0"/>
        <v>49.7320716811429</v>
      </c>
      <c r="T20" s="259"/>
      <c r="U20" s="254" t="s">
        <v>74</v>
      </c>
    </row>
    <row r="21" s="251" customFormat="1" ht="14" spans="1:21">
      <c r="A21" s="255" t="s">
        <v>68</v>
      </c>
      <c r="B21" s="255" t="s">
        <v>36</v>
      </c>
      <c r="C21" s="256" t="s">
        <v>69</v>
      </c>
      <c r="D21" s="255" t="s">
        <v>186</v>
      </c>
      <c r="E21" s="256" t="s">
        <v>245</v>
      </c>
      <c r="F21" s="255" t="s">
        <v>206</v>
      </c>
      <c r="G21" s="256" t="s">
        <v>77</v>
      </c>
      <c r="H21" s="256" t="s">
        <v>207</v>
      </c>
      <c r="I21" s="256" t="s">
        <v>208</v>
      </c>
      <c r="J21" s="263">
        <v>1</v>
      </c>
      <c r="K21" s="256" t="s">
        <v>69</v>
      </c>
      <c r="L21" s="256" t="s">
        <v>74</v>
      </c>
      <c r="M21" s="264">
        <v>45289</v>
      </c>
      <c r="N21" s="265">
        <v>10</v>
      </c>
      <c r="O21" s="266">
        <v>0</v>
      </c>
      <c r="P21" s="267">
        <v>0.05</v>
      </c>
      <c r="Q21" s="272">
        <v>0.05</v>
      </c>
      <c r="R21" s="270">
        <f>VLOOKUP(F:F,'SHT0016420'!F:R,13,0)</f>
        <v>0.049</v>
      </c>
      <c r="S21" s="271">
        <f t="shared" si="0"/>
        <v>0.049</v>
      </c>
      <c r="T21" s="264"/>
      <c r="U21" s="256" t="s">
        <v>74</v>
      </c>
    </row>
    <row r="22" s="251" customFormat="1" ht="14" spans="1:21">
      <c r="A22" s="253" t="s">
        <v>68</v>
      </c>
      <c r="B22" s="253" t="s">
        <v>36</v>
      </c>
      <c r="C22" s="254" t="s">
        <v>69</v>
      </c>
      <c r="D22" s="253" t="s">
        <v>186</v>
      </c>
      <c r="E22" s="254" t="s">
        <v>245</v>
      </c>
      <c r="F22" s="253" t="s">
        <v>204</v>
      </c>
      <c r="G22" s="254" t="s">
        <v>77</v>
      </c>
      <c r="H22" s="254" t="s">
        <v>205</v>
      </c>
      <c r="I22" s="254" t="s">
        <v>190</v>
      </c>
      <c r="J22" s="258">
        <v>1</v>
      </c>
      <c r="K22" s="254" t="s">
        <v>69</v>
      </c>
      <c r="L22" s="254" t="s">
        <v>74</v>
      </c>
      <c r="M22" s="259">
        <v>45289</v>
      </c>
      <c r="N22" s="260">
        <v>10</v>
      </c>
      <c r="O22" s="261">
        <v>0</v>
      </c>
      <c r="P22" s="262">
        <v>1.98</v>
      </c>
      <c r="Q22" s="269">
        <v>1.98</v>
      </c>
      <c r="R22" s="270">
        <f>VLOOKUP(F:F,'SHT0016420'!F:R,13,0)</f>
        <v>1.98</v>
      </c>
      <c r="S22" s="271">
        <f t="shared" si="0"/>
        <v>1.98</v>
      </c>
      <c r="T22" s="259"/>
      <c r="U22" s="254" t="s">
        <v>74</v>
      </c>
    </row>
    <row r="23" s="251" customFormat="1" ht="14" spans="1:21">
      <c r="A23" s="255" t="s">
        <v>68</v>
      </c>
      <c r="B23" s="255" t="s">
        <v>36</v>
      </c>
      <c r="C23" s="256" t="s">
        <v>69</v>
      </c>
      <c r="D23" s="255" t="s">
        <v>186</v>
      </c>
      <c r="E23" s="256" t="s">
        <v>245</v>
      </c>
      <c r="F23" s="255" t="s">
        <v>202</v>
      </c>
      <c r="G23" s="256" t="s">
        <v>77</v>
      </c>
      <c r="H23" s="256" t="s">
        <v>203</v>
      </c>
      <c r="I23" s="256" t="s">
        <v>74</v>
      </c>
      <c r="J23" s="263">
        <v>2</v>
      </c>
      <c r="K23" s="256" t="s">
        <v>69</v>
      </c>
      <c r="L23" s="256" t="s">
        <v>74</v>
      </c>
      <c r="M23" s="264">
        <v>45289</v>
      </c>
      <c r="N23" s="265">
        <v>10</v>
      </c>
      <c r="O23" s="266">
        <v>0</v>
      </c>
      <c r="P23" s="267">
        <v>0.4867</v>
      </c>
      <c r="Q23" s="272">
        <v>0.9734</v>
      </c>
      <c r="R23" s="270">
        <f>VLOOKUP(F:F,'SHT0016420'!F:R,13,0)</f>
        <v>0.4867</v>
      </c>
      <c r="S23" s="271">
        <f t="shared" si="0"/>
        <v>0.9734</v>
      </c>
      <c r="T23" s="264"/>
      <c r="U23" s="256" t="s">
        <v>74</v>
      </c>
    </row>
    <row r="24" s="251" customFormat="1" ht="14" spans="1:21">
      <c r="A24" s="253" t="s">
        <v>68</v>
      </c>
      <c r="B24" s="253" t="s">
        <v>36</v>
      </c>
      <c r="C24" s="254" t="s">
        <v>69</v>
      </c>
      <c r="D24" s="253" t="s">
        <v>186</v>
      </c>
      <c r="E24" s="254" t="s">
        <v>245</v>
      </c>
      <c r="F24" s="253" t="s">
        <v>199</v>
      </c>
      <c r="G24" s="254" t="s">
        <v>77</v>
      </c>
      <c r="H24" s="254" t="s">
        <v>200</v>
      </c>
      <c r="I24" s="254" t="s">
        <v>201</v>
      </c>
      <c r="J24" s="258">
        <v>2</v>
      </c>
      <c r="K24" s="254" t="s">
        <v>69</v>
      </c>
      <c r="L24" s="254" t="s">
        <v>74</v>
      </c>
      <c r="M24" s="259">
        <v>45289</v>
      </c>
      <c r="N24" s="260">
        <v>10</v>
      </c>
      <c r="O24" s="261">
        <v>0</v>
      </c>
      <c r="P24" s="262">
        <v>0.089</v>
      </c>
      <c r="Q24" s="269">
        <v>0.178</v>
      </c>
      <c r="R24" s="270">
        <f>VLOOKUP(F:F,'SHT0016420'!F:R,13,0)</f>
        <v>0.0896</v>
      </c>
      <c r="S24" s="271">
        <f t="shared" si="0"/>
        <v>0.1792</v>
      </c>
      <c r="T24" s="259"/>
      <c r="U24" s="254" t="s">
        <v>74</v>
      </c>
    </row>
    <row r="25" s="251" customFormat="1" ht="14" spans="1:21">
      <c r="A25" s="255" t="s">
        <v>68</v>
      </c>
      <c r="B25" s="255" t="s">
        <v>36</v>
      </c>
      <c r="C25" s="256" t="s">
        <v>69</v>
      </c>
      <c r="D25" s="255" t="s">
        <v>186</v>
      </c>
      <c r="E25" s="256" t="s">
        <v>245</v>
      </c>
      <c r="F25" s="255" t="s">
        <v>197</v>
      </c>
      <c r="G25" s="256" t="s">
        <v>72</v>
      </c>
      <c r="H25" s="256" t="s">
        <v>198</v>
      </c>
      <c r="I25" s="256" t="s">
        <v>74</v>
      </c>
      <c r="J25" s="263">
        <v>1</v>
      </c>
      <c r="K25" s="256" t="s">
        <v>69</v>
      </c>
      <c r="L25" s="256" t="s">
        <v>74</v>
      </c>
      <c r="M25" s="264">
        <v>45289</v>
      </c>
      <c r="N25" s="265">
        <v>10</v>
      </c>
      <c r="O25" s="266">
        <v>0</v>
      </c>
      <c r="P25" s="267">
        <v>0.14416</v>
      </c>
      <c r="Q25" s="272">
        <v>0.14416</v>
      </c>
      <c r="R25" s="270">
        <f>VLOOKUP(F:F,'SHT0016420'!F:R,13,0)</f>
        <v>0.02336279</v>
      </c>
      <c r="S25" s="271">
        <f t="shared" si="0"/>
        <v>0.02336279</v>
      </c>
      <c r="T25" s="264"/>
      <c r="U25" s="256" t="s">
        <v>74</v>
      </c>
    </row>
    <row r="26" s="251" customFormat="1" ht="14" spans="1:21">
      <c r="A26" s="253" t="s">
        <v>68</v>
      </c>
      <c r="B26" s="253" t="s">
        <v>36</v>
      </c>
      <c r="C26" s="254" t="s">
        <v>69</v>
      </c>
      <c r="D26" s="253" t="s">
        <v>186</v>
      </c>
      <c r="E26" s="254" t="s">
        <v>245</v>
      </c>
      <c r="F26" s="253" t="s">
        <v>195</v>
      </c>
      <c r="G26" s="254" t="s">
        <v>77</v>
      </c>
      <c r="H26" s="254" t="s">
        <v>196</v>
      </c>
      <c r="I26" s="254" t="s">
        <v>190</v>
      </c>
      <c r="J26" s="258">
        <v>1</v>
      </c>
      <c r="K26" s="254" t="s">
        <v>69</v>
      </c>
      <c r="L26" s="254" t="s">
        <v>74</v>
      </c>
      <c r="M26" s="259">
        <v>45289</v>
      </c>
      <c r="N26" s="260">
        <v>10</v>
      </c>
      <c r="O26" s="261">
        <v>0</v>
      </c>
      <c r="P26" s="262">
        <v>0.85</v>
      </c>
      <c r="Q26" s="269">
        <v>0.85</v>
      </c>
      <c r="R26" s="270">
        <f>VLOOKUP(F:F,'SHT0016420'!F:R,13,0)</f>
        <v>0.67469</v>
      </c>
      <c r="S26" s="271">
        <f t="shared" si="0"/>
        <v>0.67469</v>
      </c>
      <c r="T26" s="259"/>
      <c r="U26" s="254" t="s">
        <v>74</v>
      </c>
    </row>
    <row r="27" s="251" customFormat="1" ht="14" spans="1:21">
      <c r="A27" s="255" t="s">
        <v>68</v>
      </c>
      <c r="B27" s="255" t="s">
        <v>36</v>
      </c>
      <c r="C27" s="256" t="s">
        <v>69</v>
      </c>
      <c r="D27" s="255" t="s">
        <v>186</v>
      </c>
      <c r="E27" s="256" t="s">
        <v>245</v>
      </c>
      <c r="F27" s="255" t="s">
        <v>120</v>
      </c>
      <c r="G27" s="256" t="s">
        <v>72</v>
      </c>
      <c r="H27" s="256" t="s">
        <v>121</v>
      </c>
      <c r="I27" s="256" t="s">
        <v>74</v>
      </c>
      <c r="J27" s="263">
        <v>4</v>
      </c>
      <c r="K27" s="256" t="s">
        <v>122</v>
      </c>
      <c r="L27" s="256" t="s">
        <v>74</v>
      </c>
      <c r="M27" s="264">
        <v>45289</v>
      </c>
      <c r="N27" s="265">
        <v>10</v>
      </c>
      <c r="O27" s="266">
        <v>0</v>
      </c>
      <c r="P27" s="267">
        <v>2.51502</v>
      </c>
      <c r="Q27" s="272">
        <v>10.06008</v>
      </c>
      <c r="R27" s="270">
        <f>VLOOKUP(F:F,'SHT0016420'!F:R,13,0)</f>
        <v>0.6095929087</v>
      </c>
      <c r="S27" s="271">
        <f t="shared" si="0"/>
        <v>2.4383716348</v>
      </c>
      <c r="T27" s="264"/>
      <c r="U27" s="256" t="s">
        <v>74</v>
      </c>
    </row>
    <row r="28" s="251" customFormat="1" ht="14" spans="1:21">
      <c r="A28" s="253" t="s">
        <v>68</v>
      </c>
      <c r="B28" s="253" t="s">
        <v>36</v>
      </c>
      <c r="C28" s="254" t="s">
        <v>69</v>
      </c>
      <c r="D28" s="253" t="s">
        <v>186</v>
      </c>
      <c r="E28" s="254" t="s">
        <v>245</v>
      </c>
      <c r="F28" s="253" t="s">
        <v>193</v>
      </c>
      <c r="G28" s="254" t="s">
        <v>77</v>
      </c>
      <c r="H28" s="254" t="s">
        <v>194</v>
      </c>
      <c r="I28" s="254" t="s">
        <v>74</v>
      </c>
      <c r="J28" s="258">
        <v>1</v>
      </c>
      <c r="K28" s="254" t="s">
        <v>69</v>
      </c>
      <c r="L28" s="254" t="s">
        <v>74</v>
      </c>
      <c r="M28" s="259">
        <v>45289</v>
      </c>
      <c r="N28" s="260">
        <v>10</v>
      </c>
      <c r="O28" s="261">
        <v>0</v>
      </c>
      <c r="P28" s="262">
        <v>39.11648</v>
      </c>
      <c r="Q28" s="269">
        <v>39.11648</v>
      </c>
      <c r="R28" s="270">
        <f>VLOOKUP(F:F,'SHT0016420'!F:R,13,0)</f>
        <v>33.249</v>
      </c>
      <c r="S28" s="271">
        <f t="shared" si="0"/>
        <v>33.249</v>
      </c>
      <c r="T28" s="259"/>
      <c r="U28" s="254" t="s">
        <v>74</v>
      </c>
    </row>
    <row r="29" s="251" customFormat="1" ht="14" spans="1:21">
      <c r="A29" s="255" t="s">
        <v>68</v>
      </c>
      <c r="B29" s="255" t="s">
        <v>36</v>
      </c>
      <c r="C29" s="256" t="s">
        <v>69</v>
      </c>
      <c r="D29" s="255" t="s">
        <v>186</v>
      </c>
      <c r="E29" s="256" t="s">
        <v>245</v>
      </c>
      <c r="F29" s="255" t="s">
        <v>191</v>
      </c>
      <c r="G29" s="256" t="s">
        <v>72</v>
      </c>
      <c r="H29" s="256" t="s">
        <v>192</v>
      </c>
      <c r="I29" s="256" t="s">
        <v>74</v>
      </c>
      <c r="J29" s="263">
        <v>4</v>
      </c>
      <c r="K29" s="256" t="s">
        <v>69</v>
      </c>
      <c r="L29" s="256" t="s">
        <v>74</v>
      </c>
      <c r="M29" s="264">
        <v>45296</v>
      </c>
      <c r="N29" s="265">
        <v>10</v>
      </c>
      <c r="O29" s="266">
        <v>0</v>
      </c>
      <c r="P29" s="267">
        <v>0.67797</v>
      </c>
      <c r="Q29" s="272">
        <v>2.71188</v>
      </c>
      <c r="R29" s="270">
        <f>VLOOKUP(F:F,'SHT0016420'!F:R,13,0)</f>
        <v>0.20986704</v>
      </c>
      <c r="S29" s="271">
        <f t="shared" si="0"/>
        <v>0.83946816</v>
      </c>
      <c r="T29" s="264"/>
      <c r="U29" s="256" t="s">
        <v>74</v>
      </c>
    </row>
    <row r="30" s="251" customFormat="1" ht="14" spans="1:21">
      <c r="A30" s="253" t="s">
        <v>68</v>
      </c>
      <c r="B30" s="253" t="s">
        <v>36</v>
      </c>
      <c r="C30" s="254" t="s">
        <v>69</v>
      </c>
      <c r="D30" s="253" t="s">
        <v>186</v>
      </c>
      <c r="E30" s="254" t="s">
        <v>245</v>
      </c>
      <c r="F30" s="253" t="s">
        <v>188</v>
      </c>
      <c r="G30" s="254" t="s">
        <v>72</v>
      </c>
      <c r="H30" s="254" t="s">
        <v>189</v>
      </c>
      <c r="I30" s="254" t="s">
        <v>190</v>
      </c>
      <c r="J30" s="258">
        <v>1</v>
      </c>
      <c r="K30" s="254" t="s">
        <v>69</v>
      </c>
      <c r="L30" s="254" t="s">
        <v>74</v>
      </c>
      <c r="M30" s="259">
        <v>45289</v>
      </c>
      <c r="N30" s="260">
        <v>10</v>
      </c>
      <c r="O30" s="261">
        <v>0</v>
      </c>
      <c r="P30" s="262">
        <v>89.43828</v>
      </c>
      <c r="Q30" s="269">
        <v>89.43828</v>
      </c>
      <c r="R30" s="270">
        <f>VLOOKUP(F:F,'SHT0016420'!F:R,13,0)</f>
        <v>80.3756150410505</v>
      </c>
      <c r="S30" s="271">
        <f t="shared" si="0"/>
        <v>80.3756150410505</v>
      </c>
      <c r="T30" s="259"/>
      <c r="U30" s="254" t="s">
        <v>74</v>
      </c>
    </row>
    <row r="31" ht="30" spans="18:19">
      <c r="R31" s="273" t="s">
        <v>89</v>
      </c>
      <c r="S31" s="228">
        <f>SUM(S2:S30)</f>
        <v>509.135475573321</v>
      </c>
    </row>
    <row r="32" spans="18:19">
      <c r="R32" s="274" t="s">
        <v>72</v>
      </c>
      <c r="S32" s="228" cm="1">
        <f t="array" ref="S32:S33">SUMIF(G2:G30,R32:R33,S2:S30)</f>
        <v>158.476927103306</v>
      </c>
    </row>
    <row r="33" spans="18:19">
      <c r="R33" s="274" t="s">
        <v>77</v>
      </c>
      <c r="S33" s="228">
        <v>350.658548470015</v>
      </c>
    </row>
  </sheetData>
  <pageMargins left="0.75" right="0.75" top="1" bottom="1" header="0.5" footer="0.5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39"/>
  <sheetViews>
    <sheetView workbookViewId="0">
      <selection activeCell="A16" sqref="$A16:$XFD27"/>
    </sheetView>
  </sheetViews>
  <sheetFormatPr defaultColWidth="8.66666666666667" defaultRowHeight="15"/>
  <cols>
    <col min="1" max="1" width="4.08333333333333" customWidth="1"/>
    <col min="2" max="2" width="9.33333333333333" customWidth="1"/>
    <col min="3" max="3" width="6.75" customWidth="1"/>
    <col min="4" max="4" width="15.3333333333333" customWidth="1"/>
    <col min="5" max="5" width="7.5" customWidth="1"/>
    <col min="6" max="6" width="9.41666666666667" customWidth="1"/>
    <col min="7" max="7" width="7.08333333333333" customWidth="1"/>
    <col min="8" max="8" width="18.3333333333333" customWidth="1"/>
    <col min="9" max="9" width="7.58333333333333" customWidth="1"/>
    <col min="10" max="10" width="8.08333333333333" customWidth="1"/>
    <col min="11" max="12" width="6.75" customWidth="1"/>
    <col min="13" max="13" width="7.33333333333333" customWidth="1"/>
    <col min="14" max="14" width="4.08333333333333" customWidth="1"/>
    <col min="15" max="15" width="5.16666666666667" customWidth="1"/>
    <col min="16" max="16" width="6.75" customWidth="1"/>
    <col min="17" max="17" width="6.25" customWidth="1"/>
    <col min="18" max="19" width="6.75" style="228" customWidth="1"/>
    <col min="20" max="20" width="8.08333333333333" customWidth="1"/>
    <col min="21" max="21" width="5.41666666666667" customWidth="1"/>
  </cols>
  <sheetData>
    <row r="1" s="227" customFormat="1" ht="18" customHeight="1" spans="1:21">
      <c r="A1" s="229" t="s">
        <v>47</v>
      </c>
      <c r="B1" s="229" t="s">
        <v>48</v>
      </c>
      <c r="C1" s="229" t="s">
        <v>49</v>
      </c>
      <c r="D1" s="229" t="s">
        <v>50</v>
      </c>
      <c r="E1" s="229" t="s">
        <v>51</v>
      </c>
      <c r="F1" s="229" t="s">
        <v>52</v>
      </c>
      <c r="G1" s="229" t="s">
        <v>53</v>
      </c>
      <c r="H1" s="229" t="s">
        <v>54</v>
      </c>
      <c r="I1" s="229" t="s">
        <v>55</v>
      </c>
      <c r="J1" s="235" t="s">
        <v>56</v>
      </c>
      <c r="K1" s="229" t="s">
        <v>57</v>
      </c>
      <c r="L1" s="229" t="s">
        <v>58</v>
      </c>
      <c r="M1" s="235" t="s">
        <v>59</v>
      </c>
      <c r="N1" s="235" t="s">
        <v>60</v>
      </c>
      <c r="O1" s="235" t="s">
        <v>61</v>
      </c>
      <c r="P1" s="235" t="s">
        <v>62</v>
      </c>
      <c r="Q1" s="235" t="s">
        <v>63</v>
      </c>
      <c r="R1" s="246" t="s">
        <v>64</v>
      </c>
      <c r="S1" s="246" t="s">
        <v>65</v>
      </c>
      <c r="T1" s="235" t="s">
        <v>66</v>
      </c>
      <c r="U1" s="229" t="s">
        <v>67</v>
      </c>
    </row>
    <row r="2" s="227" customFormat="1" ht="14" spans="1:21">
      <c r="A2" s="230" t="s">
        <v>68</v>
      </c>
      <c r="B2" s="230" t="s">
        <v>27</v>
      </c>
      <c r="C2" s="231" t="s">
        <v>69</v>
      </c>
      <c r="D2" s="230" t="s">
        <v>346</v>
      </c>
      <c r="E2" s="231" t="s">
        <v>119</v>
      </c>
      <c r="F2" s="230" t="s">
        <v>347</v>
      </c>
      <c r="G2" s="231" t="s">
        <v>77</v>
      </c>
      <c r="H2" s="231" t="s">
        <v>348</v>
      </c>
      <c r="I2" s="231" t="s">
        <v>349</v>
      </c>
      <c r="J2" s="236">
        <v>1</v>
      </c>
      <c r="K2" s="231" t="s">
        <v>69</v>
      </c>
      <c r="L2" s="231" t="s">
        <v>74</v>
      </c>
      <c r="M2" s="237">
        <v>45118</v>
      </c>
      <c r="N2" s="238">
        <v>40</v>
      </c>
      <c r="O2" s="239">
        <v>0</v>
      </c>
      <c r="P2" s="240">
        <v>2.43</v>
      </c>
      <c r="Q2" s="247">
        <v>2.43</v>
      </c>
      <c r="R2" s="248">
        <v>2.43</v>
      </c>
      <c r="S2" s="249">
        <f t="shared" ref="S2:S8" si="0">R2*J2</f>
        <v>2.43</v>
      </c>
      <c r="T2" s="237"/>
      <c r="U2" s="231" t="s">
        <v>74</v>
      </c>
    </row>
    <row r="3" s="227" customFormat="1" ht="14" spans="1:21">
      <c r="A3" s="232" t="s">
        <v>68</v>
      </c>
      <c r="B3" s="232" t="s">
        <v>27</v>
      </c>
      <c r="C3" s="233" t="s">
        <v>69</v>
      </c>
      <c r="D3" s="232" t="s">
        <v>346</v>
      </c>
      <c r="E3" s="233" t="s">
        <v>119</v>
      </c>
      <c r="F3" s="232" t="s">
        <v>350</v>
      </c>
      <c r="G3" s="233" t="s">
        <v>72</v>
      </c>
      <c r="H3" s="233" t="s">
        <v>351</v>
      </c>
      <c r="I3" s="233" t="s">
        <v>352</v>
      </c>
      <c r="J3" s="241">
        <v>1</v>
      </c>
      <c r="K3" s="233" t="s">
        <v>69</v>
      </c>
      <c r="L3" s="233" t="s">
        <v>75</v>
      </c>
      <c r="M3" s="242">
        <v>45118</v>
      </c>
      <c r="N3" s="243">
        <v>40</v>
      </c>
      <c r="O3" s="244">
        <v>0</v>
      </c>
      <c r="P3" s="245">
        <v>4.79003</v>
      </c>
      <c r="Q3" s="250">
        <v>4.79003</v>
      </c>
      <c r="R3" s="248">
        <f>S14</f>
        <v>4.653670324738</v>
      </c>
      <c r="S3" s="249">
        <f t="shared" si="0"/>
        <v>4.653670324738</v>
      </c>
      <c r="T3" s="242"/>
      <c r="U3" s="233" t="s">
        <v>74</v>
      </c>
    </row>
    <row r="4" s="227" customFormat="1" ht="14" spans="1:21">
      <c r="A4" s="230" t="s">
        <v>68</v>
      </c>
      <c r="B4" s="230" t="s">
        <v>27</v>
      </c>
      <c r="C4" s="231" t="s">
        <v>69</v>
      </c>
      <c r="D4" s="230" t="s">
        <v>346</v>
      </c>
      <c r="E4" s="231" t="s">
        <v>119</v>
      </c>
      <c r="F4" s="230" t="s">
        <v>353</v>
      </c>
      <c r="G4" s="231" t="s">
        <v>77</v>
      </c>
      <c r="H4" s="231" t="s">
        <v>354</v>
      </c>
      <c r="I4" s="231" t="s">
        <v>352</v>
      </c>
      <c r="J4" s="236">
        <v>1</v>
      </c>
      <c r="K4" s="231" t="s">
        <v>69</v>
      </c>
      <c r="L4" s="231" t="s">
        <v>74</v>
      </c>
      <c r="M4" s="237">
        <v>45118</v>
      </c>
      <c r="N4" s="238">
        <v>40</v>
      </c>
      <c r="O4" s="239">
        <v>0</v>
      </c>
      <c r="P4" s="240">
        <v>0.8</v>
      </c>
      <c r="Q4" s="247">
        <v>0.8</v>
      </c>
      <c r="R4" s="248">
        <v>0.68673</v>
      </c>
      <c r="S4" s="249">
        <f t="shared" si="0"/>
        <v>0.68673</v>
      </c>
      <c r="T4" s="237"/>
      <c r="U4" s="231" t="s">
        <v>74</v>
      </c>
    </row>
    <row r="5" s="227" customFormat="1" ht="14" spans="1:21">
      <c r="A5" s="232" t="s">
        <v>68</v>
      </c>
      <c r="B5" s="232" t="s">
        <v>27</v>
      </c>
      <c r="C5" s="233" t="s">
        <v>69</v>
      </c>
      <c r="D5" s="232" t="s">
        <v>346</v>
      </c>
      <c r="E5" s="233" t="s">
        <v>119</v>
      </c>
      <c r="F5" s="232" t="s">
        <v>355</v>
      </c>
      <c r="G5" s="233" t="s">
        <v>77</v>
      </c>
      <c r="H5" s="233" t="s">
        <v>356</v>
      </c>
      <c r="I5" s="233" t="s">
        <v>352</v>
      </c>
      <c r="J5" s="241">
        <v>1</v>
      </c>
      <c r="K5" s="233" t="s">
        <v>69</v>
      </c>
      <c r="L5" s="233" t="s">
        <v>74</v>
      </c>
      <c r="M5" s="242">
        <v>45118</v>
      </c>
      <c r="N5" s="243">
        <v>40</v>
      </c>
      <c r="O5" s="244">
        <v>0</v>
      </c>
      <c r="P5" s="245">
        <v>0.85</v>
      </c>
      <c r="Q5" s="250">
        <v>0.85</v>
      </c>
      <c r="R5" s="248">
        <v>0.85</v>
      </c>
      <c r="S5" s="249">
        <f t="shared" si="0"/>
        <v>0.85</v>
      </c>
      <c r="T5" s="242"/>
      <c r="U5" s="233" t="s">
        <v>74</v>
      </c>
    </row>
    <row r="6" s="227" customFormat="1" ht="14" spans="1:21">
      <c r="A6" s="230" t="s">
        <v>68</v>
      </c>
      <c r="B6" s="230" t="s">
        <v>27</v>
      </c>
      <c r="C6" s="231" t="s">
        <v>69</v>
      </c>
      <c r="D6" s="230" t="s">
        <v>346</v>
      </c>
      <c r="E6" s="231" t="s">
        <v>119</v>
      </c>
      <c r="F6" s="230" t="s">
        <v>357</v>
      </c>
      <c r="G6" s="231" t="s">
        <v>77</v>
      </c>
      <c r="H6" s="231" t="s">
        <v>358</v>
      </c>
      <c r="I6" s="231" t="s">
        <v>359</v>
      </c>
      <c r="J6" s="236">
        <v>1</v>
      </c>
      <c r="K6" s="231" t="s">
        <v>69</v>
      </c>
      <c r="L6" s="231" t="s">
        <v>74</v>
      </c>
      <c r="M6" s="237">
        <v>45118</v>
      </c>
      <c r="N6" s="238">
        <v>40</v>
      </c>
      <c r="O6" s="239">
        <v>0</v>
      </c>
      <c r="P6" s="240">
        <v>1.2825</v>
      </c>
      <c r="Q6" s="247">
        <v>1.2825</v>
      </c>
      <c r="R6" s="248">
        <v>1.2825</v>
      </c>
      <c r="S6" s="249">
        <f t="shared" si="0"/>
        <v>1.2825</v>
      </c>
      <c r="T6" s="237"/>
      <c r="U6" s="231" t="s">
        <v>74</v>
      </c>
    </row>
    <row r="7" s="227" customFormat="1" ht="14" spans="1:21">
      <c r="A7" s="232" t="s">
        <v>68</v>
      </c>
      <c r="B7" s="232" t="s">
        <v>27</v>
      </c>
      <c r="C7" s="233" t="s">
        <v>69</v>
      </c>
      <c r="D7" s="232" t="s">
        <v>346</v>
      </c>
      <c r="E7" s="233" t="s">
        <v>119</v>
      </c>
      <c r="F7" s="232" t="s">
        <v>360</v>
      </c>
      <c r="G7" s="233" t="s">
        <v>72</v>
      </c>
      <c r="H7" s="233" t="s">
        <v>361</v>
      </c>
      <c r="I7" s="233" t="s">
        <v>362</v>
      </c>
      <c r="J7" s="241">
        <v>1</v>
      </c>
      <c r="K7" s="233" t="s">
        <v>69</v>
      </c>
      <c r="L7" s="233" t="s">
        <v>75</v>
      </c>
      <c r="M7" s="242">
        <v>45118</v>
      </c>
      <c r="N7" s="243">
        <v>40</v>
      </c>
      <c r="O7" s="244">
        <v>0</v>
      </c>
      <c r="P7" s="245">
        <v>3.98084</v>
      </c>
      <c r="Q7" s="250">
        <v>3.98084</v>
      </c>
      <c r="R7" s="248">
        <f>S32</f>
        <v>3.780847885039</v>
      </c>
      <c r="S7" s="249">
        <f t="shared" si="0"/>
        <v>3.780847885039</v>
      </c>
      <c r="T7" s="242"/>
      <c r="U7" s="233" t="s">
        <v>74</v>
      </c>
    </row>
    <row r="8" s="227" customFormat="1" ht="14" spans="1:21">
      <c r="A8" s="230" t="s">
        <v>68</v>
      </c>
      <c r="B8" s="230" t="s">
        <v>27</v>
      </c>
      <c r="C8" s="231" t="s">
        <v>69</v>
      </c>
      <c r="D8" s="230" t="s">
        <v>346</v>
      </c>
      <c r="E8" s="231" t="s">
        <v>119</v>
      </c>
      <c r="F8" s="230" t="s">
        <v>363</v>
      </c>
      <c r="G8" s="231" t="s">
        <v>77</v>
      </c>
      <c r="H8" s="231" t="s">
        <v>364</v>
      </c>
      <c r="I8" s="231" t="s">
        <v>352</v>
      </c>
      <c r="J8" s="236">
        <v>1</v>
      </c>
      <c r="K8" s="231" t="s">
        <v>69</v>
      </c>
      <c r="L8" s="231" t="s">
        <v>74</v>
      </c>
      <c r="M8" s="237">
        <v>45118</v>
      </c>
      <c r="N8" s="238">
        <v>40</v>
      </c>
      <c r="O8" s="239">
        <v>0</v>
      </c>
      <c r="P8" s="240">
        <v>0.85</v>
      </c>
      <c r="Q8" s="247">
        <v>0.85</v>
      </c>
      <c r="R8" s="248">
        <v>0.72965</v>
      </c>
      <c r="S8" s="249">
        <f t="shared" si="0"/>
        <v>0.72965</v>
      </c>
      <c r="T8" s="237"/>
      <c r="U8" s="231" t="s">
        <v>74</v>
      </c>
    </row>
    <row r="9" spans="19:19">
      <c r="S9" s="228">
        <f>SUM(S2:S8)</f>
        <v>14.413398209777</v>
      </c>
    </row>
    <row r="11" s="227" customFormat="1" ht="18" customHeight="1" spans="1:21">
      <c r="A11" s="229" t="s">
        <v>47</v>
      </c>
      <c r="B11" s="229" t="s">
        <v>48</v>
      </c>
      <c r="C11" s="229" t="s">
        <v>49</v>
      </c>
      <c r="D11" s="229" t="s">
        <v>50</v>
      </c>
      <c r="E11" s="229" t="s">
        <v>51</v>
      </c>
      <c r="F11" s="229" t="s">
        <v>52</v>
      </c>
      <c r="G11" s="229" t="s">
        <v>53</v>
      </c>
      <c r="H11" s="229" t="s">
        <v>54</v>
      </c>
      <c r="I11" s="229" t="s">
        <v>55</v>
      </c>
      <c r="J11" s="235" t="s">
        <v>56</v>
      </c>
      <c r="K11" s="229" t="s">
        <v>57</v>
      </c>
      <c r="L11" s="229" t="s">
        <v>58</v>
      </c>
      <c r="M11" s="235" t="s">
        <v>59</v>
      </c>
      <c r="N11" s="235" t="s">
        <v>60</v>
      </c>
      <c r="O11" s="235" t="s">
        <v>61</v>
      </c>
      <c r="P11" s="235" t="s">
        <v>62</v>
      </c>
      <c r="Q11" s="235" t="s">
        <v>63</v>
      </c>
      <c r="R11" s="246" t="s">
        <v>64</v>
      </c>
      <c r="S11" s="246" t="s">
        <v>65</v>
      </c>
      <c r="T11" s="235" t="s">
        <v>66</v>
      </c>
      <c r="U11" s="229" t="s">
        <v>67</v>
      </c>
    </row>
    <row r="12" s="227" customFormat="1" ht="14" spans="1:21">
      <c r="A12" s="230" t="s">
        <v>68</v>
      </c>
      <c r="B12" s="230" t="s">
        <v>350</v>
      </c>
      <c r="C12" s="231" t="s">
        <v>69</v>
      </c>
      <c r="D12" s="230" t="s">
        <v>351</v>
      </c>
      <c r="E12" s="231" t="s">
        <v>352</v>
      </c>
      <c r="F12" s="230" t="s">
        <v>365</v>
      </c>
      <c r="G12" s="231" t="s">
        <v>77</v>
      </c>
      <c r="H12" s="231" t="s">
        <v>366</v>
      </c>
      <c r="I12" s="231" t="s">
        <v>352</v>
      </c>
      <c r="J12" s="236">
        <v>1</v>
      </c>
      <c r="K12" s="231" t="s">
        <v>69</v>
      </c>
      <c r="L12" s="231" t="s">
        <v>74</v>
      </c>
      <c r="M12" s="237">
        <v>44738</v>
      </c>
      <c r="N12" s="238">
        <v>70</v>
      </c>
      <c r="O12" s="239">
        <v>0</v>
      </c>
      <c r="P12" s="240">
        <v>4.4895</v>
      </c>
      <c r="Q12" s="247">
        <v>4.4895</v>
      </c>
      <c r="R12" s="248">
        <v>4.4895</v>
      </c>
      <c r="S12" s="249">
        <f t="shared" ref="S12:S26" si="1">R12*J12</f>
        <v>4.4895</v>
      </c>
      <c r="T12" s="237"/>
      <c r="U12" s="231" t="s">
        <v>74</v>
      </c>
    </row>
    <row r="13" s="227" customFormat="1" ht="14" spans="1:21">
      <c r="A13" s="232" t="s">
        <v>68</v>
      </c>
      <c r="B13" s="232" t="s">
        <v>350</v>
      </c>
      <c r="C13" s="233" t="s">
        <v>69</v>
      </c>
      <c r="D13" s="232" t="s">
        <v>351</v>
      </c>
      <c r="E13" s="233" t="s">
        <v>352</v>
      </c>
      <c r="F13" s="232" t="s">
        <v>92</v>
      </c>
      <c r="G13" s="233" t="s">
        <v>72</v>
      </c>
      <c r="H13" s="233" t="s">
        <v>93</v>
      </c>
      <c r="I13" s="233" t="s">
        <v>74</v>
      </c>
      <c r="J13" s="241">
        <v>0.028</v>
      </c>
      <c r="K13" s="233" t="s">
        <v>94</v>
      </c>
      <c r="L13" s="233" t="s">
        <v>74</v>
      </c>
      <c r="M13" s="242">
        <v>44499</v>
      </c>
      <c r="N13" s="243">
        <v>70</v>
      </c>
      <c r="O13" s="244">
        <v>0</v>
      </c>
      <c r="P13" s="245">
        <v>7.55336</v>
      </c>
      <c r="Q13" s="250">
        <v>0.21149</v>
      </c>
      <c r="R13" s="248">
        <f>S27</f>
        <v>5.8632258835</v>
      </c>
      <c r="S13" s="249">
        <f t="shared" si="1"/>
        <v>0.164170324738</v>
      </c>
      <c r="T13" s="242"/>
      <c r="U13" s="233" t="s">
        <v>74</v>
      </c>
    </row>
    <row r="14" spans="19:19">
      <c r="S14" s="228">
        <f>SUM(S12:S13)</f>
        <v>4.653670324738</v>
      </c>
    </row>
    <row r="16" s="227" customFormat="1" ht="18" customHeight="1" spans="1:21">
      <c r="A16" s="229" t="s">
        <v>47</v>
      </c>
      <c r="B16" s="229" t="s">
        <v>48</v>
      </c>
      <c r="C16" s="229" t="s">
        <v>49</v>
      </c>
      <c r="D16" s="229" t="s">
        <v>50</v>
      </c>
      <c r="E16" s="229" t="s">
        <v>51</v>
      </c>
      <c r="F16" s="229" t="s">
        <v>52</v>
      </c>
      <c r="G16" s="229" t="s">
        <v>53</v>
      </c>
      <c r="H16" s="229" t="s">
        <v>54</v>
      </c>
      <c r="I16" s="229" t="s">
        <v>55</v>
      </c>
      <c r="J16" s="235" t="s">
        <v>56</v>
      </c>
      <c r="K16" s="229" t="s">
        <v>57</v>
      </c>
      <c r="L16" s="229" t="s">
        <v>58</v>
      </c>
      <c r="M16" s="235" t="s">
        <v>59</v>
      </c>
      <c r="N16" s="235" t="s">
        <v>60</v>
      </c>
      <c r="O16" s="235" t="s">
        <v>61</v>
      </c>
      <c r="P16" s="235" t="s">
        <v>62</v>
      </c>
      <c r="Q16" s="235" t="s">
        <v>63</v>
      </c>
      <c r="R16" s="246" t="s">
        <v>64</v>
      </c>
      <c r="S16" s="246" t="s">
        <v>65</v>
      </c>
      <c r="T16" s="235" t="s">
        <v>66</v>
      </c>
      <c r="U16" s="229" t="s">
        <v>67</v>
      </c>
    </row>
    <row r="17" s="227" customFormat="1" ht="14" spans="1:21">
      <c r="A17" s="230" t="s">
        <v>68</v>
      </c>
      <c r="B17" s="230" t="s">
        <v>92</v>
      </c>
      <c r="C17" s="231" t="s">
        <v>94</v>
      </c>
      <c r="D17" s="230" t="s">
        <v>93</v>
      </c>
      <c r="E17" s="231" t="s">
        <v>74</v>
      </c>
      <c r="F17" s="230" t="s">
        <v>270</v>
      </c>
      <c r="G17" s="231" t="s">
        <v>77</v>
      </c>
      <c r="H17" s="231" t="s">
        <v>271</v>
      </c>
      <c r="I17" s="231" t="s">
        <v>74</v>
      </c>
      <c r="J17" s="236">
        <v>0.002068</v>
      </c>
      <c r="K17" s="231" t="s">
        <v>79</v>
      </c>
      <c r="L17" s="231" t="s">
        <v>74</v>
      </c>
      <c r="M17" s="237">
        <v>44998</v>
      </c>
      <c r="N17" s="238">
        <v>70</v>
      </c>
      <c r="O17" s="239">
        <v>0</v>
      </c>
      <c r="P17" s="240">
        <v>12.98</v>
      </c>
      <c r="Q17" s="247">
        <v>0.02684</v>
      </c>
      <c r="R17" s="248">
        <v>12.98</v>
      </c>
      <c r="S17" s="249">
        <f t="shared" si="1"/>
        <v>0.02684264</v>
      </c>
      <c r="T17" s="237"/>
      <c r="U17" s="231" t="s">
        <v>74</v>
      </c>
    </row>
    <row r="18" s="227" customFormat="1" ht="14" spans="1:21">
      <c r="A18" s="232" t="s">
        <v>68</v>
      </c>
      <c r="B18" s="232" t="s">
        <v>92</v>
      </c>
      <c r="C18" s="233" t="s">
        <v>94</v>
      </c>
      <c r="D18" s="232" t="s">
        <v>93</v>
      </c>
      <c r="E18" s="233" t="s">
        <v>74</v>
      </c>
      <c r="F18" s="232" t="s">
        <v>268</v>
      </c>
      <c r="G18" s="233" t="s">
        <v>77</v>
      </c>
      <c r="H18" s="233" t="s">
        <v>269</v>
      </c>
      <c r="I18" s="233" t="s">
        <v>74</v>
      </c>
      <c r="J18" s="241">
        <v>0.032843332</v>
      </c>
      <c r="K18" s="233" t="s">
        <v>79</v>
      </c>
      <c r="L18" s="233" t="s">
        <v>74</v>
      </c>
      <c r="M18" s="242">
        <v>45086</v>
      </c>
      <c r="N18" s="243">
        <v>70</v>
      </c>
      <c r="O18" s="244">
        <v>0</v>
      </c>
      <c r="P18" s="245">
        <v>28</v>
      </c>
      <c r="Q18" s="250">
        <v>0.91961</v>
      </c>
      <c r="R18" s="248">
        <v>28</v>
      </c>
      <c r="S18" s="249">
        <f t="shared" si="1"/>
        <v>0.919613296</v>
      </c>
      <c r="T18" s="242"/>
      <c r="U18" s="233" t="s">
        <v>74</v>
      </c>
    </row>
    <row r="19" s="227" customFormat="1" ht="14" spans="1:21">
      <c r="A19" s="230" t="s">
        <v>68</v>
      </c>
      <c r="B19" s="230" t="s">
        <v>92</v>
      </c>
      <c r="C19" s="231" t="s">
        <v>94</v>
      </c>
      <c r="D19" s="230" t="s">
        <v>93</v>
      </c>
      <c r="E19" s="231" t="s">
        <v>74</v>
      </c>
      <c r="F19" s="230" t="s">
        <v>266</v>
      </c>
      <c r="G19" s="231" t="s">
        <v>77</v>
      </c>
      <c r="H19" s="231" t="s">
        <v>267</v>
      </c>
      <c r="I19" s="231" t="s">
        <v>74</v>
      </c>
      <c r="J19" s="236">
        <v>0.006204</v>
      </c>
      <c r="K19" s="231" t="s">
        <v>79</v>
      </c>
      <c r="L19" s="231" t="s">
        <v>74</v>
      </c>
      <c r="M19" s="237">
        <v>44998</v>
      </c>
      <c r="N19" s="238">
        <v>70</v>
      </c>
      <c r="O19" s="239">
        <v>0</v>
      </c>
      <c r="P19" s="240">
        <v>7.13</v>
      </c>
      <c r="Q19" s="247">
        <v>0.04423</v>
      </c>
      <c r="R19" s="248">
        <v>7.13</v>
      </c>
      <c r="S19" s="249">
        <f t="shared" si="1"/>
        <v>0.04423452</v>
      </c>
      <c r="T19" s="237"/>
      <c r="U19" s="231" t="s">
        <v>74</v>
      </c>
    </row>
    <row r="20" s="227" customFormat="1" ht="14" spans="1:21">
      <c r="A20" s="232" t="s">
        <v>68</v>
      </c>
      <c r="B20" s="232" t="s">
        <v>92</v>
      </c>
      <c r="C20" s="233" t="s">
        <v>94</v>
      </c>
      <c r="D20" s="232" t="s">
        <v>93</v>
      </c>
      <c r="E20" s="233" t="s">
        <v>74</v>
      </c>
      <c r="F20" s="232" t="s">
        <v>264</v>
      </c>
      <c r="G20" s="233" t="s">
        <v>77</v>
      </c>
      <c r="H20" s="233" t="s">
        <v>265</v>
      </c>
      <c r="I20" s="233" t="s">
        <v>74</v>
      </c>
      <c r="J20" s="241">
        <v>0.003447</v>
      </c>
      <c r="K20" s="233" t="s">
        <v>79</v>
      </c>
      <c r="L20" s="233" t="s">
        <v>74</v>
      </c>
      <c r="M20" s="242">
        <v>44998</v>
      </c>
      <c r="N20" s="243">
        <v>70</v>
      </c>
      <c r="O20" s="244">
        <v>0</v>
      </c>
      <c r="P20" s="245">
        <v>43.08</v>
      </c>
      <c r="Q20" s="250">
        <v>0.1485</v>
      </c>
      <c r="R20" s="248">
        <v>43.08</v>
      </c>
      <c r="S20" s="249">
        <f t="shared" si="1"/>
        <v>0.14849676</v>
      </c>
      <c r="T20" s="242"/>
      <c r="U20" s="233" t="s">
        <v>74</v>
      </c>
    </row>
    <row r="21" s="227" customFormat="1" ht="14" spans="1:21">
      <c r="A21" s="230" t="s">
        <v>68</v>
      </c>
      <c r="B21" s="230" t="s">
        <v>92</v>
      </c>
      <c r="C21" s="231" t="s">
        <v>94</v>
      </c>
      <c r="D21" s="230" t="s">
        <v>93</v>
      </c>
      <c r="E21" s="231" t="s">
        <v>74</v>
      </c>
      <c r="F21" s="230" t="s">
        <v>262</v>
      </c>
      <c r="G21" s="231" t="s">
        <v>77</v>
      </c>
      <c r="H21" s="231" t="s">
        <v>263</v>
      </c>
      <c r="I21" s="231" t="s">
        <v>74</v>
      </c>
      <c r="J21" s="236">
        <v>0.001034</v>
      </c>
      <c r="K21" s="231" t="s">
        <v>79</v>
      </c>
      <c r="L21" s="231" t="s">
        <v>74</v>
      </c>
      <c r="M21" s="237">
        <v>44998</v>
      </c>
      <c r="N21" s="238">
        <v>70</v>
      </c>
      <c r="O21" s="239">
        <v>0</v>
      </c>
      <c r="P21" s="240">
        <v>90.12</v>
      </c>
      <c r="Q21" s="247">
        <v>0.09318</v>
      </c>
      <c r="R21" s="248">
        <v>90.12</v>
      </c>
      <c r="S21" s="249">
        <f t="shared" si="1"/>
        <v>0.09318408</v>
      </c>
      <c r="T21" s="237"/>
      <c r="U21" s="231" t="s">
        <v>74</v>
      </c>
    </row>
    <row r="22" s="227" customFormat="1" ht="14" spans="1:21">
      <c r="A22" s="232" t="s">
        <v>68</v>
      </c>
      <c r="B22" s="232" t="s">
        <v>92</v>
      </c>
      <c r="C22" s="233" t="s">
        <v>94</v>
      </c>
      <c r="D22" s="232" t="s">
        <v>93</v>
      </c>
      <c r="E22" s="233" t="s">
        <v>74</v>
      </c>
      <c r="F22" s="232" t="s">
        <v>260</v>
      </c>
      <c r="G22" s="233" t="s">
        <v>77</v>
      </c>
      <c r="H22" s="233" t="s">
        <v>261</v>
      </c>
      <c r="I22" s="233" t="s">
        <v>74</v>
      </c>
      <c r="J22" s="241">
        <v>0.016554099</v>
      </c>
      <c r="K22" s="233" t="s">
        <v>79</v>
      </c>
      <c r="L22" s="233" t="s">
        <v>74</v>
      </c>
      <c r="M22" s="242">
        <v>45086</v>
      </c>
      <c r="N22" s="243">
        <v>70</v>
      </c>
      <c r="O22" s="244">
        <v>0</v>
      </c>
      <c r="P22" s="245">
        <v>24</v>
      </c>
      <c r="Q22" s="250">
        <v>0.3973</v>
      </c>
      <c r="R22" s="248">
        <v>22.5</v>
      </c>
      <c r="S22" s="249">
        <f t="shared" si="1"/>
        <v>0.3724672275</v>
      </c>
      <c r="T22" s="242"/>
      <c r="U22" s="233" t="s">
        <v>74</v>
      </c>
    </row>
    <row r="23" s="227" customFormat="1" ht="14" spans="1:21">
      <c r="A23" s="230" t="s">
        <v>68</v>
      </c>
      <c r="B23" s="230" t="s">
        <v>92</v>
      </c>
      <c r="C23" s="231" t="s">
        <v>94</v>
      </c>
      <c r="D23" s="230" t="s">
        <v>93</v>
      </c>
      <c r="E23" s="231" t="s">
        <v>74</v>
      </c>
      <c r="F23" s="230" t="s">
        <v>258</v>
      </c>
      <c r="G23" s="231" t="s">
        <v>77</v>
      </c>
      <c r="H23" s="231" t="s">
        <v>259</v>
      </c>
      <c r="I23" s="231" t="s">
        <v>74</v>
      </c>
      <c r="J23" s="236">
        <v>0.018612</v>
      </c>
      <c r="K23" s="231" t="s">
        <v>79</v>
      </c>
      <c r="L23" s="231" t="s">
        <v>74</v>
      </c>
      <c r="M23" s="237">
        <v>44998</v>
      </c>
      <c r="N23" s="238">
        <v>70</v>
      </c>
      <c r="O23" s="239">
        <v>0</v>
      </c>
      <c r="P23" s="240">
        <v>14.68</v>
      </c>
      <c r="Q23" s="247">
        <v>0.27322</v>
      </c>
      <c r="R23" s="248">
        <v>14.68</v>
      </c>
      <c r="S23" s="249">
        <f t="shared" si="1"/>
        <v>0.27322416</v>
      </c>
      <c r="T23" s="237"/>
      <c r="U23" s="231" t="s">
        <v>74</v>
      </c>
    </row>
    <row r="24" s="227" customFormat="1" ht="14" spans="1:21">
      <c r="A24" s="232" t="s">
        <v>68</v>
      </c>
      <c r="B24" s="232" t="s">
        <v>92</v>
      </c>
      <c r="C24" s="233" t="s">
        <v>94</v>
      </c>
      <c r="D24" s="232" t="s">
        <v>93</v>
      </c>
      <c r="E24" s="233" t="s">
        <v>74</v>
      </c>
      <c r="F24" s="232" t="s">
        <v>256</v>
      </c>
      <c r="G24" s="233" t="s">
        <v>77</v>
      </c>
      <c r="H24" s="233" t="s">
        <v>257</v>
      </c>
      <c r="I24" s="233" t="s">
        <v>74</v>
      </c>
      <c r="J24" s="241">
        <v>0.156</v>
      </c>
      <c r="K24" s="233" t="s">
        <v>79</v>
      </c>
      <c r="L24" s="233" t="s">
        <v>74</v>
      </c>
      <c r="M24" s="242">
        <v>45268</v>
      </c>
      <c r="N24" s="243">
        <v>70</v>
      </c>
      <c r="O24" s="244">
        <v>0</v>
      </c>
      <c r="P24" s="245">
        <v>23.5</v>
      </c>
      <c r="Q24" s="250">
        <v>3.666</v>
      </c>
      <c r="R24" s="248">
        <v>22.2</v>
      </c>
      <c r="S24" s="249">
        <f t="shared" si="1"/>
        <v>3.4632</v>
      </c>
      <c r="T24" s="242"/>
      <c r="U24" s="233" t="s">
        <v>74</v>
      </c>
    </row>
    <row r="25" s="227" customFormat="1" ht="14" spans="1:21">
      <c r="A25" s="230" t="s">
        <v>68</v>
      </c>
      <c r="B25" s="230" t="s">
        <v>92</v>
      </c>
      <c r="C25" s="231" t="s">
        <v>94</v>
      </c>
      <c r="D25" s="230" t="s">
        <v>93</v>
      </c>
      <c r="E25" s="231" t="s">
        <v>74</v>
      </c>
      <c r="F25" s="230" t="s">
        <v>254</v>
      </c>
      <c r="G25" s="231" t="s">
        <v>77</v>
      </c>
      <c r="H25" s="231" t="s">
        <v>255</v>
      </c>
      <c r="I25" s="231" t="s">
        <v>74</v>
      </c>
      <c r="J25" s="236">
        <v>0.021714</v>
      </c>
      <c r="K25" s="231" t="s">
        <v>79</v>
      </c>
      <c r="L25" s="231" t="s">
        <v>74</v>
      </c>
      <c r="M25" s="237">
        <v>44998</v>
      </c>
      <c r="N25" s="238">
        <v>70</v>
      </c>
      <c r="O25" s="239">
        <v>0</v>
      </c>
      <c r="P25" s="240">
        <v>19.54</v>
      </c>
      <c r="Q25" s="247">
        <v>0.42429</v>
      </c>
      <c r="R25" s="248">
        <v>19.54</v>
      </c>
      <c r="S25" s="249">
        <f t="shared" si="1"/>
        <v>0.42429156</v>
      </c>
      <c r="T25" s="237"/>
      <c r="U25" s="231" t="s">
        <v>74</v>
      </c>
    </row>
    <row r="26" s="227" customFormat="1" ht="14" spans="1:21">
      <c r="A26" s="232" t="s">
        <v>68</v>
      </c>
      <c r="B26" s="232" t="s">
        <v>92</v>
      </c>
      <c r="C26" s="233" t="s">
        <v>94</v>
      </c>
      <c r="D26" s="232" t="s">
        <v>93</v>
      </c>
      <c r="E26" s="233" t="s">
        <v>74</v>
      </c>
      <c r="F26" s="232" t="s">
        <v>252</v>
      </c>
      <c r="G26" s="233" t="s">
        <v>77</v>
      </c>
      <c r="H26" s="233" t="s">
        <v>253</v>
      </c>
      <c r="I26" s="233" t="s">
        <v>74</v>
      </c>
      <c r="J26" s="241">
        <v>0.002068</v>
      </c>
      <c r="K26" s="233" t="s">
        <v>79</v>
      </c>
      <c r="L26" s="233" t="s">
        <v>74</v>
      </c>
      <c r="M26" s="242">
        <v>44998</v>
      </c>
      <c r="N26" s="243">
        <v>70</v>
      </c>
      <c r="O26" s="244">
        <v>0</v>
      </c>
      <c r="P26" s="245">
        <v>47.23</v>
      </c>
      <c r="Q26" s="250">
        <v>0.09767</v>
      </c>
      <c r="R26" s="248">
        <v>47.23</v>
      </c>
      <c r="S26" s="249">
        <f t="shared" si="1"/>
        <v>0.09767164</v>
      </c>
      <c r="T26" s="242"/>
      <c r="U26" s="233" t="s">
        <v>74</v>
      </c>
    </row>
    <row r="27" spans="19:19">
      <c r="S27" s="228">
        <f>SUM(S17:S26)</f>
        <v>5.8632258835</v>
      </c>
    </row>
    <row r="29" s="227" customFormat="1" ht="18" customHeight="1" spans="1:21">
      <c r="A29" s="229" t="s">
        <v>47</v>
      </c>
      <c r="B29" s="229" t="s">
        <v>48</v>
      </c>
      <c r="C29" s="229" t="s">
        <v>49</v>
      </c>
      <c r="D29" s="229" t="s">
        <v>50</v>
      </c>
      <c r="E29" s="229" t="s">
        <v>51</v>
      </c>
      <c r="F29" s="229" t="s">
        <v>52</v>
      </c>
      <c r="G29" s="229" t="s">
        <v>53</v>
      </c>
      <c r="H29" s="229" t="s">
        <v>54</v>
      </c>
      <c r="I29" s="229" t="s">
        <v>55</v>
      </c>
      <c r="J29" s="235" t="s">
        <v>56</v>
      </c>
      <c r="K29" s="229" t="s">
        <v>57</v>
      </c>
      <c r="L29" s="229" t="s">
        <v>58</v>
      </c>
      <c r="M29" s="235" t="s">
        <v>59</v>
      </c>
      <c r="N29" s="235" t="s">
        <v>60</v>
      </c>
      <c r="O29" s="235" t="s">
        <v>61</v>
      </c>
      <c r="P29" s="235" t="s">
        <v>62</v>
      </c>
      <c r="Q29" s="235" t="s">
        <v>63</v>
      </c>
      <c r="R29" s="246" t="s">
        <v>64</v>
      </c>
      <c r="S29" s="246" t="s">
        <v>65</v>
      </c>
      <c r="T29" s="235" t="s">
        <v>66</v>
      </c>
      <c r="U29" s="229" t="s">
        <v>67</v>
      </c>
    </row>
    <row r="30" s="227" customFormat="1" ht="14" spans="1:21">
      <c r="A30" s="230" t="s">
        <v>68</v>
      </c>
      <c r="B30" s="230" t="s">
        <v>360</v>
      </c>
      <c r="C30" s="231" t="s">
        <v>69</v>
      </c>
      <c r="D30" s="230" t="s">
        <v>361</v>
      </c>
      <c r="E30" s="231" t="s">
        <v>367</v>
      </c>
      <c r="F30" s="230" t="s">
        <v>368</v>
      </c>
      <c r="G30" s="231" t="s">
        <v>72</v>
      </c>
      <c r="H30" s="231" t="s">
        <v>369</v>
      </c>
      <c r="I30" s="231" t="s">
        <v>362</v>
      </c>
      <c r="J30" s="236">
        <v>1</v>
      </c>
      <c r="K30" s="231" t="s">
        <v>69</v>
      </c>
      <c r="L30" s="231" t="s">
        <v>75</v>
      </c>
      <c r="M30" s="237">
        <v>44499</v>
      </c>
      <c r="N30" s="238">
        <v>70</v>
      </c>
      <c r="O30" s="239">
        <v>0</v>
      </c>
      <c r="P30" s="240">
        <v>4.29058</v>
      </c>
      <c r="Q30" s="247">
        <v>4.29058</v>
      </c>
      <c r="R30" s="248">
        <f>S39</f>
        <v>3.581498205</v>
      </c>
      <c r="S30" s="249">
        <f t="shared" ref="S30:S38" si="2">R30*J30</f>
        <v>3.581498205</v>
      </c>
      <c r="T30" s="237"/>
      <c r="U30" s="231" t="s">
        <v>74</v>
      </c>
    </row>
    <row r="31" s="227" customFormat="1" ht="14" spans="1:21">
      <c r="A31" s="232" t="s">
        <v>68</v>
      </c>
      <c r="B31" s="232" t="s">
        <v>360</v>
      </c>
      <c r="C31" s="233" t="s">
        <v>69</v>
      </c>
      <c r="D31" s="232" t="s">
        <v>361</v>
      </c>
      <c r="E31" s="233" t="s">
        <v>367</v>
      </c>
      <c r="F31" s="232" t="s">
        <v>92</v>
      </c>
      <c r="G31" s="233" t="s">
        <v>72</v>
      </c>
      <c r="H31" s="233" t="s">
        <v>93</v>
      </c>
      <c r="I31" s="233" t="s">
        <v>74</v>
      </c>
      <c r="J31" s="241">
        <v>0.034</v>
      </c>
      <c r="K31" s="233" t="s">
        <v>94</v>
      </c>
      <c r="L31" s="233" t="s">
        <v>74</v>
      </c>
      <c r="M31" s="242">
        <v>44499</v>
      </c>
      <c r="N31" s="243">
        <v>70</v>
      </c>
      <c r="O31" s="244">
        <v>0</v>
      </c>
      <c r="P31" s="245">
        <v>7.55336</v>
      </c>
      <c r="Q31" s="250">
        <v>0.25681</v>
      </c>
      <c r="R31" s="248">
        <f>S27</f>
        <v>5.8632258835</v>
      </c>
      <c r="S31" s="249">
        <f t="shared" si="2"/>
        <v>0.199349680039</v>
      </c>
      <c r="T31" s="242"/>
      <c r="U31" s="233" t="s">
        <v>74</v>
      </c>
    </row>
    <row r="32" spans="19:19">
      <c r="S32" s="228">
        <f>SUM(S30:S31)</f>
        <v>3.780847885039</v>
      </c>
    </row>
    <row r="33" ht="17" customHeight="1"/>
    <row r="34" s="227" customFormat="1" ht="18" customHeight="1" spans="1:21">
      <c r="A34" s="229" t="s">
        <v>47</v>
      </c>
      <c r="B34" s="229" t="s">
        <v>48</v>
      </c>
      <c r="C34" s="229" t="s">
        <v>49</v>
      </c>
      <c r="D34" s="229" t="s">
        <v>50</v>
      </c>
      <c r="E34" s="229" t="s">
        <v>51</v>
      </c>
      <c r="F34" s="229" t="s">
        <v>52</v>
      </c>
      <c r="G34" s="229" t="s">
        <v>53</v>
      </c>
      <c r="H34" s="229" t="s">
        <v>54</v>
      </c>
      <c r="I34" s="229" t="s">
        <v>55</v>
      </c>
      <c r="J34" s="235" t="s">
        <v>56</v>
      </c>
      <c r="K34" s="229" t="s">
        <v>57</v>
      </c>
      <c r="L34" s="229" t="s">
        <v>58</v>
      </c>
      <c r="M34" s="235" t="s">
        <v>59</v>
      </c>
      <c r="N34" s="235" t="s">
        <v>60</v>
      </c>
      <c r="O34" s="235" t="s">
        <v>61</v>
      </c>
      <c r="P34" s="235" t="s">
        <v>62</v>
      </c>
      <c r="Q34" s="235" t="s">
        <v>63</v>
      </c>
      <c r="R34" s="246" t="s">
        <v>64</v>
      </c>
      <c r="S34" s="246" t="s">
        <v>65</v>
      </c>
      <c r="T34" s="235" t="s">
        <v>66</v>
      </c>
      <c r="U34" s="229" t="s">
        <v>67</v>
      </c>
    </row>
    <row r="35" s="227" customFormat="1" ht="14" spans="1:21">
      <c r="A35" s="230" t="s">
        <v>68</v>
      </c>
      <c r="B35" s="230" t="s">
        <v>368</v>
      </c>
      <c r="C35" s="231" t="s">
        <v>69</v>
      </c>
      <c r="D35" s="230" t="s">
        <v>369</v>
      </c>
      <c r="E35" s="231" t="s">
        <v>367</v>
      </c>
      <c r="F35" s="230" t="s">
        <v>370</v>
      </c>
      <c r="G35" s="231" t="s">
        <v>77</v>
      </c>
      <c r="H35" s="231" t="s">
        <v>371</v>
      </c>
      <c r="I35" s="231" t="s">
        <v>372</v>
      </c>
      <c r="J35" s="236">
        <v>1</v>
      </c>
      <c r="K35" s="231" t="s">
        <v>69</v>
      </c>
      <c r="L35" s="231" t="s">
        <v>74</v>
      </c>
      <c r="M35" s="237">
        <v>44499</v>
      </c>
      <c r="N35" s="238">
        <v>50</v>
      </c>
      <c r="O35" s="239">
        <v>0</v>
      </c>
      <c r="P35" s="240">
        <v>3.2856</v>
      </c>
      <c r="Q35" s="247">
        <v>3.2856</v>
      </c>
      <c r="R35" s="248">
        <v>3.2256</v>
      </c>
      <c r="S35" s="249">
        <f t="shared" si="2"/>
        <v>3.2256</v>
      </c>
      <c r="T35" s="237"/>
      <c r="U35" s="231" t="s">
        <v>74</v>
      </c>
    </row>
    <row r="36" s="227" customFormat="1" ht="14" spans="1:21">
      <c r="A36" s="232" t="s">
        <v>68</v>
      </c>
      <c r="B36" s="232" t="s">
        <v>368</v>
      </c>
      <c r="C36" s="233" t="s">
        <v>69</v>
      </c>
      <c r="D36" s="232" t="s">
        <v>369</v>
      </c>
      <c r="E36" s="233" t="s">
        <v>367</v>
      </c>
      <c r="F36" s="232" t="s">
        <v>373</v>
      </c>
      <c r="G36" s="233" t="s">
        <v>77</v>
      </c>
      <c r="H36" s="233" t="s">
        <v>374</v>
      </c>
      <c r="I36" s="233" t="s">
        <v>349</v>
      </c>
      <c r="J36" s="241">
        <v>1</v>
      </c>
      <c r="K36" s="233" t="s">
        <v>69</v>
      </c>
      <c r="L36" s="233" t="s">
        <v>74</v>
      </c>
      <c r="M36" s="242">
        <v>44499</v>
      </c>
      <c r="N36" s="243">
        <v>50</v>
      </c>
      <c r="O36" s="244">
        <v>0</v>
      </c>
      <c r="P36" s="245">
        <v>0.197</v>
      </c>
      <c r="Q36" s="250">
        <v>0.197</v>
      </c>
      <c r="R36" s="248">
        <v>0.197</v>
      </c>
      <c r="S36" s="249">
        <f t="shared" si="2"/>
        <v>0.197</v>
      </c>
      <c r="T36" s="242"/>
      <c r="U36" s="233" t="s">
        <v>74</v>
      </c>
    </row>
    <row r="37" s="227" customFormat="1" ht="14" spans="1:21">
      <c r="A37" s="230" t="s">
        <v>68</v>
      </c>
      <c r="B37" s="230" t="s">
        <v>368</v>
      </c>
      <c r="C37" s="231" t="s">
        <v>69</v>
      </c>
      <c r="D37" s="230" t="s">
        <v>369</v>
      </c>
      <c r="E37" s="231" t="s">
        <v>367</v>
      </c>
      <c r="F37" s="230" t="s">
        <v>375</v>
      </c>
      <c r="G37" s="231" t="s">
        <v>77</v>
      </c>
      <c r="H37" s="231" t="s">
        <v>376</v>
      </c>
      <c r="I37" s="231" t="s">
        <v>349</v>
      </c>
      <c r="J37" s="236">
        <v>1</v>
      </c>
      <c r="K37" s="231" t="s">
        <v>69</v>
      </c>
      <c r="L37" s="231" t="s">
        <v>74</v>
      </c>
      <c r="M37" s="237">
        <v>44499</v>
      </c>
      <c r="N37" s="238">
        <v>50</v>
      </c>
      <c r="O37" s="239">
        <v>0</v>
      </c>
      <c r="P37" s="240">
        <v>0.0985</v>
      </c>
      <c r="Q37" s="247">
        <v>0.0985</v>
      </c>
      <c r="R37" s="248">
        <v>0.0985</v>
      </c>
      <c r="S37" s="249">
        <f t="shared" si="2"/>
        <v>0.0985</v>
      </c>
      <c r="T37" s="237"/>
      <c r="U37" s="231" t="s">
        <v>74</v>
      </c>
    </row>
    <row r="38" s="227" customFormat="1" ht="14" spans="1:21">
      <c r="A38" s="232" t="s">
        <v>68</v>
      </c>
      <c r="B38" s="232" t="s">
        <v>368</v>
      </c>
      <c r="C38" s="233" t="s">
        <v>69</v>
      </c>
      <c r="D38" s="232" t="s">
        <v>369</v>
      </c>
      <c r="E38" s="233" t="s">
        <v>367</v>
      </c>
      <c r="F38" s="232" t="s">
        <v>76</v>
      </c>
      <c r="G38" s="233" t="s">
        <v>77</v>
      </c>
      <c r="H38" s="233" t="s">
        <v>78</v>
      </c>
      <c r="I38" s="233" t="s">
        <v>74</v>
      </c>
      <c r="J38" s="241">
        <v>0.0105</v>
      </c>
      <c r="K38" s="233" t="s">
        <v>79</v>
      </c>
      <c r="L38" s="233" t="s">
        <v>74</v>
      </c>
      <c r="M38" s="242">
        <v>45086</v>
      </c>
      <c r="N38" s="243">
        <v>50</v>
      </c>
      <c r="O38" s="244">
        <v>0</v>
      </c>
      <c r="P38" s="245">
        <v>5.96786</v>
      </c>
      <c r="Q38" s="250">
        <v>0.06266</v>
      </c>
      <c r="R38" s="248">
        <v>5.75221</v>
      </c>
      <c r="S38" s="249">
        <f t="shared" si="2"/>
        <v>0.060398205</v>
      </c>
      <c r="T38" s="242"/>
      <c r="U38" s="233" t="s">
        <v>74</v>
      </c>
    </row>
    <row r="39" spans="19:19">
      <c r="S39" s="228">
        <f>SUM(S35:S38)</f>
        <v>3.581498205</v>
      </c>
    </row>
  </sheetData>
  <pageMargins left="0.75" right="0.75" top="1" bottom="1" header="0.5" footer="0.5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302"/>
  <sheetViews>
    <sheetView topLeftCell="A57" workbookViewId="0">
      <selection activeCell="S66" sqref="S66"/>
    </sheetView>
  </sheetViews>
  <sheetFormatPr defaultColWidth="8.66666666666667" defaultRowHeight="15"/>
  <cols>
    <col min="1" max="1" width="4.08333333333333" customWidth="1"/>
    <col min="2" max="2" width="9.33333333333333" customWidth="1"/>
    <col min="3" max="3" width="6.75" customWidth="1"/>
    <col min="4" max="4" width="10.9166666666667" customWidth="1"/>
    <col min="5" max="5" width="7.5" customWidth="1"/>
    <col min="6" max="6" width="9.41666666666667" customWidth="1"/>
    <col min="7" max="7" width="7.08333333333333" customWidth="1"/>
    <col min="8" max="8" width="18.3333333333333" customWidth="1"/>
    <col min="9" max="9" width="7.83333333333333" customWidth="1"/>
    <col min="10" max="10" width="8.08333333333333" customWidth="1"/>
    <col min="11" max="12" width="6.75" customWidth="1"/>
    <col min="13" max="13" width="7.33333333333333" customWidth="1"/>
    <col min="14" max="14" width="4.08333333333333" customWidth="1"/>
    <col min="15" max="15" width="5.16666666666667" customWidth="1"/>
    <col min="16" max="16" width="7" customWidth="1"/>
    <col min="17" max="17" width="7.75" customWidth="1"/>
    <col min="18" max="19" width="6.75" style="228" customWidth="1"/>
    <col min="20" max="20" width="8.08333333333333" customWidth="1"/>
    <col min="21" max="21" width="5.41666666666667" customWidth="1"/>
  </cols>
  <sheetData>
    <row r="1" s="227" customFormat="1" ht="18" customHeight="1" spans="1:21">
      <c r="A1" s="229" t="s">
        <v>47</v>
      </c>
      <c r="B1" s="229" t="s">
        <v>48</v>
      </c>
      <c r="C1" s="229" t="s">
        <v>49</v>
      </c>
      <c r="D1" s="229" t="s">
        <v>50</v>
      </c>
      <c r="E1" s="229" t="s">
        <v>51</v>
      </c>
      <c r="F1" s="229" t="s">
        <v>52</v>
      </c>
      <c r="G1" s="229" t="s">
        <v>53</v>
      </c>
      <c r="H1" s="229" t="s">
        <v>54</v>
      </c>
      <c r="I1" s="229" t="s">
        <v>55</v>
      </c>
      <c r="J1" s="235" t="s">
        <v>56</v>
      </c>
      <c r="K1" s="229" t="s">
        <v>57</v>
      </c>
      <c r="L1" s="229" t="s">
        <v>58</v>
      </c>
      <c r="M1" s="235" t="s">
        <v>59</v>
      </c>
      <c r="N1" s="235" t="s">
        <v>60</v>
      </c>
      <c r="O1" s="235" t="s">
        <v>61</v>
      </c>
      <c r="P1" s="235" t="s">
        <v>62</v>
      </c>
      <c r="Q1" s="235" t="s">
        <v>63</v>
      </c>
      <c r="R1" s="246" t="s">
        <v>64</v>
      </c>
      <c r="S1" s="246" t="s">
        <v>65</v>
      </c>
      <c r="T1" s="235" t="s">
        <v>66</v>
      </c>
      <c r="U1" s="229" t="s">
        <v>67</v>
      </c>
    </row>
    <row r="2" s="227" customFormat="1" ht="14" spans="1:21">
      <c r="A2" s="230" t="s">
        <v>68</v>
      </c>
      <c r="B2" s="230" t="s">
        <v>45</v>
      </c>
      <c r="C2" s="231" t="s">
        <v>69</v>
      </c>
      <c r="D2" s="230" t="s">
        <v>186</v>
      </c>
      <c r="E2" s="231" t="s">
        <v>377</v>
      </c>
      <c r="F2" s="230" t="s">
        <v>378</v>
      </c>
      <c r="G2" s="231" t="s">
        <v>77</v>
      </c>
      <c r="H2" s="231" t="s">
        <v>379</v>
      </c>
      <c r="I2" s="231" t="s">
        <v>74</v>
      </c>
      <c r="J2" s="236">
        <v>1</v>
      </c>
      <c r="K2" s="231" t="s">
        <v>69</v>
      </c>
      <c r="L2" s="231" t="s">
        <v>74</v>
      </c>
      <c r="M2" s="237">
        <v>45491</v>
      </c>
      <c r="N2" s="238">
        <v>10</v>
      </c>
      <c r="O2" s="239">
        <v>0</v>
      </c>
      <c r="P2" s="240">
        <v>0.7507</v>
      </c>
      <c r="Q2" s="247">
        <v>0.7507</v>
      </c>
      <c r="R2" s="248">
        <v>0.75</v>
      </c>
      <c r="S2" s="249">
        <f>R2*J2</f>
        <v>0.75</v>
      </c>
      <c r="T2" s="237"/>
      <c r="U2" s="231" t="s">
        <v>74</v>
      </c>
    </row>
    <row r="3" s="227" customFormat="1" ht="14" spans="1:21">
      <c r="A3" s="232" t="s">
        <v>68</v>
      </c>
      <c r="B3" s="232" t="s">
        <v>45</v>
      </c>
      <c r="C3" s="233" t="s">
        <v>69</v>
      </c>
      <c r="D3" s="232" t="s">
        <v>186</v>
      </c>
      <c r="E3" s="233" t="s">
        <v>377</v>
      </c>
      <c r="F3" s="232" t="s">
        <v>220</v>
      </c>
      <c r="G3" s="233" t="s">
        <v>77</v>
      </c>
      <c r="H3" s="233" t="s">
        <v>221</v>
      </c>
      <c r="I3" s="233" t="s">
        <v>74</v>
      </c>
      <c r="J3" s="241">
        <v>1</v>
      </c>
      <c r="K3" s="233" t="s">
        <v>69</v>
      </c>
      <c r="L3" s="233" t="s">
        <v>74</v>
      </c>
      <c r="M3" s="242">
        <v>45491</v>
      </c>
      <c r="N3" s="243">
        <v>10</v>
      </c>
      <c r="O3" s="244">
        <v>0</v>
      </c>
      <c r="P3" s="245">
        <v>36</v>
      </c>
      <c r="Q3" s="250">
        <v>36</v>
      </c>
      <c r="R3" s="248">
        <v>30.65</v>
      </c>
      <c r="S3" s="249">
        <f t="shared" ref="S3:S34" si="0">R3*J3</f>
        <v>30.65</v>
      </c>
      <c r="T3" s="242"/>
      <c r="U3" s="233" t="s">
        <v>74</v>
      </c>
    </row>
    <row r="4" s="227" customFormat="1" ht="14" spans="1:21">
      <c r="A4" s="230" t="s">
        <v>68</v>
      </c>
      <c r="B4" s="230" t="s">
        <v>45</v>
      </c>
      <c r="C4" s="231" t="s">
        <v>69</v>
      </c>
      <c r="D4" s="230" t="s">
        <v>186</v>
      </c>
      <c r="E4" s="231" t="s">
        <v>377</v>
      </c>
      <c r="F4" s="230" t="s">
        <v>380</v>
      </c>
      <c r="G4" s="231" t="s">
        <v>77</v>
      </c>
      <c r="H4" s="231" t="s">
        <v>381</v>
      </c>
      <c r="I4" s="231" t="s">
        <v>74</v>
      </c>
      <c r="J4" s="236">
        <v>1</v>
      </c>
      <c r="K4" s="231" t="s">
        <v>69</v>
      </c>
      <c r="L4" s="231" t="s">
        <v>74</v>
      </c>
      <c r="M4" s="237">
        <v>45491</v>
      </c>
      <c r="N4" s="238">
        <v>10</v>
      </c>
      <c r="O4" s="239">
        <v>0</v>
      </c>
      <c r="P4" s="240">
        <v>106.8</v>
      </c>
      <c r="Q4" s="247">
        <v>106.8</v>
      </c>
      <c r="R4" s="248">
        <v>106.8</v>
      </c>
      <c r="S4" s="249">
        <f t="shared" si="0"/>
        <v>106.8</v>
      </c>
      <c r="T4" s="237"/>
      <c r="U4" s="231" t="s">
        <v>74</v>
      </c>
    </row>
    <row r="5" s="227" customFormat="1" ht="14" spans="1:21">
      <c r="A5" s="232" t="s">
        <v>68</v>
      </c>
      <c r="B5" s="232" t="s">
        <v>45</v>
      </c>
      <c r="C5" s="233" t="s">
        <v>69</v>
      </c>
      <c r="D5" s="232" t="s">
        <v>186</v>
      </c>
      <c r="E5" s="233" t="s">
        <v>377</v>
      </c>
      <c r="F5" s="232" t="s">
        <v>382</v>
      </c>
      <c r="G5" s="233" t="s">
        <v>77</v>
      </c>
      <c r="H5" s="233" t="s">
        <v>383</v>
      </c>
      <c r="I5" s="233" t="s">
        <v>312</v>
      </c>
      <c r="J5" s="241">
        <v>1</v>
      </c>
      <c r="K5" s="233" t="s">
        <v>69</v>
      </c>
      <c r="L5" s="233" t="s">
        <v>74</v>
      </c>
      <c r="M5" s="242">
        <v>45491</v>
      </c>
      <c r="N5" s="243">
        <v>10</v>
      </c>
      <c r="O5" s="244">
        <v>0</v>
      </c>
      <c r="P5" s="245">
        <v>0.531</v>
      </c>
      <c r="Q5" s="250">
        <v>0.531</v>
      </c>
      <c r="R5" s="248">
        <v>0.531</v>
      </c>
      <c r="S5" s="249">
        <f t="shared" si="0"/>
        <v>0.531</v>
      </c>
      <c r="T5" s="242"/>
      <c r="U5" s="233" t="s">
        <v>74</v>
      </c>
    </row>
    <row r="6" s="227" customFormat="1" ht="14" spans="1:21">
      <c r="A6" s="230" t="s">
        <v>68</v>
      </c>
      <c r="B6" s="230" t="s">
        <v>45</v>
      </c>
      <c r="C6" s="231" t="s">
        <v>69</v>
      </c>
      <c r="D6" s="230" t="s">
        <v>186</v>
      </c>
      <c r="E6" s="231" t="s">
        <v>377</v>
      </c>
      <c r="F6" s="230" t="s">
        <v>384</v>
      </c>
      <c r="G6" s="231" t="s">
        <v>77</v>
      </c>
      <c r="H6" s="231" t="s">
        <v>385</v>
      </c>
      <c r="I6" s="231" t="s">
        <v>74</v>
      </c>
      <c r="J6" s="236">
        <v>1</v>
      </c>
      <c r="K6" s="231" t="s">
        <v>69</v>
      </c>
      <c r="L6" s="231" t="s">
        <v>74</v>
      </c>
      <c r="M6" s="237">
        <v>45491</v>
      </c>
      <c r="N6" s="238">
        <v>10</v>
      </c>
      <c r="O6" s="239">
        <v>0</v>
      </c>
      <c r="P6" s="240">
        <v>1.65</v>
      </c>
      <c r="Q6" s="247">
        <v>1.65</v>
      </c>
      <c r="R6" s="248">
        <v>1.65</v>
      </c>
      <c r="S6" s="249">
        <f t="shared" si="0"/>
        <v>1.65</v>
      </c>
      <c r="T6" s="237"/>
      <c r="U6" s="231" t="s">
        <v>74</v>
      </c>
    </row>
    <row r="7" s="227" customFormat="1" ht="14" spans="1:21">
      <c r="A7" s="232" t="s">
        <v>68</v>
      </c>
      <c r="B7" s="232" t="s">
        <v>45</v>
      </c>
      <c r="C7" s="233" t="s">
        <v>69</v>
      </c>
      <c r="D7" s="232" t="s">
        <v>186</v>
      </c>
      <c r="E7" s="233" t="s">
        <v>377</v>
      </c>
      <c r="F7" s="232" t="s">
        <v>386</v>
      </c>
      <c r="G7" s="233" t="s">
        <v>77</v>
      </c>
      <c r="H7" s="233" t="s">
        <v>387</v>
      </c>
      <c r="I7" s="233" t="s">
        <v>74</v>
      </c>
      <c r="J7" s="241">
        <v>2</v>
      </c>
      <c r="K7" s="233" t="s">
        <v>69</v>
      </c>
      <c r="L7" s="233" t="s">
        <v>74</v>
      </c>
      <c r="M7" s="242">
        <v>45491</v>
      </c>
      <c r="N7" s="243">
        <v>10</v>
      </c>
      <c r="O7" s="244">
        <v>0</v>
      </c>
      <c r="P7" s="245">
        <v>0.62</v>
      </c>
      <c r="Q7" s="250">
        <v>1.24</v>
      </c>
      <c r="R7" s="248">
        <v>0.62</v>
      </c>
      <c r="S7" s="249">
        <f t="shared" si="0"/>
        <v>1.24</v>
      </c>
      <c r="T7" s="242"/>
      <c r="U7" s="233" t="s">
        <v>74</v>
      </c>
    </row>
    <row r="8" s="227" customFormat="1" ht="14" spans="1:21">
      <c r="A8" s="230" t="s">
        <v>68</v>
      </c>
      <c r="B8" s="230" t="s">
        <v>45</v>
      </c>
      <c r="C8" s="231" t="s">
        <v>69</v>
      </c>
      <c r="D8" s="230" t="s">
        <v>186</v>
      </c>
      <c r="E8" s="231" t="s">
        <v>377</v>
      </c>
      <c r="F8" s="230" t="s">
        <v>388</v>
      </c>
      <c r="G8" s="231" t="s">
        <v>77</v>
      </c>
      <c r="H8" s="231" t="s">
        <v>389</v>
      </c>
      <c r="I8" s="231" t="s">
        <v>390</v>
      </c>
      <c r="J8" s="236">
        <v>2</v>
      </c>
      <c r="K8" s="231" t="s">
        <v>69</v>
      </c>
      <c r="L8" s="231" t="s">
        <v>74</v>
      </c>
      <c r="M8" s="237">
        <v>45491</v>
      </c>
      <c r="N8" s="238">
        <v>10</v>
      </c>
      <c r="O8" s="239">
        <v>0</v>
      </c>
      <c r="P8" s="240">
        <v>0.214</v>
      </c>
      <c r="Q8" s="247">
        <v>0.428</v>
      </c>
      <c r="R8" s="248">
        <v>0.214</v>
      </c>
      <c r="S8" s="249">
        <f t="shared" si="0"/>
        <v>0.428</v>
      </c>
      <c r="T8" s="237"/>
      <c r="U8" s="231" t="s">
        <v>74</v>
      </c>
    </row>
    <row r="9" s="227" customFormat="1" ht="14" spans="1:21">
      <c r="A9" s="232" t="s">
        <v>68</v>
      </c>
      <c r="B9" s="232" t="s">
        <v>45</v>
      </c>
      <c r="C9" s="233" t="s">
        <v>69</v>
      </c>
      <c r="D9" s="232" t="s">
        <v>186</v>
      </c>
      <c r="E9" s="233" t="s">
        <v>377</v>
      </c>
      <c r="F9" s="232" t="s">
        <v>391</v>
      </c>
      <c r="G9" s="233" t="s">
        <v>72</v>
      </c>
      <c r="H9" s="233" t="s">
        <v>392</v>
      </c>
      <c r="I9" s="233" t="s">
        <v>74</v>
      </c>
      <c r="J9" s="241">
        <v>2</v>
      </c>
      <c r="K9" s="233" t="s">
        <v>69</v>
      </c>
      <c r="L9" s="233" t="s">
        <v>74</v>
      </c>
      <c r="M9" s="242">
        <v>45491</v>
      </c>
      <c r="N9" s="243">
        <v>10</v>
      </c>
      <c r="O9" s="244">
        <v>0</v>
      </c>
      <c r="P9" s="245">
        <v>0.67438</v>
      </c>
      <c r="Q9" s="250">
        <v>1.34876</v>
      </c>
      <c r="R9" s="248">
        <f>S68</f>
        <v>0.209070225</v>
      </c>
      <c r="S9" s="249">
        <f t="shared" si="0"/>
        <v>0.41814045</v>
      </c>
      <c r="T9" s="242"/>
      <c r="U9" s="233" t="s">
        <v>74</v>
      </c>
    </row>
    <row r="10" s="227" customFormat="1" ht="14" spans="1:21">
      <c r="A10" s="230" t="s">
        <v>68</v>
      </c>
      <c r="B10" s="230" t="s">
        <v>45</v>
      </c>
      <c r="C10" s="231" t="s">
        <v>69</v>
      </c>
      <c r="D10" s="230" t="s">
        <v>186</v>
      </c>
      <c r="E10" s="231" t="s">
        <v>377</v>
      </c>
      <c r="F10" s="230" t="s">
        <v>393</v>
      </c>
      <c r="G10" s="231" t="s">
        <v>72</v>
      </c>
      <c r="H10" s="231" t="s">
        <v>394</v>
      </c>
      <c r="I10" s="231" t="s">
        <v>74</v>
      </c>
      <c r="J10" s="236">
        <v>1</v>
      </c>
      <c r="K10" s="231" t="s">
        <v>122</v>
      </c>
      <c r="L10" s="231" t="s">
        <v>74</v>
      </c>
      <c r="M10" s="237">
        <v>45491</v>
      </c>
      <c r="N10" s="238">
        <v>10</v>
      </c>
      <c r="O10" s="239">
        <v>0</v>
      </c>
      <c r="P10" s="240">
        <v>1.1458</v>
      </c>
      <c r="Q10" s="247">
        <v>1.1458</v>
      </c>
      <c r="R10" s="248">
        <f>S73</f>
        <v>0.263967908</v>
      </c>
      <c r="S10" s="249">
        <f t="shared" si="0"/>
        <v>0.263967908</v>
      </c>
      <c r="T10" s="237"/>
      <c r="U10" s="231" t="s">
        <v>74</v>
      </c>
    </row>
    <row r="11" s="227" customFormat="1" ht="14" spans="1:21">
      <c r="A11" s="232" t="s">
        <v>68</v>
      </c>
      <c r="B11" s="232" t="s">
        <v>45</v>
      </c>
      <c r="C11" s="233" t="s">
        <v>69</v>
      </c>
      <c r="D11" s="232" t="s">
        <v>186</v>
      </c>
      <c r="E11" s="233" t="s">
        <v>377</v>
      </c>
      <c r="F11" s="232" t="s">
        <v>395</v>
      </c>
      <c r="G11" s="233" t="s">
        <v>77</v>
      </c>
      <c r="H11" s="233" t="s">
        <v>396</v>
      </c>
      <c r="I11" s="233" t="s">
        <v>134</v>
      </c>
      <c r="J11" s="241">
        <v>2</v>
      </c>
      <c r="K11" s="233" t="s">
        <v>69</v>
      </c>
      <c r="L11" s="233" t="s">
        <v>74</v>
      </c>
      <c r="M11" s="242">
        <v>45491</v>
      </c>
      <c r="N11" s="243">
        <v>10</v>
      </c>
      <c r="O11" s="244">
        <v>0</v>
      </c>
      <c r="P11" s="245">
        <v>1.1643</v>
      </c>
      <c r="Q11" s="250">
        <v>2.3286</v>
      </c>
      <c r="R11" s="248">
        <v>0.9</v>
      </c>
      <c r="S11" s="249">
        <f t="shared" si="0"/>
        <v>1.8</v>
      </c>
      <c r="T11" s="242"/>
      <c r="U11" s="233" t="s">
        <v>74</v>
      </c>
    </row>
    <row r="12" s="227" customFormat="1" ht="14" spans="1:21">
      <c r="A12" s="230" t="s">
        <v>68</v>
      </c>
      <c r="B12" s="230" t="s">
        <v>45</v>
      </c>
      <c r="C12" s="231" t="s">
        <v>69</v>
      </c>
      <c r="D12" s="230" t="s">
        <v>186</v>
      </c>
      <c r="E12" s="231" t="s">
        <v>377</v>
      </c>
      <c r="F12" s="230" t="s">
        <v>397</v>
      </c>
      <c r="G12" s="231" t="s">
        <v>77</v>
      </c>
      <c r="H12" s="231" t="s">
        <v>398</v>
      </c>
      <c r="I12" s="231" t="s">
        <v>399</v>
      </c>
      <c r="J12" s="236">
        <v>1</v>
      </c>
      <c r="K12" s="231" t="s">
        <v>69</v>
      </c>
      <c r="L12" s="231" t="s">
        <v>74</v>
      </c>
      <c r="M12" s="237">
        <v>45491</v>
      </c>
      <c r="N12" s="238">
        <v>10</v>
      </c>
      <c r="O12" s="239">
        <v>0</v>
      </c>
      <c r="P12" s="240">
        <v>40.82698</v>
      </c>
      <c r="Q12" s="247">
        <v>40.82698</v>
      </c>
      <c r="R12" s="248">
        <v>40.83</v>
      </c>
      <c r="S12" s="249">
        <f t="shared" si="0"/>
        <v>40.83</v>
      </c>
      <c r="T12" s="237"/>
      <c r="U12" s="231" t="s">
        <v>74</v>
      </c>
    </row>
    <row r="13" s="227" customFormat="1" ht="14" spans="1:21">
      <c r="A13" s="232" t="s">
        <v>68</v>
      </c>
      <c r="B13" s="232" t="s">
        <v>45</v>
      </c>
      <c r="C13" s="233" t="s">
        <v>69</v>
      </c>
      <c r="D13" s="232" t="s">
        <v>186</v>
      </c>
      <c r="E13" s="233" t="s">
        <v>377</v>
      </c>
      <c r="F13" s="232" t="s">
        <v>120</v>
      </c>
      <c r="G13" s="233" t="s">
        <v>72</v>
      </c>
      <c r="H13" s="233" t="s">
        <v>121</v>
      </c>
      <c r="I13" s="233" t="s">
        <v>74</v>
      </c>
      <c r="J13" s="241">
        <v>4</v>
      </c>
      <c r="K13" s="233" t="s">
        <v>122</v>
      </c>
      <c r="L13" s="233" t="s">
        <v>74</v>
      </c>
      <c r="M13" s="242">
        <v>45491</v>
      </c>
      <c r="N13" s="243">
        <v>10</v>
      </c>
      <c r="O13" s="244">
        <v>0</v>
      </c>
      <c r="P13" s="245">
        <v>2.51502</v>
      </c>
      <c r="Q13" s="250">
        <v>10.06008</v>
      </c>
      <c r="R13" s="248">
        <f>S77</f>
        <v>0.6095929087</v>
      </c>
      <c r="S13" s="249">
        <f t="shared" si="0"/>
        <v>2.4383716348</v>
      </c>
      <c r="T13" s="242"/>
      <c r="U13" s="233" t="s">
        <v>74</v>
      </c>
    </row>
    <row r="14" s="227" customFormat="1" ht="14" spans="1:21">
      <c r="A14" s="230" t="s">
        <v>68</v>
      </c>
      <c r="B14" s="230" t="s">
        <v>45</v>
      </c>
      <c r="C14" s="231" t="s">
        <v>69</v>
      </c>
      <c r="D14" s="230" t="s">
        <v>186</v>
      </c>
      <c r="E14" s="231" t="s">
        <v>377</v>
      </c>
      <c r="F14" s="230" t="s">
        <v>197</v>
      </c>
      <c r="G14" s="231" t="s">
        <v>72</v>
      </c>
      <c r="H14" s="231" t="s">
        <v>198</v>
      </c>
      <c r="I14" s="231" t="s">
        <v>74</v>
      </c>
      <c r="J14" s="236">
        <v>1</v>
      </c>
      <c r="K14" s="231" t="s">
        <v>69</v>
      </c>
      <c r="L14" s="231" t="s">
        <v>74</v>
      </c>
      <c r="M14" s="237">
        <v>45491</v>
      </c>
      <c r="N14" s="238">
        <v>10</v>
      </c>
      <c r="O14" s="239">
        <v>0</v>
      </c>
      <c r="P14" s="240">
        <v>0.14416</v>
      </c>
      <c r="Q14" s="247">
        <v>0.14416</v>
      </c>
      <c r="R14" s="248">
        <f>S81</f>
        <v>0.02336279</v>
      </c>
      <c r="S14" s="249">
        <f t="shared" si="0"/>
        <v>0.02336279</v>
      </c>
      <c r="T14" s="237"/>
      <c r="U14" s="231" t="s">
        <v>74</v>
      </c>
    </row>
    <row r="15" s="227" customFormat="1" ht="14" spans="1:21">
      <c r="A15" s="232" t="s">
        <v>68</v>
      </c>
      <c r="B15" s="232" t="s">
        <v>45</v>
      </c>
      <c r="C15" s="233" t="s">
        <v>69</v>
      </c>
      <c r="D15" s="232" t="s">
        <v>186</v>
      </c>
      <c r="E15" s="233" t="s">
        <v>377</v>
      </c>
      <c r="F15" s="232" t="s">
        <v>400</v>
      </c>
      <c r="G15" s="233" t="s">
        <v>77</v>
      </c>
      <c r="H15" s="233" t="s">
        <v>223</v>
      </c>
      <c r="I15" s="233" t="s">
        <v>401</v>
      </c>
      <c r="J15" s="241">
        <v>1</v>
      </c>
      <c r="K15" s="233" t="s">
        <v>69</v>
      </c>
      <c r="L15" s="233" t="s">
        <v>74</v>
      </c>
      <c r="M15" s="242">
        <v>45491</v>
      </c>
      <c r="N15" s="243">
        <v>10</v>
      </c>
      <c r="O15" s="244">
        <v>0</v>
      </c>
      <c r="P15" s="245">
        <v>42.30755</v>
      </c>
      <c r="Q15" s="250">
        <v>42.30755</v>
      </c>
      <c r="R15" s="248">
        <v>42.31</v>
      </c>
      <c r="S15" s="249">
        <f t="shared" si="0"/>
        <v>42.31</v>
      </c>
      <c r="T15" s="242"/>
      <c r="U15" s="233" t="s">
        <v>74</v>
      </c>
    </row>
    <row r="16" s="227" customFormat="1" ht="14" spans="1:21">
      <c r="A16" s="230" t="s">
        <v>68</v>
      </c>
      <c r="B16" s="230" t="s">
        <v>45</v>
      </c>
      <c r="C16" s="231" t="s">
        <v>69</v>
      </c>
      <c r="D16" s="230" t="s">
        <v>186</v>
      </c>
      <c r="E16" s="231" t="s">
        <v>377</v>
      </c>
      <c r="F16" s="230" t="s">
        <v>402</v>
      </c>
      <c r="G16" s="231" t="s">
        <v>77</v>
      </c>
      <c r="H16" s="231" t="s">
        <v>403</v>
      </c>
      <c r="I16" s="231" t="s">
        <v>74</v>
      </c>
      <c r="J16" s="236">
        <v>2</v>
      </c>
      <c r="K16" s="231" t="s">
        <v>69</v>
      </c>
      <c r="L16" s="231" t="s">
        <v>74</v>
      </c>
      <c r="M16" s="237">
        <v>45491</v>
      </c>
      <c r="N16" s="238">
        <v>10</v>
      </c>
      <c r="O16" s="239">
        <v>0</v>
      </c>
      <c r="P16" s="240">
        <v>1.161</v>
      </c>
      <c r="Q16" s="247">
        <v>2.322</v>
      </c>
      <c r="R16" s="248">
        <v>1.161</v>
      </c>
      <c r="S16" s="249">
        <f t="shared" si="0"/>
        <v>2.322</v>
      </c>
      <c r="T16" s="237"/>
      <c r="U16" s="231" t="s">
        <v>74</v>
      </c>
    </row>
    <row r="17" s="227" customFormat="1" ht="14" spans="1:21">
      <c r="A17" s="232" t="s">
        <v>68</v>
      </c>
      <c r="B17" s="232" t="s">
        <v>45</v>
      </c>
      <c r="C17" s="233" t="s">
        <v>69</v>
      </c>
      <c r="D17" s="232" t="s">
        <v>186</v>
      </c>
      <c r="E17" s="233" t="s">
        <v>377</v>
      </c>
      <c r="F17" s="232" t="s">
        <v>404</v>
      </c>
      <c r="G17" s="233" t="s">
        <v>72</v>
      </c>
      <c r="H17" s="233" t="s">
        <v>405</v>
      </c>
      <c r="I17" s="233" t="s">
        <v>312</v>
      </c>
      <c r="J17" s="241">
        <v>1</v>
      </c>
      <c r="K17" s="233" t="s">
        <v>69</v>
      </c>
      <c r="L17" s="233" t="s">
        <v>74</v>
      </c>
      <c r="M17" s="242">
        <v>45491</v>
      </c>
      <c r="N17" s="243">
        <v>10</v>
      </c>
      <c r="O17" s="244">
        <v>0</v>
      </c>
      <c r="P17" s="245">
        <v>4.01408</v>
      </c>
      <c r="Q17" s="250">
        <v>4.01408</v>
      </c>
      <c r="R17" s="248">
        <f>S86</f>
        <v>3.7903922612235</v>
      </c>
      <c r="S17" s="249">
        <f t="shared" si="0"/>
        <v>3.7903922612235</v>
      </c>
      <c r="T17" s="242"/>
      <c r="U17" s="233" t="s">
        <v>74</v>
      </c>
    </row>
    <row r="18" s="227" customFormat="1" ht="14" spans="1:21">
      <c r="A18" s="230" t="s">
        <v>68</v>
      </c>
      <c r="B18" s="230" t="s">
        <v>45</v>
      </c>
      <c r="C18" s="231" t="s">
        <v>69</v>
      </c>
      <c r="D18" s="230" t="s">
        <v>186</v>
      </c>
      <c r="E18" s="231" t="s">
        <v>377</v>
      </c>
      <c r="F18" s="230" t="s">
        <v>199</v>
      </c>
      <c r="G18" s="231" t="s">
        <v>77</v>
      </c>
      <c r="H18" s="231" t="s">
        <v>200</v>
      </c>
      <c r="I18" s="231" t="s">
        <v>201</v>
      </c>
      <c r="J18" s="236">
        <v>3</v>
      </c>
      <c r="K18" s="231" t="s">
        <v>69</v>
      </c>
      <c r="L18" s="231" t="s">
        <v>74</v>
      </c>
      <c r="M18" s="237">
        <v>45491</v>
      </c>
      <c r="N18" s="238">
        <v>10</v>
      </c>
      <c r="O18" s="239">
        <v>0</v>
      </c>
      <c r="P18" s="240">
        <v>0.089</v>
      </c>
      <c r="Q18" s="247">
        <v>0.267</v>
      </c>
      <c r="R18" s="248">
        <v>0.0896</v>
      </c>
      <c r="S18" s="249">
        <f t="shared" si="0"/>
        <v>0.2688</v>
      </c>
      <c r="T18" s="237"/>
      <c r="U18" s="231" t="s">
        <v>74</v>
      </c>
    </row>
    <row r="19" s="227" customFormat="1" ht="14" spans="1:21">
      <c r="A19" s="232" t="s">
        <v>68</v>
      </c>
      <c r="B19" s="232" t="s">
        <v>45</v>
      </c>
      <c r="C19" s="233" t="s">
        <v>69</v>
      </c>
      <c r="D19" s="232" t="s">
        <v>186</v>
      </c>
      <c r="E19" s="233" t="s">
        <v>377</v>
      </c>
      <c r="F19" s="232" t="s">
        <v>406</v>
      </c>
      <c r="G19" s="233" t="s">
        <v>72</v>
      </c>
      <c r="H19" s="233" t="s">
        <v>407</v>
      </c>
      <c r="I19" s="233" t="s">
        <v>155</v>
      </c>
      <c r="J19" s="241">
        <v>1</v>
      </c>
      <c r="K19" s="233" t="s">
        <v>69</v>
      </c>
      <c r="L19" s="233" t="s">
        <v>74</v>
      </c>
      <c r="M19" s="242">
        <v>45491</v>
      </c>
      <c r="N19" s="243">
        <v>10</v>
      </c>
      <c r="O19" s="244">
        <v>0</v>
      </c>
      <c r="P19" s="245">
        <v>34.90259</v>
      </c>
      <c r="Q19" s="250">
        <v>34.90259</v>
      </c>
      <c r="R19" s="248">
        <f>S104</f>
        <v>28.594386775208</v>
      </c>
      <c r="S19" s="249">
        <f t="shared" si="0"/>
        <v>28.594386775208</v>
      </c>
      <c r="T19" s="242"/>
      <c r="U19" s="233" t="s">
        <v>74</v>
      </c>
    </row>
    <row r="20" s="227" customFormat="1" ht="14" spans="1:21">
      <c r="A20" s="230" t="s">
        <v>68</v>
      </c>
      <c r="B20" s="230" t="s">
        <v>45</v>
      </c>
      <c r="C20" s="231" t="s">
        <v>69</v>
      </c>
      <c r="D20" s="230" t="s">
        <v>186</v>
      </c>
      <c r="E20" s="231" t="s">
        <v>377</v>
      </c>
      <c r="F20" s="230" t="s">
        <v>408</v>
      </c>
      <c r="G20" s="231" t="s">
        <v>77</v>
      </c>
      <c r="H20" s="231" t="s">
        <v>409</v>
      </c>
      <c r="I20" s="231" t="s">
        <v>74</v>
      </c>
      <c r="J20" s="236">
        <v>1</v>
      </c>
      <c r="K20" s="231" t="s">
        <v>69</v>
      </c>
      <c r="L20" s="231" t="s">
        <v>74</v>
      </c>
      <c r="M20" s="237">
        <v>45491</v>
      </c>
      <c r="N20" s="238">
        <v>10</v>
      </c>
      <c r="O20" s="239">
        <v>0</v>
      </c>
      <c r="P20" s="240">
        <v>0.0265</v>
      </c>
      <c r="Q20" s="247">
        <v>0.0265</v>
      </c>
      <c r="R20" s="248">
        <v>0.0265</v>
      </c>
      <c r="S20" s="249">
        <f t="shared" si="0"/>
        <v>0.0265</v>
      </c>
      <c r="T20" s="237"/>
      <c r="U20" s="231" t="s">
        <v>74</v>
      </c>
    </row>
    <row r="21" s="227" customFormat="1" ht="14" spans="1:21">
      <c r="A21" s="232" t="s">
        <v>68</v>
      </c>
      <c r="B21" s="232" t="s">
        <v>45</v>
      </c>
      <c r="C21" s="233" t="s">
        <v>69</v>
      </c>
      <c r="D21" s="232" t="s">
        <v>186</v>
      </c>
      <c r="E21" s="233" t="s">
        <v>377</v>
      </c>
      <c r="F21" s="232" t="s">
        <v>410</v>
      </c>
      <c r="G21" s="233" t="s">
        <v>72</v>
      </c>
      <c r="H21" s="233" t="s">
        <v>411</v>
      </c>
      <c r="I21" s="233" t="s">
        <v>312</v>
      </c>
      <c r="J21" s="241">
        <v>1</v>
      </c>
      <c r="K21" s="233" t="s">
        <v>69</v>
      </c>
      <c r="L21" s="233" t="s">
        <v>74</v>
      </c>
      <c r="M21" s="242">
        <v>45491</v>
      </c>
      <c r="N21" s="243">
        <v>10</v>
      </c>
      <c r="O21" s="244">
        <v>0</v>
      </c>
      <c r="P21" s="245">
        <v>0.79895</v>
      </c>
      <c r="Q21" s="250">
        <v>0.79895</v>
      </c>
      <c r="R21" s="248">
        <f>S133</f>
        <v>0.7393161294175</v>
      </c>
      <c r="S21" s="249">
        <f t="shared" si="0"/>
        <v>0.7393161294175</v>
      </c>
      <c r="T21" s="242"/>
      <c r="U21" s="233" t="s">
        <v>74</v>
      </c>
    </row>
    <row r="22" s="227" customFormat="1" ht="14" spans="1:21">
      <c r="A22" s="230" t="s">
        <v>68</v>
      </c>
      <c r="B22" s="230" t="s">
        <v>45</v>
      </c>
      <c r="C22" s="231" t="s">
        <v>69</v>
      </c>
      <c r="D22" s="230" t="s">
        <v>186</v>
      </c>
      <c r="E22" s="231" t="s">
        <v>377</v>
      </c>
      <c r="F22" s="230" t="s">
        <v>412</v>
      </c>
      <c r="G22" s="231" t="s">
        <v>77</v>
      </c>
      <c r="H22" s="231" t="s">
        <v>413</v>
      </c>
      <c r="I22" s="231" t="s">
        <v>74</v>
      </c>
      <c r="J22" s="236">
        <v>1</v>
      </c>
      <c r="K22" s="231" t="s">
        <v>69</v>
      </c>
      <c r="L22" s="231" t="s">
        <v>74</v>
      </c>
      <c r="M22" s="237">
        <v>45491</v>
      </c>
      <c r="N22" s="238">
        <v>10</v>
      </c>
      <c r="O22" s="239">
        <v>0</v>
      </c>
      <c r="P22" s="240">
        <v>0.15177</v>
      </c>
      <c r="Q22" s="247">
        <v>0.15177</v>
      </c>
      <c r="R22" s="248">
        <v>0.15178</v>
      </c>
      <c r="S22" s="249">
        <f t="shared" si="0"/>
        <v>0.15178</v>
      </c>
      <c r="T22" s="237"/>
      <c r="U22" s="231" t="s">
        <v>74</v>
      </c>
    </row>
    <row r="23" s="227" customFormat="1" ht="14" spans="1:21">
      <c r="A23" s="232" t="s">
        <v>68</v>
      </c>
      <c r="B23" s="232" t="s">
        <v>45</v>
      </c>
      <c r="C23" s="233" t="s">
        <v>69</v>
      </c>
      <c r="D23" s="232" t="s">
        <v>186</v>
      </c>
      <c r="E23" s="233" t="s">
        <v>377</v>
      </c>
      <c r="F23" s="232" t="s">
        <v>414</v>
      </c>
      <c r="G23" s="233" t="s">
        <v>77</v>
      </c>
      <c r="H23" s="233" t="s">
        <v>415</v>
      </c>
      <c r="I23" s="233" t="s">
        <v>416</v>
      </c>
      <c r="J23" s="241">
        <v>1</v>
      </c>
      <c r="K23" s="233" t="s">
        <v>122</v>
      </c>
      <c r="L23" s="233" t="s">
        <v>74</v>
      </c>
      <c r="M23" s="242">
        <v>45491</v>
      </c>
      <c r="N23" s="243">
        <v>10</v>
      </c>
      <c r="O23" s="244">
        <v>0</v>
      </c>
      <c r="P23" s="245">
        <v>0.0094</v>
      </c>
      <c r="Q23" s="250">
        <v>0.0094</v>
      </c>
      <c r="R23" s="248">
        <v>0.0094</v>
      </c>
      <c r="S23" s="249">
        <f t="shared" si="0"/>
        <v>0.0094</v>
      </c>
      <c r="T23" s="242"/>
      <c r="U23" s="233" t="s">
        <v>74</v>
      </c>
    </row>
    <row r="24" s="227" customFormat="1" ht="14" spans="1:21">
      <c r="A24" s="230" t="s">
        <v>68</v>
      </c>
      <c r="B24" s="230" t="s">
        <v>45</v>
      </c>
      <c r="C24" s="231" t="s">
        <v>69</v>
      </c>
      <c r="D24" s="230" t="s">
        <v>186</v>
      </c>
      <c r="E24" s="231" t="s">
        <v>377</v>
      </c>
      <c r="F24" s="230" t="s">
        <v>417</v>
      </c>
      <c r="G24" s="231" t="s">
        <v>77</v>
      </c>
      <c r="H24" s="231" t="s">
        <v>418</v>
      </c>
      <c r="I24" s="231" t="s">
        <v>74</v>
      </c>
      <c r="J24" s="236">
        <v>2</v>
      </c>
      <c r="K24" s="231" t="s">
        <v>69</v>
      </c>
      <c r="L24" s="231" t="s">
        <v>74</v>
      </c>
      <c r="M24" s="237">
        <v>45491</v>
      </c>
      <c r="N24" s="238">
        <v>10</v>
      </c>
      <c r="O24" s="239">
        <v>0</v>
      </c>
      <c r="P24" s="240">
        <v>0.1582</v>
      </c>
      <c r="Q24" s="247">
        <v>0.3164</v>
      </c>
      <c r="R24" s="248">
        <v>0.1582</v>
      </c>
      <c r="S24" s="249">
        <f t="shared" si="0"/>
        <v>0.3164</v>
      </c>
      <c r="T24" s="237"/>
      <c r="U24" s="231" t="s">
        <v>74</v>
      </c>
    </row>
    <row r="25" s="227" customFormat="1" ht="14" spans="1:21">
      <c r="A25" s="232" t="s">
        <v>68</v>
      </c>
      <c r="B25" s="232" t="s">
        <v>45</v>
      </c>
      <c r="C25" s="233" t="s">
        <v>69</v>
      </c>
      <c r="D25" s="232" t="s">
        <v>186</v>
      </c>
      <c r="E25" s="233" t="s">
        <v>377</v>
      </c>
      <c r="F25" s="232" t="s">
        <v>419</v>
      </c>
      <c r="G25" s="233" t="s">
        <v>72</v>
      </c>
      <c r="H25" s="233" t="s">
        <v>420</v>
      </c>
      <c r="I25" s="233" t="s">
        <v>312</v>
      </c>
      <c r="J25" s="241">
        <v>2</v>
      </c>
      <c r="K25" s="233" t="s">
        <v>69</v>
      </c>
      <c r="L25" s="233" t="s">
        <v>74</v>
      </c>
      <c r="M25" s="242">
        <v>45491</v>
      </c>
      <c r="N25" s="243">
        <v>10</v>
      </c>
      <c r="O25" s="244">
        <v>0</v>
      </c>
      <c r="P25" s="245">
        <v>0.26578</v>
      </c>
      <c r="Q25" s="250">
        <v>0.53156</v>
      </c>
      <c r="R25" s="248">
        <f>S138</f>
        <v>0.206826451767</v>
      </c>
      <c r="S25" s="249">
        <f t="shared" si="0"/>
        <v>0.413652903534</v>
      </c>
      <c r="T25" s="242"/>
      <c r="U25" s="233" t="s">
        <v>74</v>
      </c>
    </row>
    <row r="26" s="227" customFormat="1" ht="14" spans="1:21">
      <c r="A26" s="230" t="s">
        <v>68</v>
      </c>
      <c r="B26" s="230" t="s">
        <v>45</v>
      </c>
      <c r="C26" s="231" t="s">
        <v>69</v>
      </c>
      <c r="D26" s="230" t="s">
        <v>186</v>
      </c>
      <c r="E26" s="231" t="s">
        <v>377</v>
      </c>
      <c r="F26" s="230" t="s">
        <v>421</v>
      </c>
      <c r="G26" s="231" t="s">
        <v>77</v>
      </c>
      <c r="H26" s="231" t="s">
        <v>422</v>
      </c>
      <c r="I26" s="231" t="s">
        <v>74</v>
      </c>
      <c r="J26" s="236">
        <v>1</v>
      </c>
      <c r="K26" s="231" t="s">
        <v>69</v>
      </c>
      <c r="L26" s="231" t="s">
        <v>74</v>
      </c>
      <c r="M26" s="237">
        <v>45491</v>
      </c>
      <c r="N26" s="238">
        <v>10</v>
      </c>
      <c r="O26" s="239">
        <v>0</v>
      </c>
      <c r="P26" s="240">
        <v>0.885</v>
      </c>
      <c r="Q26" s="247">
        <v>0.885</v>
      </c>
      <c r="R26" s="248">
        <v>0.885</v>
      </c>
      <c r="S26" s="249">
        <f t="shared" si="0"/>
        <v>0.885</v>
      </c>
      <c r="T26" s="237"/>
      <c r="U26" s="231" t="s">
        <v>74</v>
      </c>
    </row>
    <row r="27" s="227" customFormat="1" ht="14" spans="1:21">
      <c r="A27" s="232" t="s">
        <v>68</v>
      </c>
      <c r="B27" s="232" t="s">
        <v>45</v>
      </c>
      <c r="C27" s="233" t="s">
        <v>69</v>
      </c>
      <c r="D27" s="232" t="s">
        <v>186</v>
      </c>
      <c r="E27" s="233" t="s">
        <v>377</v>
      </c>
      <c r="F27" s="232" t="s">
        <v>248</v>
      </c>
      <c r="G27" s="233" t="s">
        <v>72</v>
      </c>
      <c r="H27" s="233" t="s">
        <v>249</v>
      </c>
      <c r="I27" s="233" t="s">
        <v>74</v>
      </c>
      <c r="J27" s="241">
        <v>2</v>
      </c>
      <c r="K27" s="233" t="s">
        <v>69</v>
      </c>
      <c r="L27" s="233" t="s">
        <v>74</v>
      </c>
      <c r="M27" s="242">
        <v>45491</v>
      </c>
      <c r="N27" s="243">
        <v>10</v>
      </c>
      <c r="O27" s="244">
        <v>0</v>
      </c>
      <c r="P27" s="245">
        <v>0.62768</v>
      </c>
      <c r="Q27" s="250">
        <v>1.25536</v>
      </c>
      <c r="R27" s="248">
        <f>S143</f>
        <v>0.568726451767</v>
      </c>
      <c r="S27" s="249">
        <f t="shared" si="0"/>
        <v>1.137452903534</v>
      </c>
      <c r="T27" s="242"/>
      <c r="U27" s="233" t="s">
        <v>74</v>
      </c>
    </row>
    <row r="28" s="227" customFormat="1" ht="14" spans="1:21">
      <c r="A28" s="230" t="s">
        <v>68</v>
      </c>
      <c r="B28" s="230" t="s">
        <v>45</v>
      </c>
      <c r="C28" s="231" t="s">
        <v>69</v>
      </c>
      <c r="D28" s="230" t="s">
        <v>186</v>
      </c>
      <c r="E28" s="231" t="s">
        <v>377</v>
      </c>
      <c r="F28" s="230" t="s">
        <v>123</v>
      </c>
      <c r="G28" s="231" t="s">
        <v>77</v>
      </c>
      <c r="H28" s="231" t="s">
        <v>124</v>
      </c>
      <c r="I28" s="231" t="s">
        <v>125</v>
      </c>
      <c r="J28" s="236">
        <v>4</v>
      </c>
      <c r="K28" s="231" t="s">
        <v>69</v>
      </c>
      <c r="L28" s="231" t="s">
        <v>74</v>
      </c>
      <c r="M28" s="237">
        <v>45491</v>
      </c>
      <c r="N28" s="238">
        <v>10</v>
      </c>
      <c r="O28" s="239">
        <v>0</v>
      </c>
      <c r="P28" s="240">
        <v>0.23</v>
      </c>
      <c r="Q28" s="247">
        <v>0.92</v>
      </c>
      <c r="R28" s="248">
        <v>0.2254</v>
      </c>
      <c r="S28" s="249">
        <f t="shared" si="0"/>
        <v>0.9016</v>
      </c>
      <c r="T28" s="237"/>
      <c r="U28" s="231" t="s">
        <v>74</v>
      </c>
    </row>
    <row r="29" s="227" customFormat="1" ht="14" spans="1:21">
      <c r="A29" s="232" t="s">
        <v>68</v>
      </c>
      <c r="B29" s="232" t="s">
        <v>45</v>
      </c>
      <c r="C29" s="233" t="s">
        <v>69</v>
      </c>
      <c r="D29" s="232" t="s">
        <v>186</v>
      </c>
      <c r="E29" s="233" t="s">
        <v>377</v>
      </c>
      <c r="F29" s="232" t="s">
        <v>423</v>
      </c>
      <c r="G29" s="233" t="s">
        <v>72</v>
      </c>
      <c r="H29" s="233" t="s">
        <v>424</v>
      </c>
      <c r="I29" s="233" t="s">
        <v>134</v>
      </c>
      <c r="J29" s="241">
        <v>1</v>
      </c>
      <c r="K29" s="233" t="s">
        <v>69</v>
      </c>
      <c r="L29" s="233" t="s">
        <v>74</v>
      </c>
      <c r="M29" s="242">
        <v>45491</v>
      </c>
      <c r="N29" s="243">
        <v>10</v>
      </c>
      <c r="O29" s="244">
        <v>0</v>
      </c>
      <c r="P29" s="245">
        <v>18.46244</v>
      </c>
      <c r="Q29" s="250">
        <v>18.46244</v>
      </c>
      <c r="R29" s="248">
        <f>S148</f>
        <v>16.1751582412235</v>
      </c>
      <c r="S29" s="249">
        <f t="shared" si="0"/>
        <v>16.1751582412235</v>
      </c>
      <c r="T29" s="242"/>
      <c r="U29" s="233" t="s">
        <v>74</v>
      </c>
    </row>
    <row r="30" s="227" customFormat="1" ht="14" spans="1:21">
      <c r="A30" s="230" t="s">
        <v>68</v>
      </c>
      <c r="B30" s="230" t="s">
        <v>45</v>
      </c>
      <c r="C30" s="231" t="s">
        <v>69</v>
      </c>
      <c r="D30" s="230" t="s">
        <v>186</v>
      </c>
      <c r="E30" s="231" t="s">
        <v>377</v>
      </c>
      <c r="F30" s="230" t="s">
        <v>225</v>
      </c>
      <c r="G30" s="231" t="s">
        <v>77</v>
      </c>
      <c r="H30" s="231" t="s">
        <v>226</v>
      </c>
      <c r="I30" s="231" t="s">
        <v>74</v>
      </c>
      <c r="J30" s="236">
        <v>1</v>
      </c>
      <c r="K30" s="231" t="s">
        <v>69</v>
      </c>
      <c r="L30" s="231" t="s">
        <v>74</v>
      </c>
      <c r="M30" s="237">
        <v>45491</v>
      </c>
      <c r="N30" s="238">
        <v>10</v>
      </c>
      <c r="O30" s="239">
        <v>0</v>
      </c>
      <c r="P30" s="240">
        <v>0.53</v>
      </c>
      <c r="Q30" s="247">
        <v>0.53</v>
      </c>
      <c r="R30" s="248">
        <v>0.53</v>
      </c>
      <c r="S30" s="249">
        <f t="shared" si="0"/>
        <v>0.53</v>
      </c>
      <c r="T30" s="237"/>
      <c r="U30" s="231" t="s">
        <v>74</v>
      </c>
    </row>
    <row r="31" s="227" customFormat="1" ht="14" spans="1:21">
      <c r="A31" s="232" t="s">
        <v>68</v>
      </c>
      <c r="B31" s="232" t="s">
        <v>45</v>
      </c>
      <c r="C31" s="233" t="s">
        <v>69</v>
      </c>
      <c r="D31" s="232" t="s">
        <v>186</v>
      </c>
      <c r="E31" s="233" t="s">
        <v>377</v>
      </c>
      <c r="F31" s="232" t="s">
        <v>425</v>
      </c>
      <c r="G31" s="233" t="s">
        <v>72</v>
      </c>
      <c r="H31" s="233" t="s">
        <v>426</v>
      </c>
      <c r="I31" s="233" t="s">
        <v>74</v>
      </c>
      <c r="J31" s="241">
        <v>1</v>
      </c>
      <c r="K31" s="233" t="s">
        <v>69</v>
      </c>
      <c r="L31" s="233" t="s">
        <v>74</v>
      </c>
      <c r="M31" s="242">
        <v>45491</v>
      </c>
      <c r="N31" s="243">
        <v>10</v>
      </c>
      <c r="O31" s="244">
        <v>0</v>
      </c>
      <c r="P31" s="245">
        <v>1.21414</v>
      </c>
      <c r="Q31" s="250">
        <v>1.21414</v>
      </c>
      <c r="R31" s="248">
        <f>S159</f>
        <v>0.184181625</v>
      </c>
      <c r="S31" s="249">
        <f t="shared" si="0"/>
        <v>0.184181625</v>
      </c>
      <c r="T31" s="242"/>
      <c r="U31" s="233" t="s">
        <v>74</v>
      </c>
    </row>
    <row r="32" s="227" customFormat="1" ht="14" spans="1:21">
      <c r="A32" s="230" t="s">
        <v>68</v>
      </c>
      <c r="B32" s="230" t="s">
        <v>45</v>
      </c>
      <c r="C32" s="231" t="s">
        <v>69</v>
      </c>
      <c r="D32" s="230" t="s">
        <v>186</v>
      </c>
      <c r="E32" s="231" t="s">
        <v>377</v>
      </c>
      <c r="F32" s="230" t="s">
        <v>427</v>
      </c>
      <c r="G32" s="231" t="s">
        <v>77</v>
      </c>
      <c r="H32" s="231" t="s">
        <v>428</v>
      </c>
      <c r="I32" s="231" t="s">
        <v>74</v>
      </c>
      <c r="J32" s="236">
        <v>3</v>
      </c>
      <c r="K32" s="231" t="s">
        <v>69</v>
      </c>
      <c r="L32" s="231" t="s">
        <v>74</v>
      </c>
      <c r="M32" s="237">
        <v>45491</v>
      </c>
      <c r="N32" s="238">
        <v>10</v>
      </c>
      <c r="O32" s="239">
        <v>0</v>
      </c>
      <c r="P32" s="240">
        <v>0.22</v>
      </c>
      <c r="Q32" s="247">
        <v>0.66</v>
      </c>
      <c r="R32" s="248">
        <v>0.2156</v>
      </c>
      <c r="S32" s="249">
        <f t="shared" si="0"/>
        <v>0.6468</v>
      </c>
      <c r="T32" s="237"/>
      <c r="U32" s="231" t="s">
        <v>74</v>
      </c>
    </row>
    <row r="33" s="227" customFormat="1" ht="14" spans="1:21">
      <c r="A33" s="232" t="s">
        <v>68</v>
      </c>
      <c r="B33" s="232" t="s">
        <v>45</v>
      </c>
      <c r="C33" s="233" t="s">
        <v>69</v>
      </c>
      <c r="D33" s="232" t="s">
        <v>186</v>
      </c>
      <c r="E33" s="233" t="s">
        <v>377</v>
      </c>
      <c r="F33" s="232" t="s">
        <v>429</v>
      </c>
      <c r="G33" s="233" t="s">
        <v>72</v>
      </c>
      <c r="H33" s="233" t="s">
        <v>430</v>
      </c>
      <c r="I33" s="233" t="s">
        <v>431</v>
      </c>
      <c r="J33" s="241">
        <v>1</v>
      </c>
      <c r="K33" s="233" t="s">
        <v>69</v>
      </c>
      <c r="L33" s="233" t="s">
        <v>74</v>
      </c>
      <c r="M33" s="242">
        <v>45491</v>
      </c>
      <c r="N33" s="243">
        <v>10</v>
      </c>
      <c r="O33" s="244">
        <v>0</v>
      </c>
      <c r="P33" s="245">
        <v>45.79311</v>
      </c>
      <c r="Q33" s="250">
        <v>45.79311</v>
      </c>
      <c r="R33" s="248">
        <f>S164</f>
        <v>27.8228050229788</v>
      </c>
      <c r="S33" s="249">
        <f t="shared" si="0"/>
        <v>27.8228050229788</v>
      </c>
      <c r="T33" s="242"/>
      <c r="U33" s="233" t="s">
        <v>74</v>
      </c>
    </row>
    <row r="34" s="227" customFormat="1" ht="14" spans="1:21">
      <c r="A34" s="230" t="s">
        <v>68</v>
      </c>
      <c r="B34" s="230" t="s">
        <v>45</v>
      </c>
      <c r="C34" s="231" t="s">
        <v>69</v>
      </c>
      <c r="D34" s="230" t="s">
        <v>186</v>
      </c>
      <c r="E34" s="231" t="s">
        <v>377</v>
      </c>
      <c r="F34" s="230" t="s">
        <v>432</v>
      </c>
      <c r="G34" s="231" t="s">
        <v>72</v>
      </c>
      <c r="H34" s="231" t="s">
        <v>433</v>
      </c>
      <c r="I34" s="231" t="s">
        <v>434</v>
      </c>
      <c r="J34" s="236">
        <v>1</v>
      </c>
      <c r="K34" s="231" t="s">
        <v>69</v>
      </c>
      <c r="L34" s="231" t="s">
        <v>74</v>
      </c>
      <c r="M34" s="237">
        <v>45491</v>
      </c>
      <c r="N34" s="238">
        <v>10</v>
      </c>
      <c r="O34" s="239">
        <v>0</v>
      </c>
      <c r="P34" s="240">
        <v>69.37869</v>
      </c>
      <c r="Q34" s="247">
        <v>69.37869</v>
      </c>
      <c r="R34" s="248">
        <f>S193</f>
        <v>59.3575908175082</v>
      </c>
      <c r="S34" s="249">
        <f t="shared" si="0"/>
        <v>59.3575908175082</v>
      </c>
      <c r="T34" s="237"/>
      <c r="U34" s="231" t="s">
        <v>74</v>
      </c>
    </row>
    <row r="35" s="227" customFormat="1" ht="14" spans="1:21">
      <c r="A35" s="232" t="s">
        <v>68</v>
      </c>
      <c r="B35" s="232" t="s">
        <v>45</v>
      </c>
      <c r="C35" s="233" t="s">
        <v>69</v>
      </c>
      <c r="D35" s="232" t="s">
        <v>186</v>
      </c>
      <c r="E35" s="233" t="s">
        <v>377</v>
      </c>
      <c r="F35" s="232" t="s">
        <v>435</v>
      </c>
      <c r="G35" s="233" t="s">
        <v>77</v>
      </c>
      <c r="H35" s="233" t="s">
        <v>436</v>
      </c>
      <c r="I35" s="233" t="s">
        <v>74</v>
      </c>
      <c r="J35" s="241">
        <v>2</v>
      </c>
      <c r="K35" s="233" t="s">
        <v>69</v>
      </c>
      <c r="L35" s="233" t="s">
        <v>74</v>
      </c>
      <c r="M35" s="242">
        <v>45491</v>
      </c>
      <c r="N35" s="243">
        <v>10</v>
      </c>
      <c r="O35" s="244">
        <v>0</v>
      </c>
      <c r="P35" s="245">
        <v>0.828</v>
      </c>
      <c r="Q35" s="250">
        <v>1.656</v>
      </c>
      <c r="R35" s="248">
        <v>0.828</v>
      </c>
      <c r="S35" s="249">
        <f t="shared" ref="S35:S63" si="1">R35*J35</f>
        <v>1.656</v>
      </c>
      <c r="T35" s="242"/>
      <c r="U35" s="233" t="s">
        <v>74</v>
      </c>
    </row>
    <row r="36" s="227" customFormat="1" ht="14" spans="1:21">
      <c r="A36" s="230" t="s">
        <v>68</v>
      </c>
      <c r="B36" s="230" t="s">
        <v>45</v>
      </c>
      <c r="C36" s="231" t="s">
        <v>69</v>
      </c>
      <c r="D36" s="230" t="s">
        <v>186</v>
      </c>
      <c r="E36" s="231" t="s">
        <v>377</v>
      </c>
      <c r="F36" s="230" t="s">
        <v>227</v>
      </c>
      <c r="G36" s="231" t="s">
        <v>77</v>
      </c>
      <c r="H36" s="231" t="s">
        <v>228</v>
      </c>
      <c r="I36" s="231" t="s">
        <v>229</v>
      </c>
      <c r="J36" s="236">
        <v>2</v>
      </c>
      <c r="K36" s="231" t="s">
        <v>69</v>
      </c>
      <c r="L36" s="231" t="s">
        <v>74</v>
      </c>
      <c r="M36" s="237">
        <v>45491</v>
      </c>
      <c r="N36" s="238">
        <v>10</v>
      </c>
      <c r="O36" s="239">
        <v>0</v>
      </c>
      <c r="P36" s="240">
        <v>0.5</v>
      </c>
      <c r="Q36" s="247">
        <v>1</v>
      </c>
      <c r="R36" s="248">
        <v>0.5</v>
      </c>
      <c r="S36" s="249">
        <f t="shared" si="1"/>
        <v>1</v>
      </c>
      <c r="T36" s="237"/>
      <c r="U36" s="231" t="s">
        <v>74</v>
      </c>
    </row>
    <row r="37" s="227" customFormat="1" ht="14" spans="1:21">
      <c r="A37" s="232" t="s">
        <v>68</v>
      </c>
      <c r="B37" s="232" t="s">
        <v>45</v>
      </c>
      <c r="C37" s="233" t="s">
        <v>69</v>
      </c>
      <c r="D37" s="232" t="s">
        <v>186</v>
      </c>
      <c r="E37" s="233" t="s">
        <v>377</v>
      </c>
      <c r="F37" s="232" t="s">
        <v>437</v>
      </c>
      <c r="G37" s="233" t="s">
        <v>72</v>
      </c>
      <c r="H37" s="233" t="s">
        <v>438</v>
      </c>
      <c r="I37" s="233" t="s">
        <v>431</v>
      </c>
      <c r="J37" s="241">
        <v>1</v>
      </c>
      <c r="K37" s="233" t="s">
        <v>69</v>
      </c>
      <c r="L37" s="233" t="s">
        <v>74</v>
      </c>
      <c r="M37" s="242">
        <v>45491</v>
      </c>
      <c r="N37" s="243">
        <v>10</v>
      </c>
      <c r="O37" s="244">
        <v>0</v>
      </c>
      <c r="P37" s="245">
        <v>37.2694</v>
      </c>
      <c r="Q37" s="250">
        <v>37.2694</v>
      </c>
      <c r="R37" s="248">
        <f>S238</f>
        <v>20.0896286096956</v>
      </c>
      <c r="S37" s="249">
        <f t="shared" si="1"/>
        <v>20.0896286096956</v>
      </c>
      <c r="T37" s="242"/>
      <c r="U37" s="233" t="s">
        <v>74</v>
      </c>
    </row>
    <row r="38" s="227" customFormat="1" ht="14" spans="1:21">
      <c r="A38" s="230" t="s">
        <v>68</v>
      </c>
      <c r="B38" s="230" t="s">
        <v>45</v>
      </c>
      <c r="C38" s="231" t="s">
        <v>69</v>
      </c>
      <c r="D38" s="230" t="s">
        <v>186</v>
      </c>
      <c r="E38" s="231" t="s">
        <v>377</v>
      </c>
      <c r="F38" s="230" t="s">
        <v>241</v>
      </c>
      <c r="G38" s="231" t="s">
        <v>72</v>
      </c>
      <c r="H38" s="231" t="s">
        <v>242</v>
      </c>
      <c r="I38" s="231" t="s">
        <v>74</v>
      </c>
      <c r="J38" s="236">
        <v>28</v>
      </c>
      <c r="K38" s="231" t="s">
        <v>69</v>
      </c>
      <c r="L38" s="231" t="s">
        <v>74</v>
      </c>
      <c r="M38" s="237">
        <v>45491</v>
      </c>
      <c r="N38" s="238">
        <v>10</v>
      </c>
      <c r="O38" s="239">
        <v>0</v>
      </c>
      <c r="P38" s="240">
        <v>0.12325</v>
      </c>
      <c r="Q38" s="247">
        <v>3.451</v>
      </c>
      <c r="R38" s="248">
        <f>S265</f>
        <v>0.017787562</v>
      </c>
      <c r="S38" s="249">
        <f t="shared" si="1"/>
        <v>0.498051736</v>
      </c>
      <c r="T38" s="237"/>
      <c r="U38" s="231" t="s">
        <v>74</v>
      </c>
    </row>
    <row r="39" s="227" customFormat="1" ht="14" spans="1:21">
      <c r="A39" s="232" t="s">
        <v>68</v>
      </c>
      <c r="B39" s="232" t="s">
        <v>45</v>
      </c>
      <c r="C39" s="233" t="s">
        <v>69</v>
      </c>
      <c r="D39" s="232" t="s">
        <v>186</v>
      </c>
      <c r="E39" s="233" t="s">
        <v>377</v>
      </c>
      <c r="F39" s="232" t="s">
        <v>439</v>
      </c>
      <c r="G39" s="233" t="s">
        <v>77</v>
      </c>
      <c r="H39" s="233" t="s">
        <v>440</v>
      </c>
      <c r="I39" s="233" t="s">
        <v>74</v>
      </c>
      <c r="J39" s="241">
        <v>1</v>
      </c>
      <c r="K39" s="233" t="s">
        <v>122</v>
      </c>
      <c r="L39" s="233" t="s">
        <v>74</v>
      </c>
      <c r="M39" s="242">
        <v>45491</v>
      </c>
      <c r="N39" s="243">
        <v>10</v>
      </c>
      <c r="O39" s="244">
        <v>0</v>
      </c>
      <c r="P39" s="245">
        <v>0.0055</v>
      </c>
      <c r="Q39" s="250">
        <v>0.0055</v>
      </c>
      <c r="R39" s="248">
        <v>0.0055</v>
      </c>
      <c r="S39" s="249">
        <f t="shared" si="1"/>
        <v>0.0055</v>
      </c>
      <c r="T39" s="242"/>
      <c r="U39" s="233" t="s">
        <v>74</v>
      </c>
    </row>
    <row r="40" s="227" customFormat="1" ht="14" spans="1:21">
      <c r="A40" s="230" t="s">
        <v>68</v>
      </c>
      <c r="B40" s="230" t="s">
        <v>45</v>
      </c>
      <c r="C40" s="231" t="s">
        <v>69</v>
      </c>
      <c r="D40" s="230" t="s">
        <v>186</v>
      </c>
      <c r="E40" s="231" t="s">
        <v>377</v>
      </c>
      <c r="F40" s="230" t="s">
        <v>441</v>
      </c>
      <c r="G40" s="231" t="s">
        <v>77</v>
      </c>
      <c r="H40" s="231" t="s">
        <v>442</v>
      </c>
      <c r="I40" s="231" t="s">
        <v>134</v>
      </c>
      <c r="J40" s="236">
        <v>2</v>
      </c>
      <c r="K40" s="231" t="s">
        <v>69</v>
      </c>
      <c r="L40" s="231" t="s">
        <v>74</v>
      </c>
      <c r="M40" s="237">
        <v>45491</v>
      </c>
      <c r="N40" s="238">
        <v>10</v>
      </c>
      <c r="O40" s="239">
        <v>0</v>
      </c>
      <c r="P40" s="240">
        <v>1.42</v>
      </c>
      <c r="Q40" s="247">
        <v>2.84</v>
      </c>
      <c r="R40" s="248">
        <v>1.34</v>
      </c>
      <c r="S40" s="249">
        <f t="shared" si="1"/>
        <v>2.68</v>
      </c>
      <c r="T40" s="237"/>
      <c r="U40" s="231" t="s">
        <v>74</v>
      </c>
    </row>
    <row r="41" s="227" customFormat="1" ht="14" spans="1:21">
      <c r="A41" s="232" t="s">
        <v>68</v>
      </c>
      <c r="B41" s="232" t="s">
        <v>45</v>
      </c>
      <c r="C41" s="233" t="s">
        <v>69</v>
      </c>
      <c r="D41" s="232" t="s">
        <v>186</v>
      </c>
      <c r="E41" s="233" t="s">
        <v>377</v>
      </c>
      <c r="F41" s="232" t="s">
        <v>443</v>
      </c>
      <c r="G41" s="233" t="s">
        <v>77</v>
      </c>
      <c r="H41" s="233" t="s">
        <v>207</v>
      </c>
      <c r="I41" s="233" t="s">
        <v>444</v>
      </c>
      <c r="J41" s="241">
        <v>2</v>
      </c>
      <c r="K41" s="233" t="s">
        <v>69</v>
      </c>
      <c r="L41" s="233" t="s">
        <v>74</v>
      </c>
      <c r="M41" s="242">
        <v>45491</v>
      </c>
      <c r="N41" s="243">
        <v>10</v>
      </c>
      <c r="O41" s="244">
        <v>0</v>
      </c>
      <c r="P41" s="245">
        <v>0.049</v>
      </c>
      <c r="Q41" s="250">
        <v>0.098</v>
      </c>
      <c r="R41" s="248">
        <v>0.049</v>
      </c>
      <c r="S41" s="249">
        <f t="shared" si="1"/>
        <v>0.098</v>
      </c>
      <c r="T41" s="242"/>
      <c r="U41" s="233" t="s">
        <v>74</v>
      </c>
    </row>
    <row r="42" s="227" customFormat="1" ht="14" spans="1:21">
      <c r="A42" s="230" t="s">
        <v>68</v>
      </c>
      <c r="B42" s="230" t="s">
        <v>45</v>
      </c>
      <c r="C42" s="231" t="s">
        <v>69</v>
      </c>
      <c r="D42" s="230" t="s">
        <v>186</v>
      </c>
      <c r="E42" s="231" t="s">
        <v>377</v>
      </c>
      <c r="F42" s="230" t="s">
        <v>445</v>
      </c>
      <c r="G42" s="231" t="s">
        <v>77</v>
      </c>
      <c r="H42" s="231" t="s">
        <v>446</v>
      </c>
      <c r="I42" s="231" t="s">
        <v>74</v>
      </c>
      <c r="J42" s="236">
        <v>1</v>
      </c>
      <c r="K42" s="231" t="s">
        <v>69</v>
      </c>
      <c r="L42" s="231" t="s">
        <v>74</v>
      </c>
      <c r="M42" s="237">
        <v>45491</v>
      </c>
      <c r="N42" s="238">
        <v>10</v>
      </c>
      <c r="O42" s="239">
        <v>0</v>
      </c>
      <c r="P42" s="240">
        <v>3.8</v>
      </c>
      <c r="Q42" s="247">
        <v>3.8</v>
      </c>
      <c r="R42" s="248">
        <v>3.8</v>
      </c>
      <c r="S42" s="249">
        <f t="shared" si="1"/>
        <v>3.8</v>
      </c>
      <c r="T42" s="237"/>
      <c r="U42" s="231" t="s">
        <v>74</v>
      </c>
    </row>
    <row r="43" s="227" customFormat="1" ht="14" spans="1:21">
      <c r="A43" s="232" t="s">
        <v>68</v>
      </c>
      <c r="B43" s="232" t="s">
        <v>45</v>
      </c>
      <c r="C43" s="233" t="s">
        <v>69</v>
      </c>
      <c r="D43" s="232" t="s">
        <v>186</v>
      </c>
      <c r="E43" s="233" t="s">
        <v>377</v>
      </c>
      <c r="F43" s="232" t="s">
        <v>447</v>
      </c>
      <c r="G43" s="233" t="s">
        <v>77</v>
      </c>
      <c r="H43" s="233" t="s">
        <v>448</v>
      </c>
      <c r="I43" s="233" t="s">
        <v>74</v>
      </c>
      <c r="J43" s="241">
        <v>1</v>
      </c>
      <c r="K43" s="233" t="s">
        <v>69</v>
      </c>
      <c r="L43" s="233" t="s">
        <v>74</v>
      </c>
      <c r="M43" s="242">
        <v>45491</v>
      </c>
      <c r="N43" s="243">
        <v>10</v>
      </c>
      <c r="O43" s="244">
        <v>0</v>
      </c>
      <c r="P43" s="245">
        <v>1.1</v>
      </c>
      <c r="Q43" s="250">
        <v>1.1</v>
      </c>
      <c r="R43" s="248">
        <v>1.1</v>
      </c>
      <c r="S43" s="249">
        <f t="shared" si="1"/>
        <v>1.1</v>
      </c>
      <c r="T43" s="242"/>
      <c r="U43" s="233" t="s">
        <v>74</v>
      </c>
    </row>
    <row r="44" s="227" customFormat="1" ht="14" spans="1:21">
      <c r="A44" s="230" t="s">
        <v>68</v>
      </c>
      <c r="B44" s="230" t="s">
        <v>45</v>
      </c>
      <c r="C44" s="231" t="s">
        <v>69</v>
      </c>
      <c r="D44" s="230" t="s">
        <v>186</v>
      </c>
      <c r="E44" s="231" t="s">
        <v>377</v>
      </c>
      <c r="F44" s="230" t="s">
        <v>449</v>
      </c>
      <c r="G44" s="231" t="s">
        <v>77</v>
      </c>
      <c r="H44" s="231" t="s">
        <v>450</v>
      </c>
      <c r="I44" s="231" t="s">
        <v>74</v>
      </c>
      <c r="J44" s="236">
        <v>1</v>
      </c>
      <c r="K44" s="231" t="s">
        <v>69</v>
      </c>
      <c r="L44" s="231" t="s">
        <v>74</v>
      </c>
      <c r="M44" s="237">
        <v>45491</v>
      </c>
      <c r="N44" s="238">
        <v>10</v>
      </c>
      <c r="O44" s="239">
        <v>0</v>
      </c>
      <c r="P44" s="240">
        <v>0.0818</v>
      </c>
      <c r="Q44" s="247">
        <v>0.0818</v>
      </c>
      <c r="R44" s="248">
        <v>0.0818</v>
      </c>
      <c r="S44" s="249">
        <f t="shared" si="1"/>
        <v>0.0818</v>
      </c>
      <c r="T44" s="237"/>
      <c r="U44" s="231" t="s">
        <v>74</v>
      </c>
    </row>
    <row r="45" s="227" customFormat="1" ht="14" spans="1:21">
      <c r="A45" s="232" t="s">
        <v>68</v>
      </c>
      <c r="B45" s="232" t="s">
        <v>45</v>
      </c>
      <c r="C45" s="233" t="s">
        <v>69</v>
      </c>
      <c r="D45" s="232" t="s">
        <v>186</v>
      </c>
      <c r="E45" s="233" t="s">
        <v>377</v>
      </c>
      <c r="F45" s="232" t="s">
        <v>451</v>
      </c>
      <c r="G45" s="233" t="s">
        <v>77</v>
      </c>
      <c r="H45" s="233" t="s">
        <v>452</v>
      </c>
      <c r="I45" s="233" t="s">
        <v>453</v>
      </c>
      <c r="J45" s="241">
        <v>1</v>
      </c>
      <c r="K45" s="233" t="s">
        <v>69</v>
      </c>
      <c r="L45" s="233" t="s">
        <v>74</v>
      </c>
      <c r="M45" s="242">
        <v>45491</v>
      </c>
      <c r="N45" s="243">
        <v>10</v>
      </c>
      <c r="O45" s="244">
        <v>0</v>
      </c>
      <c r="P45" s="245">
        <v>0.0335</v>
      </c>
      <c r="Q45" s="250">
        <v>0.0335</v>
      </c>
      <c r="R45" s="248">
        <v>0.0335</v>
      </c>
      <c r="S45" s="249">
        <f t="shared" si="1"/>
        <v>0.0335</v>
      </c>
      <c r="T45" s="242"/>
      <c r="U45" s="233" t="s">
        <v>74</v>
      </c>
    </row>
    <row r="46" s="227" customFormat="1" ht="14" spans="1:21">
      <c r="A46" s="230" t="s">
        <v>68</v>
      </c>
      <c r="B46" s="230" t="s">
        <v>45</v>
      </c>
      <c r="C46" s="231" t="s">
        <v>69</v>
      </c>
      <c r="D46" s="230" t="s">
        <v>186</v>
      </c>
      <c r="E46" s="231" t="s">
        <v>377</v>
      </c>
      <c r="F46" s="230" t="s">
        <v>454</v>
      </c>
      <c r="G46" s="231" t="s">
        <v>77</v>
      </c>
      <c r="H46" s="231" t="s">
        <v>455</v>
      </c>
      <c r="I46" s="231" t="s">
        <v>456</v>
      </c>
      <c r="J46" s="236">
        <v>3</v>
      </c>
      <c r="K46" s="231" t="s">
        <v>122</v>
      </c>
      <c r="L46" s="231" t="s">
        <v>74</v>
      </c>
      <c r="M46" s="237">
        <v>45491</v>
      </c>
      <c r="N46" s="238">
        <v>10</v>
      </c>
      <c r="O46" s="239">
        <v>0</v>
      </c>
      <c r="P46" s="240">
        <v>0.0647</v>
      </c>
      <c r="Q46" s="247">
        <v>0.1941</v>
      </c>
      <c r="R46" s="248">
        <v>0.0647</v>
      </c>
      <c r="S46" s="249">
        <f t="shared" si="1"/>
        <v>0.1941</v>
      </c>
      <c r="T46" s="237"/>
      <c r="U46" s="231" t="s">
        <v>74</v>
      </c>
    </row>
    <row r="47" s="227" customFormat="1" ht="14" spans="1:21">
      <c r="A47" s="232" t="s">
        <v>68</v>
      </c>
      <c r="B47" s="232" t="s">
        <v>45</v>
      </c>
      <c r="C47" s="233" t="s">
        <v>69</v>
      </c>
      <c r="D47" s="232" t="s">
        <v>186</v>
      </c>
      <c r="E47" s="233" t="s">
        <v>377</v>
      </c>
      <c r="F47" s="232" t="s">
        <v>457</v>
      </c>
      <c r="G47" s="233" t="s">
        <v>72</v>
      </c>
      <c r="H47" s="233" t="s">
        <v>458</v>
      </c>
      <c r="I47" s="233" t="s">
        <v>74</v>
      </c>
      <c r="J47" s="241">
        <v>1</v>
      </c>
      <c r="K47" s="233" t="s">
        <v>69</v>
      </c>
      <c r="L47" s="233" t="s">
        <v>74</v>
      </c>
      <c r="M47" s="242">
        <v>45491</v>
      </c>
      <c r="N47" s="243">
        <v>10</v>
      </c>
      <c r="O47" s="244">
        <v>0</v>
      </c>
      <c r="P47" s="245">
        <v>1.45642</v>
      </c>
      <c r="Q47" s="250">
        <v>1.45642</v>
      </c>
      <c r="R47" s="248">
        <f>S270</f>
        <v>0.86686451767</v>
      </c>
      <c r="S47" s="249">
        <f t="shared" si="1"/>
        <v>0.86686451767</v>
      </c>
      <c r="T47" s="242"/>
      <c r="U47" s="233" t="s">
        <v>74</v>
      </c>
    </row>
    <row r="48" s="227" customFormat="1" ht="14" spans="1:21">
      <c r="A48" s="230" t="s">
        <v>68</v>
      </c>
      <c r="B48" s="230" t="s">
        <v>45</v>
      </c>
      <c r="C48" s="231" t="s">
        <v>69</v>
      </c>
      <c r="D48" s="230" t="s">
        <v>186</v>
      </c>
      <c r="E48" s="231" t="s">
        <v>377</v>
      </c>
      <c r="F48" s="230" t="s">
        <v>459</v>
      </c>
      <c r="G48" s="231" t="s">
        <v>77</v>
      </c>
      <c r="H48" s="231" t="s">
        <v>460</v>
      </c>
      <c r="I48" s="231" t="s">
        <v>74</v>
      </c>
      <c r="J48" s="236">
        <v>1</v>
      </c>
      <c r="K48" s="231" t="s">
        <v>69</v>
      </c>
      <c r="L48" s="231" t="s">
        <v>74</v>
      </c>
      <c r="M48" s="237">
        <v>45491</v>
      </c>
      <c r="N48" s="238">
        <v>10</v>
      </c>
      <c r="O48" s="239">
        <v>0</v>
      </c>
      <c r="P48" s="240">
        <v>0.022</v>
      </c>
      <c r="Q48" s="247">
        <v>0.022</v>
      </c>
      <c r="R48" s="248">
        <v>0.01947</v>
      </c>
      <c r="S48" s="249">
        <f t="shared" si="1"/>
        <v>0.01947</v>
      </c>
      <c r="T48" s="237"/>
      <c r="U48" s="231" t="s">
        <v>74</v>
      </c>
    </row>
    <row r="49" s="227" customFormat="1" ht="14" spans="1:21">
      <c r="A49" s="232" t="s">
        <v>68</v>
      </c>
      <c r="B49" s="232" t="s">
        <v>45</v>
      </c>
      <c r="C49" s="233" t="s">
        <v>69</v>
      </c>
      <c r="D49" s="232" t="s">
        <v>186</v>
      </c>
      <c r="E49" s="233" t="s">
        <v>377</v>
      </c>
      <c r="F49" s="232" t="s">
        <v>461</v>
      </c>
      <c r="G49" s="233" t="s">
        <v>72</v>
      </c>
      <c r="H49" s="233" t="s">
        <v>462</v>
      </c>
      <c r="I49" s="233" t="s">
        <v>74</v>
      </c>
      <c r="J49" s="241">
        <v>1</v>
      </c>
      <c r="K49" s="233" t="s">
        <v>69</v>
      </c>
      <c r="L49" s="233" t="s">
        <v>74</v>
      </c>
      <c r="M49" s="242">
        <v>45491</v>
      </c>
      <c r="N49" s="243">
        <v>10</v>
      </c>
      <c r="O49" s="244">
        <v>0</v>
      </c>
      <c r="P49" s="245">
        <v>1.07681</v>
      </c>
      <c r="Q49" s="250">
        <v>1.07681</v>
      </c>
      <c r="R49" s="248">
        <f>S274</f>
        <v>0.037327476</v>
      </c>
      <c r="S49" s="249">
        <f t="shared" si="1"/>
        <v>0.037327476</v>
      </c>
      <c r="T49" s="242"/>
      <c r="U49" s="233" t="s">
        <v>74</v>
      </c>
    </row>
    <row r="50" s="227" customFormat="1" ht="14" spans="1:21">
      <c r="A50" s="230" t="s">
        <v>68</v>
      </c>
      <c r="B50" s="230" t="s">
        <v>45</v>
      </c>
      <c r="C50" s="231" t="s">
        <v>69</v>
      </c>
      <c r="D50" s="230" t="s">
        <v>186</v>
      </c>
      <c r="E50" s="231" t="s">
        <v>377</v>
      </c>
      <c r="F50" s="230" t="s">
        <v>463</v>
      </c>
      <c r="G50" s="231" t="s">
        <v>77</v>
      </c>
      <c r="H50" s="231" t="s">
        <v>464</v>
      </c>
      <c r="I50" s="231" t="s">
        <v>74</v>
      </c>
      <c r="J50" s="236">
        <v>2</v>
      </c>
      <c r="K50" s="231" t="s">
        <v>122</v>
      </c>
      <c r="L50" s="231" t="s">
        <v>74</v>
      </c>
      <c r="M50" s="237">
        <v>45519</v>
      </c>
      <c r="N50" s="238">
        <v>10</v>
      </c>
      <c r="O50" s="239">
        <v>0</v>
      </c>
      <c r="P50" s="240">
        <v>0.115</v>
      </c>
      <c r="Q50" s="247">
        <v>0.23</v>
      </c>
      <c r="R50" s="248">
        <v>0.115</v>
      </c>
      <c r="S50" s="249">
        <f t="shared" si="1"/>
        <v>0.23</v>
      </c>
      <c r="T50" s="237"/>
      <c r="U50" s="231" t="s">
        <v>74</v>
      </c>
    </row>
    <row r="51" s="227" customFormat="1" ht="14" spans="1:21">
      <c r="A51" s="232" t="s">
        <v>68</v>
      </c>
      <c r="B51" s="232" t="s">
        <v>45</v>
      </c>
      <c r="C51" s="233" t="s">
        <v>69</v>
      </c>
      <c r="D51" s="232" t="s">
        <v>186</v>
      </c>
      <c r="E51" s="233" t="s">
        <v>377</v>
      </c>
      <c r="F51" s="232" t="s">
        <v>465</v>
      </c>
      <c r="G51" s="233" t="s">
        <v>72</v>
      </c>
      <c r="H51" s="233" t="s">
        <v>466</v>
      </c>
      <c r="I51" s="233" t="s">
        <v>74</v>
      </c>
      <c r="J51" s="241">
        <v>1</v>
      </c>
      <c r="K51" s="233" t="s">
        <v>69</v>
      </c>
      <c r="L51" s="233" t="s">
        <v>74</v>
      </c>
      <c r="M51" s="242">
        <v>45491</v>
      </c>
      <c r="N51" s="243">
        <v>10</v>
      </c>
      <c r="O51" s="244">
        <v>0</v>
      </c>
      <c r="P51" s="245">
        <v>5.57463</v>
      </c>
      <c r="Q51" s="250">
        <v>5.57463</v>
      </c>
      <c r="R51" s="248">
        <f>S279</f>
        <v>4.5235358883293</v>
      </c>
      <c r="S51" s="249">
        <f t="shared" si="1"/>
        <v>4.5235358883293</v>
      </c>
      <c r="T51" s="242"/>
      <c r="U51" s="233" t="s">
        <v>74</v>
      </c>
    </row>
    <row r="52" s="227" customFormat="1" ht="14" spans="1:21">
      <c r="A52" s="230" t="s">
        <v>68</v>
      </c>
      <c r="B52" s="230" t="s">
        <v>45</v>
      </c>
      <c r="C52" s="231" t="s">
        <v>69</v>
      </c>
      <c r="D52" s="230" t="s">
        <v>186</v>
      </c>
      <c r="E52" s="231" t="s">
        <v>377</v>
      </c>
      <c r="F52" s="230" t="s">
        <v>467</v>
      </c>
      <c r="G52" s="231" t="s">
        <v>72</v>
      </c>
      <c r="H52" s="231" t="s">
        <v>468</v>
      </c>
      <c r="I52" s="231" t="s">
        <v>74</v>
      </c>
      <c r="J52" s="236">
        <v>1</v>
      </c>
      <c r="K52" s="231" t="s">
        <v>69</v>
      </c>
      <c r="L52" s="231" t="s">
        <v>74</v>
      </c>
      <c r="M52" s="237">
        <v>45491</v>
      </c>
      <c r="N52" s="238">
        <v>10</v>
      </c>
      <c r="O52" s="239">
        <v>0</v>
      </c>
      <c r="P52" s="240">
        <v>0.52777</v>
      </c>
      <c r="Q52" s="247">
        <v>0.52777</v>
      </c>
      <c r="R52" s="248">
        <f>S297</f>
        <v>0.17190285</v>
      </c>
      <c r="S52" s="249">
        <f t="shared" si="1"/>
        <v>0.17190285</v>
      </c>
      <c r="T52" s="237"/>
      <c r="U52" s="231" t="s">
        <v>74</v>
      </c>
    </row>
    <row r="53" s="227" customFormat="1" ht="14" spans="1:21">
      <c r="A53" s="232" t="s">
        <v>68</v>
      </c>
      <c r="B53" s="232" t="s">
        <v>45</v>
      </c>
      <c r="C53" s="233" t="s">
        <v>69</v>
      </c>
      <c r="D53" s="232" t="s">
        <v>186</v>
      </c>
      <c r="E53" s="233" t="s">
        <v>377</v>
      </c>
      <c r="F53" s="232" t="s">
        <v>230</v>
      </c>
      <c r="G53" s="233" t="s">
        <v>77</v>
      </c>
      <c r="H53" s="233" t="s">
        <v>231</v>
      </c>
      <c r="I53" s="233" t="s">
        <v>232</v>
      </c>
      <c r="J53" s="241">
        <v>6</v>
      </c>
      <c r="K53" s="233" t="s">
        <v>122</v>
      </c>
      <c r="L53" s="233" t="s">
        <v>74</v>
      </c>
      <c r="M53" s="242">
        <v>45491</v>
      </c>
      <c r="N53" s="243">
        <v>10</v>
      </c>
      <c r="O53" s="244">
        <v>0</v>
      </c>
      <c r="P53" s="245">
        <v>0.053</v>
      </c>
      <c r="Q53" s="250">
        <v>0.318</v>
      </c>
      <c r="R53" s="248">
        <v>0.053</v>
      </c>
      <c r="S53" s="249">
        <f t="shared" si="1"/>
        <v>0.318</v>
      </c>
      <c r="T53" s="242"/>
      <c r="U53" s="233" t="s">
        <v>74</v>
      </c>
    </row>
    <row r="54" s="227" customFormat="1" ht="14" spans="1:21">
      <c r="A54" s="230" t="s">
        <v>68</v>
      </c>
      <c r="B54" s="230" t="s">
        <v>45</v>
      </c>
      <c r="C54" s="231" t="s">
        <v>69</v>
      </c>
      <c r="D54" s="230" t="s">
        <v>186</v>
      </c>
      <c r="E54" s="231" t="s">
        <v>377</v>
      </c>
      <c r="F54" s="230" t="s">
        <v>469</v>
      </c>
      <c r="G54" s="231" t="s">
        <v>77</v>
      </c>
      <c r="H54" s="231" t="s">
        <v>470</v>
      </c>
      <c r="I54" s="231" t="s">
        <v>416</v>
      </c>
      <c r="J54" s="236">
        <v>1</v>
      </c>
      <c r="K54" s="231" t="s">
        <v>122</v>
      </c>
      <c r="L54" s="231" t="s">
        <v>74</v>
      </c>
      <c r="M54" s="237">
        <v>45491</v>
      </c>
      <c r="N54" s="238">
        <v>10</v>
      </c>
      <c r="O54" s="239">
        <v>0</v>
      </c>
      <c r="P54" s="240">
        <v>0.015</v>
      </c>
      <c r="Q54" s="247">
        <v>0.015</v>
      </c>
      <c r="R54" s="248">
        <v>0.015</v>
      </c>
      <c r="S54" s="249">
        <f t="shared" si="1"/>
        <v>0.015</v>
      </c>
      <c r="T54" s="237"/>
      <c r="U54" s="231" t="s">
        <v>74</v>
      </c>
    </row>
    <row r="55" s="227" customFormat="1" ht="14" spans="1:21">
      <c r="A55" s="232" t="s">
        <v>68</v>
      </c>
      <c r="B55" s="232" t="s">
        <v>45</v>
      </c>
      <c r="C55" s="233" t="s">
        <v>69</v>
      </c>
      <c r="D55" s="232" t="s">
        <v>186</v>
      </c>
      <c r="E55" s="233" t="s">
        <v>377</v>
      </c>
      <c r="F55" s="232" t="s">
        <v>471</v>
      </c>
      <c r="G55" s="233" t="s">
        <v>77</v>
      </c>
      <c r="H55" s="233" t="s">
        <v>472</v>
      </c>
      <c r="I55" s="233" t="s">
        <v>473</v>
      </c>
      <c r="J55" s="241">
        <v>2</v>
      </c>
      <c r="K55" s="233" t="s">
        <v>69</v>
      </c>
      <c r="L55" s="233" t="s">
        <v>74</v>
      </c>
      <c r="M55" s="242">
        <v>45491</v>
      </c>
      <c r="N55" s="243">
        <v>10</v>
      </c>
      <c r="O55" s="244">
        <v>0</v>
      </c>
      <c r="P55" s="245">
        <v>0.9912</v>
      </c>
      <c r="Q55" s="250">
        <v>1.9824</v>
      </c>
      <c r="R55" s="248">
        <v>0.9912</v>
      </c>
      <c r="S55" s="249">
        <f t="shared" si="1"/>
        <v>1.9824</v>
      </c>
      <c r="T55" s="242"/>
      <c r="U55" s="233" t="s">
        <v>74</v>
      </c>
    </row>
    <row r="56" s="227" customFormat="1" ht="14" spans="1:21">
      <c r="A56" s="230" t="s">
        <v>68</v>
      </c>
      <c r="B56" s="230" t="s">
        <v>45</v>
      </c>
      <c r="C56" s="231" t="s">
        <v>69</v>
      </c>
      <c r="D56" s="230" t="s">
        <v>186</v>
      </c>
      <c r="E56" s="231" t="s">
        <v>377</v>
      </c>
      <c r="F56" s="230" t="s">
        <v>474</v>
      </c>
      <c r="G56" s="231" t="s">
        <v>77</v>
      </c>
      <c r="H56" s="231" t="s">
        <v>203</v>
      </c>
      <c r="I56" s="231" t="s">
        <v>475</v>
      </c>
      <c r="J56" s="236">
        <v>2</v>
      </c>
      <c r="K56" s="231" t="s">
        <v>69</v>
      </c>
      <c r="L56" s="231" t="s">
        <v>74</v>
      </c>
      <c r="M56" s="237">
        <v>45491</v>
      </c>
      <c r="N56" s="238">
        <v>10</v>
      </c>
      <c r="O56" s="239">
        <v>0</v>
      </c>
      <c r="P56" s="240">
        <v>0.5</v>
      </c>
      <c r="Q56" s="247">
        <v>1</v>
      </c>
      <c r="R56" s="248">
        <v>0.5</v>
      </c>
      <c r="S56" s="249">
        <f t="shared" si="1"/>
        <v>1</v>
      </c>
      <c r="T56" s="237"/>
      <c r="U56" s="231" t="s">
        <v>74</v>
      </c>
    </row>
    <row r="57" s="227" customFormat="1" ht="14" spans="1:21">
      <c r="A57" s="232" t="s">
        <v>68</v>
      </c>
      <c r="B57" s="232" t="s">
        <v>45</v>
      </c>
      <c r="C57" s="233" t="s">
        <v>69</v>
      </c>
      <c r="D57" s="234" t="s">
        <v>186</v>
      </c>
      <c r="E57" s="233" t="s">
        <v>377</v>
      </c>
      <c r="F57" s="232" t="s">
        <v>214</v>
      </c>
      <c r="G57" s="233" t="s">
        <v>72</v>
      </c>
      <c r="H57" s="233" t="s">
        <v>215</v>
      </c>
      <c r="I57" s="233" t="s">
        <v>74</v>
      </c>
      <c r="J57" s="241">
        <v>4</v>
      </c>
      <c r="K57" s="233" t="s">
        <v>69</v>
      </c>
      <c r="L57" s="233" t="s">
        <v>74</v>
      </c>
      <c r="M57" s="242">
        <v>45491</v>
      </c>
      <c r="N57" s="243">
        <v>10</v>
      </c>
      <c r="O57" s="244">
        <v>0</v>
      </c>
      <c r="P57" s="245">
        <v>1.82144</v>
      </c>
      <c r="Q57" s="250">
        <v>7.28576</v>
      </c>
      <c r="R57" s="248">
        <f>S302</f>
        <v>1.341747835</v>
      </c>
      <c r="S57" s="249">
        <f t="shared" si="1"/>
        <v>5.36699134</v>
      </c>
      <c r="T57" s="242"/>
      <c r="U57" s="233" t="s">
        <v>74</v>
      </c>
    </row>
    <row r="58" s="227" customFormat="1" ht="14" spans="1:21">
      <c r="A58" s="230" t="s">
        <v>68</v>
      </c>
      <c r="B58" s="230" t="s">
        <v>45</v>
      </c>
      <c r="C58" s="231" t="s">
        <v>69</v>
      </c>
      <c r="D58" s="230" t="s">
        <v>186</v>
      </c>
      <c r="E58" s="231" t="s">
        <v>377</v>
      </c>
      <c r="F58" s="230" t="s">
        <v>476</v>
      </c>
      <c r="G58" s="231" t="s">
        <v>77</v>
      </c>
      <c r="H58" s="231" t="s">
        <v>477</v>
      </c>
      <c r="I58" s="231" t="s">
        <v>478</v>
      </c>
      <c r="J58" s="236">
        <v>1</v>
      </c>
      <c r="K58" s="231" t="s">
        <v>69</v>
      </c>
      <c r="L58" s="231" t="s">
        <v>74</v>
      </c>
      <c r="M58" s="237">
        <v>45491</v>
      </c>
      <c r="N58" s="238">
        <v>10</v>
      </c>
      <c r="O58" s="239">
        <v>0</v>
      </c>
      <c r="P58" s="240">
        <v>0</v>
      </c>
      <c r="Q58" s="247">
        <v>0</v>
      </c>
      <c r="R58" s="248">
        <v>0.0822</v>
      </c>
      <c r="S58" s="249">
        <f t="shared" si="1"/>
        <v>0.0822</v>
      </c>
      <c r="T58" s="237"/>
      <c r="U58" s="231" t="s">
        <v>74</v>
      </c>
    </row>
    <row r="59" s="227" customFormat="1" ht="14" spans="1:21">
      <c r="A59" s="232" t="s">
        <v>68</v>
      </c>
      <c r="B59" s="232" t="s">
        <v>45</v>
      </c>
      <c r="C59" s="233" t="s">
        <v>69</v>
      </c>
      <c r="D59" s="232" t="s">
        <v>186</v>
      </c>
      <c r="E59" s="233" t="s">
        <v>377</v>
      </c>
      <c r="F59" s="232" t="s">
        <v>479</v>
      </c>
      <c r="G59" s="233" t="s">
        <v>77</v>
      </c>
      <c r="H59" s="233" t="s">
        <v>480</v>
      </c>
      <c r="I59" s="233" t="s">
        <v>74</v>
      </c>
      <c r="J59" s="241">
        <v>2</v>
      </c>
      <c r="K59" s="233" t="s">
        <v>69</v>
      </c>
      <c r="L59" s="233" t="s">
        <v>74</v>
      </c>
      <c r="M59" s="242">
        <v>45491</v>
      </c>
      <c r="N59" s="243">
        <v>10</v>
      </c>
      <c r="O59" s="244">
        <v>0</v>
      </c>
      <c r="P59" s="245">
        <v>1.72</v>
      </c>
      <c r="Q59" s="250">
        <v>3.44</v>
      </c>
      <c r="R59" s="248">
        <v>1.72</v>
      </c>
      <c r="S59" s="249">
        <f t="shared" si="1"/>
        <v>3.44</v>
      </c>
      <c r="T59" s="242"/>
      <c r="U59" s="233" t="s">
        <v>74</v>
      </c>
    </row>
    <row r="60" s="227" customFormat="1" ht="14" spans="1:21">
      <c r="A60" s="230" t="s">
        <v>68</v>
      </c>
      <c r="B60" s="230" t="s">
        <v>45</v>
      </c>
      <c r="C60" s="231" t="s">
        <v>69</v>
      </c>
      <c r="D60" s="230" t="s">
        <v>186</v>
      </c>
      <c r="E60" s="231" t="s">
        <v>377</v>
      </c>
      <c r="F60" s="230" t="s">
        <v>481</v>
      </c>
      <c r="G60" s="231" t="s">
        <v>77</v>
      </c>
      <c r="H60" s="231" t="s">
        <v>482</v>
      </c>
      <c r="I60" s="231" t="s">
        <v>483</v>
      </c>
      <c r="J60" s="236">
        <v>2</v>
      </c>
      <c r="K60" s="231" t="s">
        <v>122</v>
      </c>
      <c r="L60" s="231" t="s">
        <v>74</v>
      </c>
      <c r="M60" s="237">
        <v>45491</v>
      </c>
      <c r="N60" s="238">
        <v>10</v>
      </c>
      <c r="O60" s="239">
        <v>0</v>
      </c>
      <c r="P60" s="240">
        <v>0.0425</v>
      </c>
      <c r="Q60" s="247">
        <v>0.085</v>
      </c>
      <c r="R60" s="248">
        <v>0.0425</v>
      </c>
      <c r="S60" s="249">
        <f t="shared" si="1"/>
        <v>0.085</v>
      </c>
      <c r="T60" s="237"/>
      <c r="U60" s="231" t="s">
        <v>74</v>
      </c>
    </row>
    <row r="61" s="227" customFormat="1" ht="14" spans="1:21">
      <c r="A61" s="232" t="s">
        <v>68</v>
      </c>
      <c r="B61" s="232" t="s">
        <v>45</v>
      </c>
      <c r="C61" s="233" t="s">
        <v>69</v>
      </c>
      <c r="D61" s="232" t="s">
        <v>186</v>
      </c>
      <c r="E61" s="233" t="s">
        <v>377</v>
      </c>
      <c r="F61" s="232" t="s">
        <v>484</v>
      </c>
      <c r="G61" s="233" t="s">
        <v>77</v>
      </c>
      <c r="H61" s="233" t="s">
        <v>485</v>
      </c>
      <c r="I61" s="233" t="s">
        <v>486</v>
      </c>
      <c r="J61" s="241">
        <v>4</v>
      </c>
      <c r="K61" s="233" t="s">
        <v>69</v>
      </c>
      <c r="L61" s="233" t="s">
        <v>74</v>
      </c>
      <c r="M61" s="242">
        <v>45491</v>
      </c>
      <c r="N61" s="243">
        <v>10</v>
      </c>
      <c r="O61" s="244">
        <v>0</v>
      </c>
      <c r="P61" s="245">
        <v>1.0442</v>
      </c>
      <c r="Q61" s="250">
        <v>4.1768</v>
      </c>
      <c r="R61" s="248">
        <v>0.8407</v>
      </c>
      <c r="S61" s="249">
        <f t="shared" si="1"/>
        <v>3.3628</v>
      </c>
      <c r="T61" s="242"/>
      <c r="U61" s="233" t="s">
        <v>74</v>
      </c>
    </row>
    <row r="62" s="227" customFormat="1" ht="14" spans="1:21">
      <c r="A62" s="230" t="s">
        <v>68</v>
      </c>
      <c r="B62" s="230" t="s">
        <v>45</v>
      </c>
      <c r="C62" s="231" t="s">
        <v>69</v>
      </c>
      <c r="D62" s="230" t="s">
        <v>186</v>
      </c>
      <c r="E62" s="231" t="s">
        <v>377</v>
      </c>
      <c r="F62" s="230" t="s">
        <v>487</v>
      </c>
      <c r="G62" s="231" t="s">
        <v>77</v>
      </c>
      <c r="H62" s="231" t="s">
        <v>488</v>
      </c>
      <c r="I62" s="231" t="s">
        <v>489</v>
      </c>
      <c r="J62" s="236">
        <v>2</v>
      </c>
      <c r="K62" s="231" t="s">
        <v>69</v>
      </c>
      <c r="L62" s="231" t="s">
        <v>74</v>
      </c>
      <c r="M62" s="237">
        <v>45491</v>
      </c>
      <c r="N62" s="238">
        <v>10</v>
      </c>
      <c r="O62" s="239">
        <v>0</v>
      </c>
      <c r="P62" s="240">
        <v>1.1305</v>
      </c>
      <c r="Q62" s="247">
        <v>2.261</v>
      </c>
      <c r="R62" s="248">
        <v>1.1305</v>
      </c>
      <c r="S62" s="249">
        <f t="shared" si="1"/>
        <v>2.261</v>
      </c>
      <c r="T62" s="237"/>
      <c r="U62" s="231" t="s">
        <v>74</v>
      </c>
    </row>
    <row r="63" s="227" customFormat="1" ht="14" spans="1:21">
      <c r="A63" s="232" t="s">
        <v>68</v>
      </c>
      <c r="B63" s="232" t="s">
        <v>45</v>
      </c>
      <c r="C63" s="233" t="s">
        <v>69</v>
      </c>
      <c r="D63" s="232" t="s">
        <v>186</v>
      </c>
      <c r="E63" s="233" t="s">
        <v>377</v>
      </c>
      <c r="F63" s="232" t="s">
        <v>490</v>
      </c>
      <c r="G63" s="233" t="s">
        <v>77</v>
      </c>
      <c r="H63" s="233" t="s">
        <v>491</v>
      </c>
      <c r="I63" s="233" t="s">
        <v>74</v>
      </c>
      <c r="J63" s="241">
        <v>4</v>
      </c>
      <c r="K63" s="233" t="s">
        <v>122</v>
      </c>
      <c r="L63" s="233" t="s">
        <v>74</v>
      </c>
      <c r="M63" s="242">
        <v>45491</v>
      </c>
      <c r="N63" s="243">
        <v>10</v>
      </c>
      <c r="O63" s="244">
        <v>0</v>
      </c>
      <c r="P63" s="245">
        <v>0.177</v>
      </c>
      <c r="Q63" s="250">
        <v>0.708</v>
      </c>
      <c r="R63" s="248">
        <v>0.177</v>
      </c>
      <c r="S63" s="249">
        <f t="shared" si="1"/>
        <v>0.708</v>
      </c>
      <c r="T63" s="242"/>
      <c r="U63" s="233" t="s">
        <v>74</v>
      </c>
    </row>
    <row r="64" spans="19:19">
      <c r="S64" s="228">
        <f>SUM(S2:S63)</f>
        <v>430.113131880122</v>
      </c>
    </row>
    <row r="66" s="227" customFormat="1" ht="18" customHeight="1" spans="1:21">
      <c r="A66" s="229" t="s">
        <v>47</v>
      </c>
      <c r="B66" s="229" t="s">
        <v>48</v>
      </c>
      <c r="C66" s="229" t="s">
        <v>49</v>
      </c>
      <c r="D66" s="229" t="s">
        <v>50</v>
      </c>
      <c r="E66" s="229" t="s">
        <v>51</v>
      </c>
      <c r="F66" s="229" t="s">
        <v>52</v>
      </c>
      <c r="G66" s="229" t="s">
        <v>53</v>
      </c>
      <c r="H66" s="229" t="s">
        <v>54</v>
      </c>
      <c r="I66" s="229" t="s">
        <v>55</v>
      </c>
      <c r="J66" s="235" t="s">
        <v>56</v>
      </c>
      <c r="K66" s="229" t="s">
        <v>57</v>
      </c>
      <c r="L66" s="229" t="s">
        <v>58</v>
      </c>
      <c r="M66" s="235" t="s">
        <v>59</v>
      </c>
      <c r="N66" s="235" t="s">
        <v>60</v>
      </c>
      <c r="O66" s="235" t="s">
        <v>61</v>
      </c>
      <c r="P66" s="235" t="s">
        <v>62</v>
      </c>
      <c r="Q66" s="235" t="s">
        <v>63</v>
      </c>
      <c r="R66" s="246" t="s">
        <v>64</v>
      </c>
      <c r="S66" s="246" t="s">
        <v>65</v>
      </c>
      <c r="T66" s="235" t="s">
        <v>66</v>
      </c>
      <c r="U66" s="229" t="s">
        <v>67</v>
      </c>
    </row>
    <row r="67" s="227" customFormat="1" ht="14" spans="1:21">
      <c r="A67" s="230" t="s">
        <v>492</v>
      </c>
      <c r="B67" s="230" t="s">
        <v>391</v>
      </c>
      <c r="C67" s="231" t="s">
        <v>69</v>
      </c>
      <c r="D67" s="230" t="s">
        <v>392</v>
      </c>
      <c r="E67" s="231" t="s">
        <v>74</v>
      </c>
      <c r="F67" s="230" t="s">
        <v>325</v>
      </c>
      <c r="G67" s="231" t="s">
        <v>77</v>
      </c>
      <c r="H67" s="231" t="s">
        <v>326</v>
      </c>
      <c r="I67" s="231" t="s">
        <v>327</v>
      </c>
      <c r="J67" s="236">
        <v>0.01575</v>
      </c>
      <c r="K67" s="231" t="s">
        <v>79</v>
      </c>
      <c r="L67" s="231" t="s">
        <v>74</v>
      </c>
      <c r="M67" s="237">
        <v>45209</v>
      </c>
      <c r="N67" s="238">
        <v>90</v>
      </c>
      <c r="O67" s="239">
        <v>0</v>
      </c>
      <c r="P67" s="240">
        <v>13.27431</v>
      </c>
      <c r="Q67" s="247">
        <v>0.20907</v>
      </c>
      <c r="R67" s="248">
        <v>13.2743</v>
      </c>
      <c r="S67" s="249">
        <f t="shared" ref="S67:S72" si="2">R67*J67</f>
        <v>0.209070225</v>
      </c>
      <c r="T67" s="237"/>
      <c r="U67" s="231" t="s">
        <v>74</v>
      </c>
    </row>
    <row r="68" spans="19:19">
      <c r="S68" s="228">
        <f>SUM(S67:S67)</f>
        <v>0.209070225</v>
      </c>
    </row>
    <row r="70" s="227" customFormat="1" ht="18" customHeight="1" spans="1:21">
      <c r="A70" s="229" t="s">
        <v>47</v>
      </c>
      <c r="B70" s="229" t="s">
        <v>48</v>
      </c>
      <c r="C70" s="229" t="s">
        <v>49</v>
      </c>
      <c r="D70" s="229" t="s">
        <v>50</v>
      </c>
      <c r="E70" s="229" t="s">
        <v>51</v>
      </c>
      <c r="F70" s="229" t="s">
        <v>52</v>
      </c>
      <c r="G70" s="229" t="s">
        <v>53</v>
      </c>
      <c r="H70" s="229" t="s">
        <v>54</v>
      </c>
      <c r="I70" s="229" t="s">
        <v>55</v>
      </c>
      <c r="J70" s="235" t="s">
        <v>56</v>
      </c>
      <c r="K70" s="229" t="s">
        <v>57</v>
      </c>
      <c r="L70" s="229" t="s">
        <v>58</v>
      </c>
      <c r="M70" s="235" t="s">
        <v>59</v>
      </c>
      <c r="N70" s="235" t="s">
        <v>60</v>
      </c>
      <c r="O70" s="235" t="s">
        <v>61</v>
      </c>
      <c r="P70" s="235" t="s">
        <v>62</v>
      </c>
      <c r="Q70" s="235" t="s">
        <v>63</v>
      </c>
      <c r="R70" s="246" t="s">
        <v>64</v>
      </c>
      <c r="S70" s="246" t="s">
        <v>65</v>
      </c>
      <c r="T70" s="235" t="s">
        <v>66</v>
      </c>
      <c r="U70" s="229" t="s">
        <v>67</v>
      </c>
    </row>
    <row r="71" s="227" customFormat="1" ht="14" spans="1:21">
      <c r="A71" s="230" t="s">
        <v>492</v>
      </c>
      <c r="B71" s="230" t="s">
        <v>393</v>
      </c>
      <c r="C71" s="231" t="s">
        <v>122</v>
      </c>
      <c r="D71" s="230" t="s">
        <v>394</v>
      </c>
      <c r="E71" s="231" t="s">
        <v>74</v>
      </c>
      <c r="F71" s="230" t="s">
        <v>493</v>
      </c>
      <c r="G71" s="231" t="s">
        <v>77</v>
      </c>
      <c r="H71" s="231" t="s">
        <v>494</v>
      </c>
      <c r="I71" s="231" t="s">
        <v>308</v>
      </c>
      <c r="J71" s="236">
        <v>0.02624</v>
      </c>
      <c r="K71" s="231" t="s">
        <v>79</v>
      </c>
      <c r="L71" s="231" t="s">
        <v>74</v>
      </c>
      <c r="M71" s="237">
        <v>44499</v>
      </c>
      <c r="N71" s="238">
        <v>90</v>
      </c>
      <c r="O71" s="239">
        <v>0</v>
      </c>
      <c r="P71" s="240">
        <v>10.16895</v>
      </c>
      <c r="Q71" s="247">
        <v>0.26683</v>
      </c>
      <c r="R71" s="248">
        <v>9.823</v>
      </c>
      <c r="S71" s="249">
        <f t="shared" si="2"/>
        <v>0.25775552</v>
      </c>
      <c r="T71" s="237"/>
      <c r="U71" s="231" t="s">
        <v>74</v>
      </c>
    </row>
    <row r="72" s="227" customFormat="1" ht="14" spans="1:21">
      <c r="A72" s="232" t="s">
        <v>492</v>
      </c>
      <c r="B72" s="232" t="s">
        <v>393</v>
      </c>
      <c r="C72" s="233" t="s">
        <v>122</v>
      </c>
      <c r="D72" s="232" t="s">
        <v>394</v>
      </c>
      <c r="E72" s="233" t="s">
        <v>74</v>
      </c>
      <c r="F72" s="232" t="s">
        <v>495</v>
      </c>
      <c r="G72" s="233" t="s">
        <v>77</v>
      </c>
      <c r="H72" s="233" t="s">
        <v>496</v>
      </c>
      <c r="I72" s="233" t="s">
        <v>74</v>
      </c>
      <c r="J72" s="241">
        <v>0.00052</v>
      </c>
      <c r="K72" s="233" t="s">
        <v>79</v>
      </c>
      <c r="L72" s="233" t="s">
        <v>74</v>
      </c>
      <c r="M72" s="242">
        <v>45348</v>
      </c>
      <c r="N72" s="243">
        <v>90</v>
      </c>
      <c r="O72" s="244">
        <v>0</v>
      </c>
      <c r="P72" s="245">
        <v>20.354</v>
      </c>
      <c r="Q72" s="250">
        <v>0.01058</v>
      </c>
      <c r="R72" s="248">
        <v>11.9469</v>
      </c>
      <c r="S72" s="249">
        <f t="shared" si="2"/>
        <v>0.006212388</v>
      </c>
      <c r="T72" s="242"/>
      <c r="U72" s="233" t="s">
        <v>74</v>
      </c>
    </row>
    <row r="73" spans="19:19">
      <c r="S73" s="228">
        <f>SUM(S71:S72)</f>
        <v>0.263967908</v>
      </c>
    </row>
    <row r="75" s="227" customFormat="1" ht="18" customHeight="1" spans="1:21">
      <c r="A75" s="229" t="s">
        <v>47</v>
      </c>
      <c r="B75" s="229" t="s">
        <v>48</v>
      </c>
      <c r="C75" s="229" t="s">
        <v>49</v>
      </c>
      <c r="D75" s="229" t="s">
        <v>50</v>
      </c>
      <c r="E75" s="229" t="s">
        <v>51</v>
      </c>
      <c r="F75" s="229" t="s">
        <v>52</v>
      </c>
      <c r="G75" s="229" t="s">
        <v>53</v>
      </c>
      <c r="H75" s="229" t="s">
        <v>54</v>
      </c>
      <c r="I75" s="229" t="s">
        <v>55</v>
      </c>
      <c r="J75" s="235" t="s">
        <v>56</v>
      </c>
      <c r="K75" s="229" t="s">
        <v>57</v>
      </c>
      <c r="L75" s="229" t="s">
        <v>58</v>
      </c>
      <c r="M75" s="235" t="s">
        <v>59</v>
      </c>
      <c r="N75" s="235" t="s">
        <v>60</v>
      </c>
      <c r="O75" s="235" t="s">
        <v>61</v>
      </c>
      <c r="P75" s="235" t="s">
        <v>62</v>
      </c>
      <c r="Q75" s="235" t="s">
        <v>63</v>
      </c>
      <c r="R75" s="246" t="s">
        <v>64</v>
      </c>
      <c r="S75" s="246" t="s">
        <v>65</v>
      </c>
      <c r="T75" s="235" t="s">
        <v>66</v>
      </c>
      <c r="U75" s="229" t="s">
        <v>67</v>
      </c>
    </row>
    <row r="76" s="227" customFormat="1" ht="14" spans="1:21">
      <c r="A76" s="230" t="s">
        <v>492</v>
      </c>
      <c r="B76" s="230" t="s">
        <v>120</v>
      </c>
      <c r="C76" s="231" t="s">
        <v>122</v>
      </c>
      <c r="D76" s="230" t="s">
        <v>121</v>
      </c>
      <c r="E76" s="231" t="s">
        <v>74</v>
      </c>
      <c r="F76" s="230" t="s">
        <v>128</v>
      </c>
      <c r="G76" s="231" t="s">
        <v>77</v>
      </c>
      <c r="H76" s="231" t="s">
        <v>129</v>
      </c>
      <c r="I76" s="231" t="s">
        <v>74</v>
      </c>
      <c r="J76" s="236">
        <v>0.01013</v>
      </c>
      <c r="K76" s="231" t="s">
        <v>79</v>
      </c>
      <c r="L76" s="231" t="s">
        <v>74</v>
      </c>
      <c r="M76" s="237">
        <v>45106</v>
      </c>
      <c r="N76" s="238">
        <v>90</v>
      </c>
      <c r="O76" s="239">
        <v>0</v>
      </c>
      <c r="P76" s="240">
        <v>60.17699</v>
      </c>
      <c r="Q76" s="247">
        <v>0.60959</v>
      </c>
      <c r="R76" s="248">
        <v>60.17699</v>
      </c>
      <c r="S76" s="249">
        <f>R76*J76</f>
        <v>0.6095929087</v>
      </c>
      <c r="T76" s="237"/>
      <c r="U76" s="231" t="s">
        <v>74</v>
      </c>
    </row>
    <row r="77" spans="19:19">
      <c r="S77" s="228">
        <f>SUM(S76:S76)</f>
        <v>0.6095929087</v>
      </c>
    </row>
    <row r="79" s="227" customFormat="1" ht="18" customHeight="1" spans="1:21">
      <c r="A79" s="229" t="s">
        <v>47</v>
      </c>
      <c r="B79" s="229" t="s">
        <v>48</v>
      </c>
      <c r="C79" s="229" t="s">
        <v>49</v>
      </c>
      <c r="D79" s="229" t="s">
        <v>50</v>
      </c>
      <c r="E79" s="229" t="s">
        <v>51</v>
      </c>
      <c r="F79" s="229" t="s">
        <v>52</v>
      </c>
      <c r="G79" s="229" t="s">
        <v>53</v>
      </c>
      <c r="H79" s="229" t="s">
        <v>54</v>
      </c>
      <c r="I79" s="229" t="s">
        <v>55</v>
      </c>
      <c r="J79" s="235" t="s">
        <v>56</v>
      </c>
      <c r="K79" s="229" t="s">
        <v>57</v>
      </c>
      <c r="L79" s="229" t="s">
        <v>58</v>
      </c>
      <c r="M79" s="235" t="s">
        <v>59</v>
      </c>
      <c r="N79" s="235" t="s">
        <v>60</v>
      </c>
      <c r="O79" s="235" t="s">
        <v>61</v>
      </c>
      <c r="P79" s="235" t="s">
        <v>62</v>
      </c>
      <c r="Q79" s="235" t="s">
        <v>63</v>
      </c>
      <c r="R79" s="246" t="s">
        <v>64</v>
      </c>
      <c r="S79" s="246" t="s">
        <v>65</v>
      </c>
      <c r="T79" s="235" t="s">
        <v>66</v>
      </c>
      <c r="U79" s="229" t="s">
        <v>67</v>
      </c>
    </row>
    <row r="80" s="227" customFormat="1" ht="14" spans="1:21">
      <c r="A80" s="230" t="s">
        <v>492</v>
      </c>
      <c r="B80" s="230" t="s">
        <v>197</v>
      </c>
      <c r="C80" s="231" t="s">
        <v>69</v>
      </c>
      <c r="D80" s="230" t="s">
        <v>198</v>
      </c>
      <c r="E80" s="231" t="s">
        <v>74</v>
      </c>
      <c r="F80" s="230" t="s">
        <v>302</v>
      </c>
      <c r="G80" s="231" t="s">
        <v>77</v>
      </c>
      <c r="H80" s="231" t="s">
        <v>303</v>
      </c>
      <c r="I80" s="231" t="s">
        <v>74</v>
      </c>
      <c r="J80" s="236">
        <v>0.0011</v>
      </c>
      <c r="K80" s="231" t="s">
        <v>79</v>
      </c>
      <c r="L80" s="231" t="s">
        <v>74</v>
      </c>
      <c r="M80" s="237">
        <v>45184</v>
      </c>
      <c r="N80" s="238">
        <v>90</v>
      </c>
      <c r="O80" s="239">
        <v>0</v>
      </c>
      <c r="P80" s="240">
        <v>21.2389</v>
      </c>
      <c r="Q80" s="247">
        <v>0.02336</v>
      </c>
      <c r="R80" s="248">
        <v>21.2389</v>
      </c>
      <c r="S80" s="249">
        <f t="shared" ref="S80:S85" si="3">R80*J80</f>
        <v>0.02336279</v>
      </c>
      <c r="T80" s="237"/>
      <c r="U80" s="231" t="s">
        <v>74</v>
      </c>
    </row>
    <row r="81" spans="19:19">
      <c r="S81" s="228">
        <f>SUM(S80:S80)</f>
        <v>0.02336279</v>
      </c>
    </row>
    <row r="83" s="227" customFormat="1" ht="18" customHeight="1" spans="1:21">
      <c r="A83" s="229" t="s">
        <v>47</v>
      </c>
      <c r="B83" s="229" t="s">
        <v>48</v>
      </c>
      <c r="C83" s="229" t="s">
        <v>49</v>
      </c>
      <c r="D83" s="229" t="s">
        <v>50</v>
      </c>
      <c r="E83" s="229" t="s">
        <v>51</v>
      </c>
      <c r="F83" s="229" t="s">
        <v>52</v>
      </c>
      <c r="G83" s="229" t="s">
        <v>53</v>
      </c>
      <c r="H83" s="229" t="s">
        <v>54</v>
      </c>
      <c r="I83" s="229" t="s">
        <v>55</v>
      </c>
      <c r="J83" s="235" t="s">
        <v>56</v>
      </c>
      <c r="K83" s="229" t="s">
        <v>57</v>
      </c>
      <c r="L83" s="229" t="s">
        <v>58</v>
      </c>
      <c r="M83" s="235" t="s">
        <v>59</v>
      </c>
      <c r="N83" s="235" t="s">
        <v>60</v>
      </c>
      <c r="O83" s="235" t="s">
        <v>61</v>
      </c>
      <c r="P83" s="235" t="s">
        <v>62</v>
      </c>
      <c r="Q83" s="235" t="s">
        <v>63</v>
      </c>
      <c r="R83" s="246" t="s">
        <v>64</v>
      </c>
      <c r="S83" s="246" t="s">
        <v>65</v>
      </c>
      <c r="T83" s="235" t="s">
        <v>66</v>
      </c>
      <c r="U83" s="229" t="s">
        <v>67</v>
      </c>
    </row>
    <row r="84" s="227" customFormat="1" ht="14" spans="1:21">
      <c r="A84" s="230" t="s">
        <v>492</v>
      </c>
      <c r="B84" s="230" t="s">
        <v>404</v>
      </c>
      <c r="C84" s="231" t="s">
        <v>69</v>
      </c>
      <c r="D84" s="230" t="s">
        <v>405</v>
      </c>
      <c r="E84" s="231" t="s">
        <v>312</v>
      </c>
      <c r="F84" s="230" t="s">
        <v>497</v>
      </c>
      <c r="G84" s="231" t="s">
        <v>77</v>
      </c>
      <c r="H84" s="231" t="s">
        <v>498</v>
      </c>
      <c r="I84" s="231" t="s">
        <v>312</v>
      </c>
      <c r="J84" s="236">
        <v>1</v>
      </c>
      <c r="K84" s="231" t="s">
        <v>69</v>
      </c>
      <c r="L84" s="231" t="s">
        <v>74</v>
      </c>
      <c r="M84" s="237">
        <v>44499</v>
      </c>
      <c r="N84" s="238">
        <v>70</v>
      </c>
      <c r="O84" s="239">
        <v>0</v>
      </c>
      <c r="P84" s="240">
        <v>0</v>
      </c>
      <c r="Q84" s="247">
        <v>0</v>
      </c>
      <c r="R84" s="248">
        <v>3.55</v>
      </c>
      <c r="S84" s="249">
        <f t="shared" si="3"/>
        <v>3.55</v>
      </c>
      <c r="T84" s="237"/>
      <c r="U84" s="231" t="s">
        <v>74</v>
      </c>
    </row>
    <row r="85" s="227" customFormat="1" ht="14" spans="1:21">
      <c r="A85" s="232" t="s">
        <v>492</v>
      </c>
      <c r="B85" s="232" t="s">
        <v>404</v>
      </c>
      <c r="C85" s="233" t="s">
        <v>69</v>
      </c>
      <c r="D85" s="232" t="s">
        <v>405</v>
      </c>
      <c r="E85" s="233" t="s">
        <v>312</v>
      </c>
      <c r="F85" s="232" t="s">
        <v>92</v>
      </c>
      <c r="G85" s="233" t="s">
        <v>72</v>
      </c>
      <c r="H85" s="233" t="s">
        <v>93</v>
      </c>
      <c r="I85" s="233" t="s">
        <v>74</v>
      </c>
      <c r="J85" s="241">
        <v>0.041</v>
      </c>
      <c r="K85" s="233" t="s">
        <v>94</v>
      </c>
      <c r="L85" s="233" t="s">
        <v>74</v>
      </c>
      <c r="M85" s="242">
        <v>44499</v>
      </c>
      <c r="N85" s="243">
        <v>70</v>
      </c>
      <c r="O85" s="244">
        <v>0</v>
      </c>
      <c r="P85" s="245">
        <v>7.43333</v>
      </c>
      <c r="Q85" s="250">
        <v>0.30477</v>
      </c>
      <c r="R85" s="248">
        <f>S99</f>
        <v>5.8632258835</v>
      </c>
      <c r="S85" s="249">
        <f t="shared" si="3"/>
        <v>0.2403922612235</v>
      </c>
      <c r="T85" s="242"/>
      <c r="U85" s="233" t="s">
        <v>74</v>
      </c>
    </row>
    <row r="86" spans="19:19">
      <c r="S86" s="228">
        <f>SUM(S84:S85)</f>
        <v>3.7903922612235</v>
      </c>
    </row>
    <row r="88" s="227" customFormat="1" ht="18" customHeight="1" spans="1:21">
      <c r="A88" s="229" t="s">
        <v>47</v>
      </c>
      <c r="B88" s="229" t="s">
        <v>48</v>
      </c>
      <c r="C88" s="229" t="s">
        <v>49</v>
      </c>
      <c r="D88" s="229" t="s">
        <v>50</v>
      </c>
      <c r="E88" s="229" t="s">
        <v>51</v>
      </c>
      <c r="F88" s="229" t="s">
        <v>52</v>
      </c>
      <c r="G88" s="229" t="s">
        <v>53</v>
      </c>
      <c r="H88" s="229" t="s">
        <v>54</v>
      </c>
      <c r="I88" s="229" t="s">
        <v>55</v>
      </c>
      <c r="J88" s="235" t="s">
        <v>56</v>
      </c>
      <c r="K88" s="229" t="s">
        <v>57</v>
      </c>
      <c r="L88" s="229" t="s">
        <v>58</v>
      </c>
      <c r="M88" s="235" t="s">
        <v>59</v>
      </c>
      <c r="N88" s="235" t="s">
        <v>60</v>
      </c>
      <c r="O88" s="235" t="s">
        <v>61</v>
      </c>
      <c r="P88" s="235" t="s">
        <v>62</v>
      </c>
      <c r="Q88" s="235" t="s">
        <v>63</v>
      </c>
      <c r="R88" s="246" t="s">
        <v>64</v>
      </c>
      <c r="S88" s="246" t="s">
        <v>65</v>
      </c>
      <c r="T88" s="235" t="s">
        <v>66</v>
      </c>
      <c r="U88" s="229" t="s">
        <v>67</v>
      </c>
    </row>
    <row r="89" s="227" customFormat="1" ht="14" spans="1:21">
      <c r="A89" s="230" t="s">
        <v>68</v>
      </c>
      <c r="B89" s="230" t="s">
        <v>92</v>
      </c>
      <c r="C89" s="231" t="s">
        <v>94</v>
      </c>
      <c r="D89" s="230" t="s">
        <v>93</v>
      </c>
      <c r="E89" s="231" t="s">
        <v>74</v>
      </c>
      <c r="F89" s="230" t="s">
        <v>270</v>
      </c>
      <c r="G89" s="231" t="s">
        <v>77</v>
      </c>
      <c r="H89" s="231" t="s">
        <v>271</v>
      </c>
      <c r="I89" s="231" t="s">
        <v>74</v>
      </c>
      <c r="J89" s="236">
        <v>0.002068</v>
      </c>
      <c r="K89" s="231" t="s">
        <v>79</v>
      </c>
      <c r="L89" s="231" t="s">
        <v>74</v>
      </c>
      <c r="M89" s="237">
        <v>44998</v>
      </c>
      <c r="N89" s="238">
        <v>70</v>
      </c>
      <c r="O89" s="239">
        <v>0</v>
      </c>
      <c r="P89" s="240">
        <v>12.98</v>
      </c>
      <c r="Q89" s="247">
        <v>0.02684</v>
      </c>
      <c r="R89" s="248">
        <v>12.98</v>
      </c>
      <c r="S89" s="249">
        <f t="shared" ref="S89:S98" si="4">R89*J89</f>
        <v>0.02684264</v>
      </c>
      <c r="T89" s="237"/>
      <c r="U89" s="231" t="s">
        <v>74</v>
      </c>
    </row>
    <row r="90" s="227" customFormat="1" ht="14" spans="1:21">
      <c r="A90" s="232" t="s">
        <v>68</v>
      </c>
      <c r="B90" s="232" t="s">
        <v>92</v>
      </c>
      <c r="C90" s="233" t="s">
        <v>94</v>
      </c>
      <c r="D90" s="232" t="s">
        <v>93</v>
      </c>
      <c r="E90" s="233" t="s">
        <v>74</v>
      </c>
      <c r="F90" s="232" t="s">
        <v>268</v>
      </c>
      <c r="G90" s="233" t="s">
        <v>77</v>
      </c>
      <c r="H90" s="233" t="s">
        <v>269</v>
      </c>
      <c r="I90" s="233" t="s">
        <v>74</v>
      </c>
      <c r="J90" s="241">
        <v>0.032843332</v>
      </c>
      <c r="K90" s="233" t="s">
        <v>79</v>
      </c>
      <c r="L90" s="233" t="s">
        <v>74</v>
      </c>
      <c r="M90" s="242">
        <v>45086</v>
      </c>
      <c r="N90" s="243">
        <v>70</v>
      </c>
      <c r="O90" s="244">
        <v>0</v>
      </c>
      <c r="P90" s="245">
        <v>28</v>
      </c>
      <c r="Q90" s="250">
        <v>0.91961</v>
      </c>
      <c r="R90" s="248">
        <v>28</v>
      </c>
      <c r="S90" s="249">
        <f t="shared" si="4"/>
        <v>0.919613296</v>
      </c>
      <c r="T90" s="242"/>
      <c r="U90" s="233" t="s">
        <v>74</v>
      </c>
    </row>
    <row r="91" s="227" customFormat="1" ht="14" spans="1:21">
      <c r="A91" s="230" t="s">
        <v>68</v>
      </c>
      <c r="B91" s="230" t="s">
        <v>92</v>
      </c>
      <c r="C91" s="231" t="s">
        <v>94</v>
      </c>
      <c r="D91" s="230" t="s">
        <v>93</v>
      </c>
      <c r="E91" s="231" t="s">
        <v>74</v>
      </c>
      <c r="F91" s="230" t="s">
        <v>266</v>
      </c>
      <c r="G91" s="231" t="s">
        <v>77</v>
      </c>
      <c r="H91" s="231" t="s">
        <v>267</v>
      </c>
      <c r="I91" s="231" t="s">
        <v>74</v>
      </c>
      <c r="J91" s="236">
        <v>0.006204</v>
      </c>
      <c r="K91" s="231" t="s">
        <v>79</v>
      </c>
      <c r="L91" s="231" t="s">
        <v>74</v>
      </c>
      <c r="M91" s="237">
        <v>44998</v>
      </c>
      <c r="N91" s="238">
        <v>70</v>
      </c>
      <c r="O91" s="239">
        <v>0</v>
      </c>
      <c r="P91" s="240">
        <v>7.13</v>
      </c>
      <c r="Q91" s="247">
        <v>0.04423</v>
      </c>
      <c r="R91" s="248">
        <v>7.13</v>
      </c>
      <c r="S91" s="249">
        <f t="shared" si="4"/>
        <v>0.04423452</v>
      </c>
      <c r="T91" s="237"/>
      <c r="U91" s="231" t="s">
        <v>74</v>
      </c>
    </row>
    <row r="92" s="227" customFormat="1" ht="14" spans="1:21">
      <c r="A92" s="232" t="s">
        <v>68</v>
      </c>
      <c r="B92" s="232" t="s">
        <v>92</v>
      </c>
      <c r="C92" s="233" t="s">
        <v>94</v>
      </c>
      <c r="D92" s="232" t="s">
        <v>93</v>
      </c>
      <c r="E92" s="233" t="s">
        <v>74</v>
      </c>
      <c r="F92" s="232" t="s">
        <v>264</v>
      </c>
      <c r="G92" s="233" t="s">
        <v>77</v>
      </c>
      <c r="H92" s="233" t="s">
        <v>265</v>
      </c>
      <c r="I92" s="233" t="s">
        <v>74</v>
      </c>
      <c r="J92" s="241">
        <v>0.003447</v>
      </c>
      <c r="K92" s="233" t="s">
        <v>79</v>
      </c>
      <c r="L92" s="233" t="s">
        <v>74</v>
      </c>
      <c r="M92" s="242">
        <v>44998</v>
      </c>
      <c r="N92" s="243">
        <v>70</v>
      </c>
      <c r="O92" s="244">
        <v>0</v>
      </c>
      <c r="P92" s="245">
        <v>43.08</v>
      </c>
      <c r="Q92" s="250">
        <v>0.1485</v>
      </c>
      <c r="R92" s="248">
        <v>43.08</v>
      </c>
      <c r="S92" s="249">
        <f t="shared" si="4"/>
        <v>0.14849676</v>
      </c>
      <c r="T92" s="242"/>
      <c r="U92" s="233" t="s">
        <v>74</v>
      </c>
    </row>
    <row r="93" s="227" customFormat="1" ht="14" spans="1:21">
      <c r="A93" s="230" t="s">
        <v>68</v>
      </c>
      <c r="B93" s="230" t="s">
        <v>92</v>
      </c>
      <c r="C93" s="231" t="s">
        <v>94</v>
      </c>
      <c r="D93" s="230" t="s">
        <v>93</v>
      </c>
      <c r="E93" s="231" t="s">
        <v>74</v>
      </c>
      <c r="F93" s="230" t="s">
        <v>262</v>
      </c>
      <c r="G93" s="231" t="s">
        <v>77</v>
      </c>
      <c r="H93" s="231" t="s">
        <v>263</v>
      </c>
      <c r="I93" s="231" t="s">
        <v>74</v>
      </c>
      <c r="J93" s="236">
        <v>0.001034</v>
      </c>
      <c r="K93" s="231" t="s">
        <v>79</v>
      </c>
      <c r="L93" s="231" t="s">
        <v>74</v>
      </c>
      <c r="M93" s="237">
        <v>44998</v>
      </c>
      <c r="N93" s="238">
        <v>70</v>
      </c>
      <c r="O93" s="239">
        <v>0</v>
      </c>
      <c r="P93" s="240">
        <v>90.12</v>
      </c>
      <c r="Q93" s="247">
        <v>0.09318</v>
      </c>
      <c r="R93" s="248">
        <v>90.12</v>
      </c>
      <c r="S93" s="249">
        <f t="shared" si="4"/>
        <v>0.09318408</v>
      </c>
      <c r="T93" s="237"/>
      <c r="U93" s="231" t="s">
        <v>74</v>
      </c>
    </row>
    <row r="94" s="227" customFormat="1" ht="14" spans="1:21">
      <c r="A94" s="232" t="s">
        <v>68</v>
      </c>
      <c r="B94" s="232" t="s">
        <v>92</v>
      </c>
      <c r="C94" s="233" t="s">
        <v>94</v>
      </c>
      <c r="D94" s="232" t="s">
        <v>93</v>
      </c>
      <c r="E94" s="233" t="s">
        <v>74</v>
      </c>
      <c r="F94" s="232" t="s">
        <v>260</v>
      </c>
      <c r="G94" s="233" t="s">
        <v>77</v>
      </c>
      <c r="H94" s="233" t="s">
        <v>261</v>
      </c>
      <c r="I94" s="233" t="s">
        <v>74</v>
      </c>
      <c r="J94" s="241">
        <v>0.016554099</v>
      </c>
      <c r="K94" s="233" t="s">
        <v>79</v>
      </c>
      <c r="L94" s="233" t="s">
        <v>74</v>
      </c>
      <c r="M94" s="242">
        <v>45086</v>
      </c>
      <c r="N94" s="243">
        <v>70</v>
      </c>
      <c r="O94" s="244">
        <v>0</v>
      </c>
      <c r="P94" s="245">
        <v>24</v>
      </c>
      <c r="Q94" s="250">
        <v>0.3973</v>
      </c>
      <c r="R94" s="248">
        <v>22.5</v>
      </c>
      <c r="S94" s="249">
        <f t="shared" si="4"/>
        <v>0.3724672275</v>
      </c>
      <c r="T94" s="242"/>
      <c r="U94" s="233" t="s">
        <v>74</v>
      </c>
    </row>
    <row r="95" s="227" customFormat="1" ht="14" spans="1:21">
      <c r="A95" s="230" t="s">
        <v>68</v>
      </c>
      <c r="B95" s="230" t="s">
        <v>92</v>
      </c>
      <c r="C95" s="231" t="s">
        <v>94</v>
      </c>
      <c r="D95" s="230" t="s">
        <v>93</v>
      </c>
      <c r="E95" s="231" t="s">
        <v>74</v>
      </c>
      <c r="F95" s="230" t="s">
        <v>258</v>
      </c>
      <c r="G95" s="231" t="s">
        <v>77</v>
      </c>
      <c r="H95" s="231" t="s">
        <v>259</v>
      </c>
      <c r="I95" s="231" t="s">
        <v>74</v>
      </c>
      <c r="J95" s="236">
        <v>0.018612</v>
      </c>
      <c r="K95" s="231" t="s">
        <v>79</v>
      </c>
      <c r="L95" s="231" t="s">
        <v>74</v>
      </c>
      <c r="M95" s="237">
        <v>44998</v>
      </c>
      <c r="N95" s="238">
        <v>70</v>
      </c>
      <c r="O95" s="239">
        <v>0</v>
      </c>
      <c r="P95" s="240">
        <v>14.68</v>
      </c>
      <c r="Q95" s="247">
        <v>0.27322</v>
      </c>
      <c r="R95" s="248">
        <v>14.68</v>
      </c>
      <c r="S95" s="249">
        <f t="shared" si="4"/>
        <v>0.27322416</v>
      </c>
      <c r="T95" s="237"/>
      <c r="U95" s="231" t="s">
        <v>74</v>
      </c>
    </row>
    <row r="96" s="227" customFormat="1" ht="14" spans="1:21">
      <c r="A96" s="232" t="s">
        <v>68</v>
      </c>
      <c r="B96" s="232" t="s">
        <v>92</v>
      </c>
      <c r="C96" s="233" t="s">
        <v>94</v>
      </c>
      <c r="D96" s="232" t="s">
        <v>93</v>
      </c>
      <c r="E96" s="233" t="s">
        <v>74</v>
      </c>
      <c r="F96" s="232" t="s">
        <v>256</v>
      </c>
      <c r="G96" s="233" t="s">
        <v>77</v>
      </c>
      <c r="H96" s="233" t="s">
        <v>257</v>
      </c>
      <c r="I96" s="233" t="s">
        <v>74</v>
      </c>
      <c r="J96" s="241">
        <v>0.156</v>
      </c>
      <c r="K96" s="233" t="s">
        <v>79</v>
      </c>
      <c r="L96" s="233" t="s">
        <v>74</v>
      </c>
      <c r="M96" s="242">
        <v>45268</v>
      </c>
      <c r="N96" s="243">
        <v>70</v>
      </c>
      <c r="O96" s="244">
        <v>0</v>
      </c>
      <c r="P96" s="245">
        <v>23.5</v>
      </c>
      <c r="Q96" s="250">
        <v>3.666</v>
      </c>
      <c r="R96" s="248">
        <v>22.2</v>
      </c>
      <c r="S96" s="249">
        <f t="shared" si="4"/>
        <v>3.4632</v>
      </c>
      <c r="T96" s="242"/>
      <c r="U96" s="233" t="s">
        <v>74</v>
      </c>
    </row>
    <row r="97" s="227" customFormat="1" ht="14" spans="1:21">
      <c r="A97" s="230" t="s">
        <v>68</v>
      </c>
      <c r="B97" s="230" t="s">
        <v>92</v>
      </c>
      <c r="C97" s="231" t="s">
        <v>94</v>
      </c>
      <c r="D97" s="230" t="s">
        <v>93</v>
      </c>
      <c r="E97" s="231" t="s">
        <v>74</v>
      </c>
      <c r="F97" s="230" t="s">
        <v>254</v>
      </c>
      <c r="G97" s="231" t="s">
        <v>77</v>
      </c>
      <c r="H97" s="231" t="s">
        <v>255</v>
      </c>
      <c r="I97" s="231" t="s">
        <v>74</v>
      </c>
      <c r="J97" s="236">
        <v>0.021714</v>
      </c>
      <c r="K97" s="231" t="s">
        <v>79</v>
      </c>
      <c r="L97" s="231" t="s">
        <v>74</v>
      </c>
      <c r="M97" s="237">
        <v>44998</v>
      </c>
      <c r="N97" s="238">
        <v>70</v>
      </c>
      <c r="O97" s="239">
        <v>0</v>
      </c>
      <c r="P97" s="240">
        <v>19.54</v>
      </c>
      <c r="Q97" s="247">
        <v>0.42429</v>
      </c>
      <c r="R97" s="248">
        <v>19.54</v>
      </c>
      <c r="S97" s="249">
        <f t="shared" si="4"/>
        <v>0.42429156</v>
      </c>
      <c r="T97" s="237"/>
      <c r="U97" s="231" t="s">
        <v>74</v>
      </c>
    </row>
    <row r="98" s="227" customFormat="1" ht="14" spans="1:21">
      <c r="A98" s="232" t="s">
        <v>68</v>
      </c>
      <c r="B98" s="232" t="s">
        <v>92</v>
      </c>
      <c r="C98" s="233" t="s">
        <v>94</v>
      </c>
      <c r="D98" s="232" t="s">
        <v>93</v>
      </c>
      <c r="E98" s="233" t="s">
        <v>74</v>
      </c>
      <c r="F98" s="232" t="s">
        <v>252</v>
      </c>
      <c r="G98" s="233" t="s">
        <v>77</v>
      </c>
      <c r="H98" s="233" t="s">
        <v>253</v>
      </c>
      <c r="I98" s="233" t="s">
        <v>74</v>
      </c>
      <c r="J98" s="241">
        <v>0.002068</v>
      </c>
      <c r="K98" s="233" t="s">
        <v>79</v>
      </c>
      <c r="L98" s="233" t="s">
        <v>74</v>
      </c>
      <c r="M98" s="242">
        <v>44998</v>
      </c>
      <c r="N98" s="243">
        <v>70</v>
      </c>
      <c r="O98" s="244">
        <v>0</v>
      </c>
      <c r="P98" s="245">
        <v>47.23</v>
      </c>
      <c r="Q98" s="250">
        <v>0.09767</v>
      </c>
      <c r="R98" s="248">
        <v>47.23</v>
      </c>
      <c r="S98" s="249">
        <f t="shared" si="4"/>
        <v>0.09767164</v>
      </c>
      <c r="T98" s="242"/>
      <c r="U98" s="233" t="s">
        <v>74</v>
      </c>
    </row>
    <row r="99" customFormat="1" spans="18:19">
      <c r="R99" s="228"/>
      <c r="S99" s="228">
        <f>SUM(S89:S98)</f>
        <v>5.8632258835</v>
      </c>
    </row>
    <row r="101" s="227" customFormat="1" ht="18" customHeight="1" spans="1:21">
      <c r="A101" s="229" t="s">
        <v>47</v>
      </c>
      <c r="B101" s="229" t="s">
        <v>48</v>
      </c>
      <c r="C101" s="229" t="s">
        <v>49</v>
      </c>
      <c r="D101" s="229" t="s">
        <v>50</v>
      </c>
      <c r="E101" s="229" t="s">
        <v>51</v>
      </c>
      <c r="F101" s="229" t="s">
        <v>52</v>
      </c>
      <c r="G101" s="229" t="s">
        <v>53</v>
      </c>
      <c r="H101" s="229" t="s">
        <v>54</v>
      </c>
      <c r="I101" s="229" t="s">
        <v>55</v>
      </c>
      <c r="J101" s="235" t="s">
        <v>56</v>
      </c>
      <c r="K101" s="229" t="s">
        <v>57</v>
      </c>
      <c r="L101" s="229" t="s">
        <v>58</v>
      </c>
      <c r="M101" s="235" t="s">
        <v>59</v>
      </c>
      <c r="N101" s="235" t="s">
        <v>60</v>
      </c>
      <c r="O101" s="235" t="s">
        <v>61</v>
      </c>
      <c r="P101" s="235" t="s">
        <v>62</v>
      </c>
      <c r="Q101" s="235" t="s">
        <v>63</v>
      </c>
      <c r="R101" s="246" t="s">
        <v>64</v>
      </c>
      <c r="S101" s="246" t="s">
        <v>65</v>
      </c>
      <c r="T101" s="235" t="s">
        <v>66</v>
      </c>
      <c r="U101" s="229" t="s">
        <v>67</v>
      </c>
    </row>
    <row r="102" s="227" customFormat="1" ht="14" spans="1:21">
      <c r="A102" s="230" t="s">
        <v>492</v>
      </c>
      <c r="B102" s="230" t="s">
        <v>406</v>
      </c>
      <c r="C102" s="231" t="s">
        <v>69</v>
      </c>
      <c r="D102" s="230" t="s">
        <v>407</v>
      </c>
      <c r="E102" s="231" t="s">
        <v>155</v>
      </c>
      <c r="F102" s="230" t="s">
        <v>499</v>
      </c>
      <c r="G102" s="231" t="s">
        <v>72</v>
      </c>
      <c r="H102" s="231" t="s">
        <v>500</v>
      </c>
      <c r="I102" s="231" t="s">
        <v>155</v>
      </c>
      <c r="J102" s="236">
        <v>1</v>
      </c>
      <c r="K102" s="231" t="s">
        <v>69</v>
      </c>
      <c r="L102" s="231" t="s">
        <v>75</v>
      </c>
      <c r="M102" s="237">
        <v>45077</v>
      </c>
      <c r="N102" s="238">
        <v>70</v>
      </c>
      <c r="O102" s="239">
        <v>0</v>
      </c>
      <c r="P102" s="240">
        <v>0</v>
      </c>
      <c r="Q102" s="247">
        <v>0</v>
      </c>
      <c r="R102" s="248">
        <f>S116</f>
        <v>26.7914448160317</v>
      </c>
      <c r="S102" s="249">
        <f t="shared" ref="S102:S115" si="5">R102*J102</f>
        <v>26.7914448160317</v>
      </c>
      <c r="T102" s="237"/>
      <c r="U102" s="231" t="s">
        <v>74</v>
      </c>
    </row>
    <row r="103" s="227" customFormat="1" ht="14" spans="1:21">
      <c r="A103" s="232" t="s">
        <v>492</v>
      </c>
      <c r="B103" s="232" t="s">
        <v>406</v>
      </c>
      <c r="C103" s="233" t="s">
        <v>69</v>
      </c>
      <c r="D103" s="232" t="s">
        <v>407</v>
      </c>
      <c r="E103" s="233" t="s">
        <v>155</v>
      </c>
      <c r="F103" s="232" t="s">
        <v>92</v>
      </c>
      <c r="G103" s="233" t="s">
        <v>72</v>
      </c>
      <c r="H103" s="233" t="s">
        <v>93</v>
      </c>
      <c r="I103" s="233" t="s">
        <v>74</v>
      </c>
      <c r="J103" s="241">
        <v>0.3075</v>
      </c>
      <c r="K103" s="233" t="s">
        <v>94</v>
      </c>
      <c r="L103" s="233" t="s">
        <v>74</v>
      </c>
      <c r="M103" s="242">
        <v>45077</v>
      </c>
      <c r="N103" s="243">
        <v>70</v>
      </c>
      <c r="O103" s="244">
        <v>0</v>
      </c>
      <c r="P103" s="245">
        <v>7.43333</v>
      </c>
      <c r="Q103" s="250">
        <v>2.28575</v>
      </c>
      <c r="R103" s="248">
        <f>S99</f>
        <v>5.8632258835</v>
      </c>
      <c r="S103" s="249">
        <f t="shared" si="5"/>
        <v>1.80294195917625</v>
      </c>
      <c r="T103" s="242"/>
      <c r="U103" s="233" t="s">
        <v>74</v>
      </c>
    </row>
    <row r="104" spans="19:19">
      <c r="S104" s="228">
        <f>SUM(S102:S103)</f>
        <v>28.594386775208</v>
      </c>
    </row>
    <row r="106" s="227" customFormat="1" ht="18" customHeight="1" spans="1:21">
      <c r="A106" s="229" t="s">
        <v>47</v>
      </c>
      <c r="B106" s="229" t="s">
        <v>48</v>
      </c>
      <c r="C106" s="229" t="s">
        <v>49</v>
      </c>
      <c r="D106" s="229" t="s">
        <v>50</v>
      </c>
      <c r="E106" s="229" t="s">
        <v>51</v>
      </c>
      <c r="F106" s="229" t="s">
        <v>52</v>
      </c>
      <c r="G106" s="229" t="s">
        <v>53</v>
      </c>
      <c r="H106" s="229" t="s">
        <v>54</v>
      </c>
      <c r="I106" s="229" t="s">
        <v>55</v>
      </c>
      <c r="J106" s="235" t="s">
        <v>56</v>
      </c>
      <c r="K106" s="229" t="s">
        <v>57</v>
      </c>
      <c r="L106" s="229" t="s">
        <v>58</v>
      </c>
      <c r="M106" s="235" t="s">
        <v>59</v>
      </c>
      <c r="N106" s="235" t="s">
        <v>60</v>
      </c>
      <c r="O106" s="235" t="s">
        <v>61</v>
      </c>
      <c r="P106" s="235" t="s">
        <v>62</v>
      </c>
      <c r="Q106" s="235" t="s">
        <v>63</v>
      </c>
      <c r="R106" s="246" t="s">
        <v>64</v>
      </c>
      <c r="S106" s="246" t="s">
        <v>65</v>
      </c>
      <c r="T106" s="235" t="s">
        <v>66</v>
      </c>
      <c r="U106" s="229" t="s">
        <v>67</v>
      </c>
    </row>
    <row r="107" s="227" customFormat="1" ht="14" spans="1:21">
      <c r="A107" s="230" t="s">
        <v>68</v>
      </c>
      <c r="B107" s="230" t="s">
        <v>499</v>
      </c>
      <c r="C107" s="231" t="s">
        <v>69</v>
      </c>
      <c r="D107" s="230" t="s">
        <v>500</v>
      </c>
      <c r="E107" s="231" t="s">
        <v>155</v>
      </c>
      <c r="F107" s="230" t="s">
        <v>338</v>
      </c>
      <c r="G107" s="231" t="s">
        <v>77</v>
      </c>
      <c r="H107" s="231" t="s">
        <v>339</v>
      </c>
      <c r="I107" s="231" t="s">
        <v>334</v>
      </c>
      <c r="J107" s="236">
        <v>4</v>
      </c>
      <c r="K107" s="231" t="s">
        <v>69</v>
      </c>
      <c r="L107" s="231" t="s">
        <v>74</v>
      </c>
      <c r="M107" s="237">
        <v>45077</v>
      </c>
      <c r="N107" s="238">
        <v>20</v>
      </c>
      <c r="O107" s="239">
        <v>0</v>
      </c>
      <c r="P107" s="240">
        <v>0.4</v>
      </c>
      <c r="Q107" s="247">
        <v>1.6</v>
      </c>
      <c r="R107" s="248">
        <v>0.4</v>
      </c>
      <c r="S107" s="249">
        <f t="shared" si="5"/>
        <v>1.6</v>
      </c>
      <c r="T107" s="237"/>
      <c r="U107" s="231" t="s">
        <v>74</v>
      </c>
    </row>
    <row r="108" s="227" customFormat="1" ht="14" spans="1:21">
      <c r="A108" s="232" t="s">
        <v>68</v>
      </c>
      <c r="B108" s="232" t="s">
        <v>499</v>
      </c>
      <c r="C108" s="233" t="s">
        <v>69</v>
      </c>
      <c r="D108" s="232" t="s">
        <v>500</v>
      </c>
      <c r="E108" s="233" t="s">
        <v>155</v>
      </c>
      <c r="F108" s="232" t="s">
        <v>335</v>
      </c>
      <c r="G108" s="233" t="s">
        <v>77</v>
      </c>
      <c r="H108" s="233" t="s">
        <v>336</v>
      </c>
      <c r="I108" s="233" t="s">
        <v>337</v>
      </c>
      <c r="J108" s="241">
        <v>2</v>
      </c>
      <c r="K108" s="233" t="s">
        <v>69</v>
      </c>
      <c r="L108" s="233" t="s">
        <v>74</v>
      </c>
      <c r="M108" s="242">
        <v>45077</v>
      </c>
      <c r="N108" s="243">
        <v>20</v>
      </c>
      <c r="O108" s="244">
        <v>0</v>
      </c>
      <c r="P108" s="245">
        <v>0.8233</v>
      </c>
      <c r="Q108" s="250">
        <v>1.6466</v>
      </c>
      <c r="R108" s="248">
        <v>0.55</v>
      </c>
      <c r="S108" s="249">
        <f t="shared" si="5"/>
        <v>1.1</v>
      </c>
      <c r="T108" s="242"/>
      <c r="U108" s="233" t="s">
        <v>74</v>
      </c>
    </row>
    <row r="109" s="227" customFormat="1" ht="14" spans="1:21">
      <c r="A109" s="230" t="s">
        <v>68</v>
      </c>
      <c r="B109" s="230" t="s">
        <v>499</v>
      </c>
      <c r="C109" s="231" t="s">
        <v>69</v>
      </c>
      <c r="D109" s="230" t="s">
        <v>500</v>
      </c>
      <c r="E109" s="231" t="s">
        <v>155</v>
      </c>
      <c r="F109" s="230" t="s">
        <v>138</v>
      </c>
      <c r="G109" s="231" t="s">
        <v>77</v>
      </c>
      <c r="H109" s="231" t="s">
        <v>139</v>
      </c>
      <c r="I109" s="231" t="s">
        <v>74</v>
      </c>
      <c r="J109" s="236">
        <v>0.034074778</v>
      </c>
      <c r="K109" s="231" t="s">
        <v>79</v>
      </c>
      <c r="L109" s="231" t="s">
        <v>74</v>
      </c>
      <c r="M109" s="237">
        <v>45077</v>
      </c>
      <c r="N109" s="238">
        <v>20</v>
      </c>
      <c r="O109" s="239">
        <v>0</v>
      </c>
      <c r="P109" s="240">
        <v>5.36209</v>
      </c>
      <c r="Q109" s="247">
        <v>0.18271</v>
      </c>
      <c r="R109" s="248">
        <v>5.13274</v>
      </c>
      <c r="S109" s="249">
        <f t="shared" si="5"/>
        <v>0.17489697603172</v>
      </c>
      <c r="T109" s="237"/>
      <c r="U109" s="231" t="s">
        <v>74</v>
      </c>
    </row>
    <row r="110" s="227" customFormat="1" ht="14" spans="1:21">
      <c r="A110" s="232" t="s">
        <v>68</v>
      </c>
      <c r="B110" s="232" t="s">
        <v>499</v>
      </c>
      <c r="C110" s="233" t="s">
        <v>69</v>
      </c>
      <c r="D110" s="232" t="s">
        <v>500</v>
      </c>
      <c r="E110" s="233" t="s">
        <v>155</v>
      </c>
      <c r="F110" s="232" t="s">
        <v>332</v>
      </c>
      <c r="G110" s="233" t="s">
        <v>77</v>
      </c>
      <c r="H110" s="233" t="s">
        <v>333</v>
      </c>
      <c r="I110" s="233" t="s">
        <v>334</v>
      </c>
      <c r="J110" s="241">
        <v>2</v>
      </c>
      <c r="K110" s="233" t="s">
        <v>69</v>
      </c>
      <c r="L110" s="233" t="s">
        <v>74</v>
      </c>
      <c r="M110" s="242">
        <v>45077</v>
      </c>
      <c r="N110" s="243">
        <v>20</v>
      </c>
      <c r="O110" s="244">
        <v>0</v>
      </c>
      <c r="P110" s="245">
        <v>3.731</v>
      </c>
      <c r="Q110" s="250">
        <v>7.462</v>
      </c>
      <c r="R110" s="248">
        <v>3.731</v>
      </c>
      <c r="S110" s="249">
        <f t="shared" si="5"/>
        <v>7.462</v>
      </c>
      <c r="T110" s="242"/>
      <c r="U110" s="233" t="s">
        <v>74</v>
      </c>
    </row>
    <row r="111" s="227" customFormat="1" ht="14" spans="1:21">
      <c r="A111" s="230" t="s">
        <v>68</v>
      </c>
      <c r="B111" s="230" t="s">
        <v>499</v>
      </c>
      <c r="C111" s="231" t="s">
        <v>69</v>
      </c>
      <c r="D111" s="230" t="s">
        <v>500</v>
      </c>
      <c r="E111" s="231" t="s">
        <v>155</v>
      </c>
      <c r="F111" s="230" t="s">
        <v>501</v>
      </c>
      <c r="G111" s="231" t="s">
        <v>77</v>
      </c>
      <c r="H111" s="231" t="s">
        <v>319</v>
      </c>
      <c r="I111" s="231" t="s">
        <v>312</v>
      </c>
      <c r="J111" s="236">
        <v>1</v>
      </c>
      <c r="K111" s="231" t="s">
        <v>69</v>
      </c>
      <c r="L111" s="231" t="s">
        <v>74</v>
      </c>
      <c r="M111" s="237">
        <v>45077</v>
      </c>
      <c r="N111" s="238">
        <v>20</v>
      </c>
      <c r="O111" s="239">
        <v>0</v>
      </c>
      <c r="P111" s="240">
        <v>2.5645</v>
      </c>
      <c r="Q111" s="247">
        <v>2.5645</v>
      </c>
      <c r="R111" s="248">
        <v>2.5499</v>
      </c>
      <c r="S111" s="249">
        <f t="shared" si="5"/>
        <v>2.5499</v>
      </c>
      <c r="T111" s="237"/>
      <c r="U111" s="231" t="s">
        <v>74</v>
      </c>
    </row>
    <row r="112" s="227" customFormat="1" ht="14" spans="1:21">
      <c r="A112" s="232" t="s">
        <v>68</v>
      </c>
      <c r="B112" s="232" t="s">
        <v>499</v>
      </c>
      <c r="C112" s="233" t="s">
        <v>69</v>
      </c>
      <c r="D112" s="232" t="s">
        <v>500</v>
      </c>
      <c r="E112" s="233" t="s">
        <v>155</v>
      </c>
      <c r="F112" s="232" t="s">
        <v>340</v>
      </c>
      <c r="G112" s="233" t="s">
        <v>77</v>
      </c>
      <c r="H112" s="233" t="s">
        <v>341</v>
      </c>
      <c r="I112" s="233" t="s">
        <v>337</v>
      </c>
      <c r="J112" s="241">
        <v>1</v>
      </c>
      <c r="K112" s="233" t="s">
        <v>69</v>
      </c>
      <c r="L112" s="233" t="s">
        <v>74</v>
      </c>
      <c r="M112" s="242">
        <v>45294</v>
      </c>
      <c r="N112" s="243">
        <v>20</v>
      </c>
      <c r="O112" s="244">
        <v>0</v>
      </c>
      <c r="P112" s="245">
        <v>1.6542</v>
      </c>
      <c r="Q112" s="250">
        <v>1.6542</v>
      </c>
      <c r="R112" s="248">
        <v>1</v>
      </c>
      <c r="S112" s="249">
        <f t="shared" si="5"/>
        <v>1</v>
      </c>
      <c r="T112" s="242"/>
      <c r="U112" s="233" t="s">
        <v>74</v>
      </c>
    </row>
    <row r="113" s="227" customFormat="1" ht="14" spans="1:21">
      <c r="A113" s="230" t="s">
        <v>68</v>
      </c>
      <c r="B113" s="230" t="s">
        <v>499</v>
      </c>
      <c r="C113" s="231" t="s">
        <v>69</v>
      </c>
      <c r="D113" s="230" t="s">
        <v>500</v>
      </c>
      <c r="E113" s="231" t="s">
        <v>155</v>
      </c>
      <c r="F113" s="230" t="s">
        <v>315</v>
      </c>
      <c r="G113" s="231" t="s">
        <v>72</v>
      </c>
      <c r="H113" s="231" t="s">
        <v>316</v>
      </c>
      <c r="I113" s="231" t="s">
        <v>312</v>
      </c>
      <c r="J113" s="236">
        <v>1</v>
      </c>
      <c r="K113" s="231" t="s">
        <v>69</v>
      </c>
      <c r="L113" s="231" t="s">
        <v>74</v>
      </c>
      <c r="M113" s="237">
        <v>45077</v>
      </c>
      <c r="N113" s="238">
        <v>20</v>
      </c>
      <c r="O113" s="239">
        <v>0</v>
      </c>
      <c r="P113" s="240">
        <v>9.26309</v>
      </c>
      <c r="Q113" s="247">
        <v>9.26309</v>
      </c>
      <c r="R113" s="248">
        <f>S120</f>
        <v>3.98287485</v>
      </c>
      <c r="S113" s="249">
        <f t="shared" si="5"/>
        <v>3.98287485</v>
      </c>
      <c r="T113" s="237"/>
      <c r="U113" s="231" t="s">
        <v>74</v>
      </c>
    </row>
    <row r="114" s="227" customFormat="1" ht="14" spans="1:21">
      <c r="A114" s="232" t="s">
        <v>68</v>
      </c>
      <c r="B114" s="232" t="s">
        <v>499</v>
      </c>
      <c r="C114" s="233" t="s">
        <v>69</v>
      </c>
      <c r="D114" s="232" t="s">
        <v>500</v>
      </c>
      <c r="E114" s="233" t="s">
        <v>155</v>
      </c>
      <c r="F114" s="232" t="s">
        <v>502</v>
      </c>
      <c r="G114" s="233" t="s">
        <v>72</v>
      </c>
      <c r="H114" s="233" t="s">
        <v>331</v>
      </c>
      <c r="I114" s="233" t="s">
        <v>74</v>
      </c>
      <c r="J114" s="241">
        <v>1</v>
      </c>
      <c r="K114" s="233" t="s">
        <v>69</v>
      </c>
      <c r="L114" s="233" t="s">
        <v>74</v>
      </c>
      <c r="M114" s="242">
        <v>45226</v>
      </c>
      <c r="N114" s="243">
        <v>20</v>
      </c>
      <c r="O114" s="244">
        <v>0</v>
      </c>
      <c r="P114" s="245">
        <v>5.74012</v>
      </c>
      <c r="Q114" s="250">
        <v>5.74012</v>
      </c>
      <c r="R114" s="248">
        <f>S124</f>
        <v>4.93890649</v>
      </c>
      <c r="S114" s="249">
        <f t="shared" si="5"/>
        <v>4.93890649</v>
      </c>
      <c r="T114" s="242"/>
      <c r="U114" s="233" t="s">
        <v>74</v>
      </c>
    </row>
    <row r="115" s="227" customFormat="1" ht="14" spans="1:21">
      <c r="A115" s="230" t="s">
        <v>68</v>
      </c>
      <c r="B115" s="230" t="s">
        <v>499</v>
      </c>
      <c r="C115" s="231" t="s">
        <v>69</v>
      </c>
      <c r="D115" s="230" t="s">
        <v>500</v>
      </c>
      <c r="E115" s="231" t="s">
        <v>155</v>
      </c>
      <c r="F115" s="230" t="s">
        <v>310</v>
      </c>
      <c r="G115" s="231" t="s">
        <v>72</v>
      </c>
      <c r="H115" s="231" t="s">
        <v>311</v>
      </c>
      <c r="I115" s="231" t="s">
        <v>312</v>
      </c>
      <c r="J115" s="236">
        <v>1</v>
      </c>
      <c r="K115" s="231" t="s">
        <v>69</v>
      </c>
      <c r="L115" s="231" t="s">
        <v>74</v>
      </c>
      <c r="M115" s="237">
        <v>45077</v>
      </c>
      <c r="N115" s="238">
        <v>20</v>
      </c>
      <c r="O115" s="239">
        <v>0</v>
      </c>
      <c r="P115" s="240">
        <v>8.81529</v>
      </c>
      <c r="Q115" s="247">
        <v>8.81529</v>
      </c>
      <c r="R115" s="248">
        <f>S128</f>
        <v>3.9828665</v>
      </c>
      <c r="S115" s="249">
        <f t="shared" si="5"/>
        <v>3.9828665</v>
      </c>
      <c r="T115" s="237"/>
      <c r="U115" s="231" t="s">
        <v>74</v>
      </c>
    </row>
    <row r="116" spans="19:19">
      <c r="S116" s="228">
        <f>SUM(S107:S115)</f>
        <v>26.7914448160317</v>
      </c>
    </row>
    <row r="118" s="227" customFormat="1" ht="18" customHeight="1" spans="1:21">
      <c r="A118" s="229" t="s">
        <v>47</v>
      </c>
      <c r="B118" s="229" t="s">
        <v>48</v>
      </c>
      <c r="C118" s="229" t="s">
        <v>49</v>
      </c>
      <c r="D118" s="229" t="s">
        <v>50</v>
      </c>
      <c r="E118" s="229" t="s">
        <v>51</v>
      </c>
      <c r="F118" s="229" t="s">
        <v>52</v>
      </c>
      <c r="G118" s="229" t="s">
        <v>53</v>
      </c>
      <c r="H118" s="229" t="s">
        <v>54</v>
      </c>
      <c r="I118" s="229" t="s">
        <v>55</v>
      </c>
      <c r="J118" s="235" t="s">
        <v>56</v>
      </c>
      <c r="K118" s="229" t="s">
        <v>57</v>
      </c>
      <c r="L118" s="229" t="s">
        <v>58</v>
      </c>
      <c r="M118" s="235" t="s">
        <v>59</v>
      </c>
      <c r="N118" s="235" t="s">
        <v>60</v>
      </c>
      <c r="O118" s="235" t="s">
        <v>61</v>
      </c>
      <c r="P118" s="235" t="s">
        <v>62</v>
      </c>
      <c r="Q118" s="235" t="s">
        <v>63</v>
      </c>
      <c r="R118" s="246" t="s">
        <v>64</v>
      </c>
      <c r="S118" s="246" t="s">
        <v>65</v>
      </c>
      <c r="T118" s="235" t="s">
        <v>66</v>
      </c>
      <c r="U118" s="229" t="s">
        <v>67</v>
      </c>
    </row>
    <row r="119" s="227" customFormat="1" ht="14" spans="1:21">
      <c r="A119" s="230" t="s">
        <v>68</v>
      </c>
      <c r="B119" s="230" t="s">
        <v>315</v>
      </c>
      <c r="C119" s="231" t="s">
        <v>69</v>
      </c>
      <c r="D119" s="230" t="s">
        <v>316</v>
      </c>
      <c r="E119" s="231" t="s">
        <v>503</v>
      </c>
      <c r="F119" s="230" t="s">
        <v>504</v>
      </c>
      <c r="G119" s="231" t="s">
        <v>77</v>
      </c>
      <c r="H119" s="231" t="s">
        <v>505</v>
      </c>
      <c r="I119" s="231" t="s">
        <v>506</v>
      </c>
      <c r="J119" s="236">
        <v>0.835</v>
      </c>
      <c r="K119" s="231" t="s">
        <v>79</v>
      </c>
      <c r="L119" s="231" t="s">
        <v>74</v>
      </c>
      <c r="M119" s="237">
        <v>45499</v>
      </c>
      <c r="N119" s="238">
        <v>110</v>
      </c>
      <c r="O119" s="239">
        <v>0</v>
      </c>
      <c r="P119" s="240">
        <v>4.76991</v>
      </c>
      <c r="Q119" s="247">
        <v>3.98287</v>
      </c>
      <c r="R119" s="248">
        <v>4.76991</v>
      </c>
      <c r="S119" s="249">
        <f>R119*J119</f>
        <v>3.98287485</v>
      </c>
      <c r="T119" s="237"/>
      <c r="U119" s="231" t="s">
        <v>74</v>
      </c>
    </row>
    <row r="120" spans="19:19">
      <c r="S120" s="228">
        <f>SUM(S119:S119)</f>
        <v>3.98287485</v>
      </c>
    </row>
    <row r="122" s="227" customFormat="1" ht="18" customHeight="1" spans="1:21">
      <c r="A122" s="229" t="s">
        <v>47</v>
      </c>
      <c r="B122" s="229" t="s">
        <v>48</v>
      </c>
      <c r="C122" s="229" t="s">
        <v>49</v>
      </c>
      <c r="D122" s="229" t="s">
        <v>50</v>
      </c>
      <c r="E122" s="229" t="s">
        <v>51</v>
      </c>
      <c r="F122" s="229" t="s">
        <v>52</v>
      </c>
      <c r="G122" s="229" t="s">
        <v>53</v>
      </c>
      <c r="H122" s="229" t="s">
        <v>54</v>
      </c>
      <c r="I122" s="229" t="s">
        <v>55</v>
      </c>
      <c r="J122" s="235" t="s">
        <v>56</v>
      </c>
      <c r="K122" s="229" t="s">
        <v>57</v>
      </c>
      <c r="L122" s="229" t="s">
        <v>58</v>
      </c>
      <c r="M122" s="235" t="s">
        <v>59</v>
      </c>
      <c r="N122" s="235" t="s">
        <v>60</v>
      </c>
      <c r="O122" s="235" t="s">
        <v>61</v>
      </c>
      <c r="P122" s="235" t="s">
        <v>62</v>
      </c>
      <c r="Q122" s="235" t="s">
        <v>63</v>
      </c>
      <c r="R122" s="246" t="s">
        <v>64</v>
      </c>
      <c r="S122" s="246" t="s">
        <v>65</v>
      </c>
      <c r="T122" s="235" t="s">
        <v>66</v>
      </c>
      <c r="U122" s="229" t="s">
        <v>67</v>
      </c>
    </row>
    <row r="123" s="227" customFormat="1" ht="14" spans="1:21">
      <c r="A123" s="230" t="s">
        <v>68</v>
      </c>
      <c r="B123" s="230" t="s">
        <v>502</v>
      </c>
      <c r="C123" s="231" t="s">
        <v>69</v>
      </c>
      <c r="D123" s="230" t="s">
        <v>331</v>
      </c>
      <c r="E123" s="231" t="s">
        <v>74</v>
      </c>
      <c r="F123" s="230" t="s">
        <v>180</v>
      </c>
      <c r="G123" s="231" t="s">
        <v>77</v>
      </c>
      <c r="H123" s="231" t="s">
        <v>181</v>
      </c>
      <c r="I123" s="231" t="s">
        <v>104</v>
      </c>
      <c r="J123" s="236">
        <v>1.057</v>
      </c>
      <c r="K123" s="231" t="s">
        <v>79</v>
      </c>
      <c r="L123" s="231" t="s">
        <v>74</v>
      </c>
      <c r="M123" s="237">
        <v>45128</v>
      </c>
      <c r="N123" s="238">
        <v>110</v>
      </c>
      <c r="O123" s="239">
        <v>0</v>
      </c>
      <c r="P123" s="240">
        <v>4.92256</v>
      </c>
      <c r="Q123" s="247">
        <v>5.20315</v>
      </c>
      <c r="R123" s="248">
        <v>4.67257</v>
      </c>
      <c r="S123" s="249">
        <f>R123*J123</f>
        <v>4.93890649</v>
      </c>
      <c r="T123" s="237"/>
      <c r="U123" s="231" t="s">
        <v>74</v>
      </c>
    </row>
    <row r="124" spans="19:19">
      <c r="S124" s="228">
        <f>SUM(S123:S123)</f>
        <v>4.93890649</v>
      </c>
    </row>
    <row r="126" s="227" customFormat="1" ht="18" customHeight="1" spans="1:21">
      <c r="A126" s="229" t="s">
        <v>47</v>
      </c>
      <c r="B126" s="229" t="s">
        <v>48</v>
      </c>
      <c r="C126" s="229" t="s">
        <v>49</v>
      </c>
      <c r="D126" s="229" t="s">
        <v>50</v>
      </c>
      <c r="E126" s="229" t="s">
        <v>51</v>
      </c>
      <c r="F126" s="229" t="s">
        <v>52</v>
      </c>
      <c r="G126" s="229" t="s">
        <v>53</v>
      </c>
      <c r="H126" s="229" t="s">
        <v>54</v>
      </c>
      <c r="I126" s="229" t="s">
        <v>55</v>
      </c>
      <c r="J126" s="235" t="s">
        <v>56</v>
      </c>
      <c r="K126" s="229" t="s">
        <v>57</v>
      </c>
      <c r="L126" s="229" t="s">
        <v>58</v>
      </c>
      <c r="M126" s="235" t="s">
        <v>59</v>
      </c>
      <c r="N126" s="235" t="s">
        <v>60</v>
      </c>
      <c r="O126" s="235" t="s">
        <v>61</v>
      </c>
      <c r="P126" s="235" t="s">
        <v>62</v>
      </c>
      <c r="Q126" s="235" t="s">
        <v>63</v>
      </c>
      <c r="R126" s="246" t="s">
        <v>64</v>
      </c>
      <c r="S126" s="246" t="s">
        <v>65</v>
      </c>
      <c r="T126" s="235" t="s">
        <v>66</v>
      </c>
      <c r="U126" s="229" t="s">
        <v>67</v>
      </c>
    </row>
    <row r="127" s="227" customFormat="1" ht="14" spans="1:21">
      <c r="A127" s="230" t="s">
        <v>68</v>
      </c>
      <c r="B127" s="230" t="s">
        <v>310</v>
      </c>
      <c r="C127" s="231" t="s">
        <v>69</v>
      </c>
      <c r="D127" s="230" t="s">
        <v>311</v>
      </c>
      <c r="E127" s="231" t="s">
        <v>503</v>
      </c>
      <c r="F127" s="230" t="s">
        <v>504</v>
      </c>
      <c r="G127" s="231" t="s">
        <v>77</v>
      </c>
      <c r="H127" s="231" t="s">
        <v>505</v>
      </c>
      <c r="I127" s="231" t="s">
        <v>506</v>
      </c>
      <c r="J127" s="236">
        <v>0.835</v>
      </c>
      <c r="K127" s="231" t="s">
        <v>79</v>
      </c>
      <c r="L127" s="231" t="s">
        <v>74</v>
      </c>
      <c r="M127" s="237">
        <v>45499</v>
      </c>
      <c r="N127" s="238">
        <v>110</v>
      </c>
      <c r="O127" s="239">
        <v>0</v>
      </c>
      <c r="P127" s="240">
        <v>4.76991</v>
      </c>
      <c r="Q127" s="247">
        <v>3.98287</v>
      </c>
      <c r="R127" s="248">
        <v>4.7699</v>
      </c>
      <c r="S127" s="249">
        <f>R127*J127</f>
        <v>3.9828665</v>
      </c>
      <c r="T127" s="237"/>
      <c r="U127" s="231" t="s">
        <v>74</v>
      </c>
    </row>
    <row r="128" spans="19:19">
      <c r="S128" s="228">
        <f>SUM(S127:S127)</f>
        <v>3.9828665</v>
      </c>
    </row>
    <row r="130" s="227" customFormat="1" ht="18" customHeight="1" spans="1:21">
      <c r="A130" s="229" t="s">
        <v>47</v>
      </c>
      <c r="B130" s="229" t="s">
        <v>48</v>
      </c>
      <c r="C130" s="229" t="s">
        <v>49</v>
      </c>
      <c r="D130" s="229" t="s">
        <v>50</v>
      </c>
      <c r="E130" s="229" t="s">
        <v>51</v>
      </c>
      <c r="F130" s="229" t="s">
        <v>52</v>
      </c>
      <c r="G130" s="229" t="s">
        <v>53</v>
      </c>
      <c r="H130" s="229" t="s">
        <v>54</v>
      </c>
      <c r="I130" s="229" t="s">
        <v>55</v>
      </c>
      <c r="J130" s="235" t="s">
        <v>56</v>
      </c>
      <c r="K130" s="229" t="s">
        <v>57</v>
      </c>
      <c r="L130" s="229" t="s">
        <v>58</v>
      </c>
      <c r="M130" s="235" t="s">
        <v>59</v>
      </c>
      <c r="N130" s="235" t="s">
        <v>60</v>
      </c>
      <c r="O130" s="235" t="s">
        <v>61</v>
      </c>
      <c r="P130" s="235" t="s">
        <v>62</v>
      </c>
      <c r="Q130" s="235" t="s">
        <v>63</v>
      </c>
      <c r="R130" s="246" t="s">
        <v>64</v>
      </c>
      <c r="S130" s="246" t="s">
        <v>65</v>
      </c>
      <c r="T130" s="235" t="s">
        <v>66</v>
      </c>
      <c r="U130" s="229" t="s">
        <v>67</v>
      </c>
    </row>
    <row r="131" s="227" customFormat="1" ht="14" spans="1:21">
      <c r="A131" s="230" t="s">
        <v>68</v>
      </c>
      <c r="B131" s="230" t="s">
        <v>410</v>
      </c>
      <c r="C131" s="231" t="s">
        <v>69</v>
      </c>
      <c r="D131" s="230" t="s">
        <v>411</v>
      </c>
      <c r="E131" s="231" t="s">
        <v>312</v>
      </c>
      <c r="F131" s="230" t="s">
        <v>507</v>
      </c>
      <c r="G131" s="231" t="s">
        <v>77</v>
      </c>
      <c r="H131" s="231" t="s">
        <v>508</v>
      </c>
      <c r="I131" s="231" t="s">
        <v>74</v>
      </c>
      <c r="J131" s="236">
        <v>1</v>
      </c>
      <c r="K131" s="231" t="s">
        <v>69</v>
      </c>
      <c r="L131" s="231" t="s">
        <v>74</v>
      </c>
      <c r="M131" s="237">
        <v>44499</v>
      </c>
      <c r="N131" s="238">
        <v>70</v>
      </c>
      <c r="O131" s="239">
        <v>0</v>
      </c>
      <c r="P131" s="240">
        <v>0.71</v>
      </c>
      <c r="Q131" s="247">
        <v>0.71</v>
      </c>
      <c r="R131" s="248">
        <v>0.71</v>
      </c>
      <c r="S131" s="249">
        <f t="shared" ref="S131:S137" si="6">R131*J131</f>
        <v>0.71</v>
      </c>
      <c r="T131" s="237"/>
      <c r="U131" s="231" t="s">
        <v>74</v>
      </c>
    </row>
    <row r="132" s="227" customFormat="1" ht="14" spans="1:21">
      <c r="A132" s="232" t="s">
        <v>68</v>
      </c>
      <c r="B132" s="232" t="s">
        <v>410</v>
      </c>
      <c r="C132" s="233" t="s">
        <v>69</v>
      </c>
      <c r="D132" s="232" t="s">
        <v>411</v>
      </c>
      <c r="E132" s="233" t="s">
        <v>312</v>
      </c>
      <c r="F132" s="232" t="s">
        <v>92</v>
      </c>
      <c r="G132" s="233" t="s">
        <v>72</v>
      </c>
      <c r="H132" s="233" t="s">
        <v>93</v>
      </c>
      <c r="I132" s="233" t="s">
        <v>74</v>
      </c>
      <c r="J132" s="241">
        <v>0.005</v>
      </c>
      <c r="K132" s="233" t="s">
        <v>94</v>
      </c>
      <c r="L132" s="233" t="s">
        <v>74</v>
      </c>
      <c r="M132" s="242">
        <v>44499</v>
      </c>
      <c r="N132" s="243">
        <v>70</v>
      </c>
      <c r="O132" s="244">
        <v>0</v>
      </c>
      <c r="P132" s="245">
        <v>7.55336</v>
      </c>
      <c r="Q132" s="250">
        <v>0.03777</v>
      </c>
      <c r="R132" s="248">
        <f>S99</f>
        <v>5.8632258835</v>
      </c>
      <c r="S132" s="249">
        <f t="shared" si="6"/>
        <v>0.0293161294175</v>
      </c>
      <c r="T132" s="242"/>
      <c r="U132" s="233" t="s">
        <v>74</v>
      </c>
    </row>
    <row r="133" spans="19:19">
      <c r="S133" s="228">
        <f>SUM(S131:S132)</f>
        <v>0.7393161294175</v>
      </c>
    </row>
    <row r="135" s="227" customFormat="1" ht="18" customHeight="1" spans="1:21">
      <c r="A135" s="229" t="s">
        <v>47</v>
      </c>
      <c r="B135" s="229" t="s">
        <v>48</v>
      </c>
      <c r="C135" s="229" t="s">
        <v>49</v>
      </c>
      <c r="D135" s="229" t="s">
        <v>50</v>
      </c>
      <c r="E135" s="229" t="s">
        <v>51</v>
      </c>
      <c r="F135" s="229" t="s">
        <v>52</v>
      </c>
      <c r="G135" s="229" t="s">
        <v>53</v>
      </c>
      <c r="H135" s="229" t="s">
        <v>54</v>
      </c>
      <c r="I135" s="229" t="s">
        <v>55</v>
      </c>
      <c r="J135" s="235" t="s">
        <v>56</v>
      </c>
      <c r="K135" s="229" t="s">
        <v>57</v>
      </c>
      <c r="L135" s="229" t="s">
        <v>58</v>
      </c>
      <c r="M135" s="235" t="s">
        <v>59</v>
      </c>
      <c r="N135" s="235" t="s">
        <v>60</v>
      </c>
      <c r="O135" s="235" t="s">
        <v>61</v>
      </c>
      <c r="P135" s="235" t="s">
        <v>62</v>
      </c>
      <c r="Q135" s="235" t="s">
        <v>63</v>
      </c>
      <c r="R135" s="246" t="s">
        <v>64</v>
      </c>
      <c r="S135" s="246" t="s">
        <v>65</v>
      </c>
      <c r="T135" s="235" t="s">
        <v>66</v>
      </c>
      <c r="U135" s="229" t="s">
        <v>67</v>
      </c>
    </row>
    <row r="136" s="227" customFormat="1" ht="14" spans="1:21">
      <c r="A136" s="230" t="s">
        <v>68</v>
      </c>
      <c r="B136" s="230" t="s">
        <v>419</v>
      </c>
      <c r="C136" s="231" t="s">
        <v>69</v>
      </c>
      <c r="D136" s="230" t="s">
        <v>420</v>
      </c>
      <c r="E136" s="231" t="s">
        <v>312</v>
      </c>
      <c r="F136" s="230" t="s">
        <v>509</v>
      </c>
      <c r="G136" s="231" t="s">
        <v>77</v>
      </c>
      <c r="H136" s="231" t="s">
        <v>510</v>
      </c>
      <c r="I136" s="231" t="s">
        <v>74</v>
      </c>
      <c r="J136" s="236">
        <v>1</v>
      </c>
      <c r="K136" s="231" t="s">
        <v>69</v>
      </c>
      <c r="L136" s="231" t="s">
        <v>74</v>
      </c>
      <c r="M136" s="237">
        <v>44499</v>
      </c>
      <c r="N136" s="238">
        <v>70</v>
      </c>
      <c r="O136" s="239">
        <v>0</v>
      </c>
      <c r="P136" s="240">
        <v>0.1951</v>
      </c>
      <c r="Q136" s="247">
        <v>0.1951</v>
      </c>
      <c r="R136" s="248">
        <v>0.1951</v>
      </c>
      <c r="S136" s="249">
        <f t="shared" si="6"/>
        <v>0.1951</v>
      </c>
      <c r="T136" s="237"/>
      <c r="U136" s="231" t="s">
        <v>74</v>
      </c>
    </row>
    <row r="137" s="227" customFormat="1" ht="14" spans="1:21">
      <c r="A137" s="232" t="s">
        <v>68</v>
      </c>
      <c r="B137" s="232" t="s">
        <v>419</v>
      </c>
      <c r="C137" s="233" t="s">
        <v>69</v>
      </c>
      <c r="D137" s="232" t="s">
        <v>420</v>
      </c>
      <c r="E137" s="233" t="s">
        <v>312</v>
      </c>
      <c r="F137" s="232" t="s">
        <v>92</v>
      </c>
      <c r="G137" s="233" t="s">
        <v>72</v>
      </c>
      <c r="H137" s="233" t="s">
        <v>93</v>
      </c>
      <c r="I137" s="233" t="s">
        <v>74</v>
      </c>
      <c r="J137" s="241">
        <v>0.002</v>
      </c>
      <c r="K137" s="233" t="s">
        <v>94</v>
      </c>
      <c r="L137" s="233" t="s">
        <v>74</v>
      </c>
      <c r="M137" s="242">
        <v>44499</v>
      </c>
      <c r="N137" s="243">
        <v>70</v>
      </c>
      <c r="O137" s="244">
        <v>0</v>
      </c>
      <c r="P137" s="245">
        <v>7.55336</v>
      </c>
      <c r="Q137" s="250">
        <v>0.01511</v>
      </c>
      <c r="R137" s="248">
        <f>S99</f>
        <v>5.8632258835</v>
      </c>
      <c r="S137" s="249">
        <f t="shared" si="6"/>
        <v>0.011726451767</v>
      </c>
      <c r="T137" s="242"/>
      <c r="U137" s="233" t="s">
        <v>74</v>
      </c>
    </row>
    <row r="138" spans="19:19">
      <c r="S138" s="228">
        <f>SUM(S136:S137)</f>
        <v>0.206826451767</v>
      </c>
    </row>
    <row r="140" s="227" customFormat="1" ht="18" customHeight="1" spans="1:21">
      <c r="A140" s="229" t="s">
        <v>47</v>
      </c>
      <c r="B140" s="229" t="s">
        <v>48</v>
      </c>
      <c r="C140" s="229" t="s">
        <v>49</v>
      </c>
      <c r="D140" s="229" t="s">
        <v>50</v>
      </c>
      <c r="E140" s="229" t="s">
        <v>51</v>
      </c>
      <c r="F140" s="229" t="s">
        <v>52</v>
      </c>
      <c r="G140" s="229" t="s">
        <v>53</v>
      </c>
      <c r="H140" s="229" t="s">
        <v>54</v>
      </c>
      <c r="I140" s="229" t="s">
        <v>55</v>
      </c>
      <c r="J140" s="235" t="s">
        <v>56</v>
      </c>
      <c r="K140" s="229" t="s">
        <v>57</v>
      </c>
      <c r="L140" s="229" t="s">
        <v>58</v>
      </c>
      <c r="M140" s="235" t="s">
        <v>59</v>
      </c>
      <c r="N140" s="235" t="s">
        <v>60</v>
      </c>
      <c r="O140" s="235" t="s">
        <v>61</v>
      </c>
      <c r="P140" s="235" t="s">
        <v>62</v>
      </c>
      <c r="Q140" s="235" t="s">
        <v>63</v>
      </c>
      <c r="R140" s="246" t="s">
        <v>64</v>
      </c>
      <c r="S140" s="246" t="s">
        <v>65</v>
      </c>
      <c r="T140" s="235" t="s">
        <v>66</v>
      </c>
      <c r="U140" s="229" t="s">
        <v>67</v>
      </c>
    </row>
    <row r="141" s="227" customFormat="1" ht="14" spans="1:21">
      <c r="A141" s="230" t="s">
        <v>68</v>
      </c>
      <c r="B141" s="230" t="s">
        <v>248</v>
      </c>
      <c r="C141" s="231" t="s">
        <v>69</v>
      </c>
      <c r="D141" s="230" t="s">
        <v>249</v>
      </c>
      <c r="E141" s="231" t="s">
        <v>74</v>
      </c>
      <c r="F141" s="230" t="s">
        <v>342</v>
      </c>
      <c r="G141" s="231" t="s">
        <v>77</v>
      </c>
      <c r="H141" s="231" t="s">
        <v>343</v>
      </c>
      <c r="I141" s="231" t="s">
        <v>74</v>
      </c>
      <c r="J141" s="236">
        <v>1</v>
      </c>
      <c r="K141" s="231" t="s">
        <v>69</v>
      </c>
      <c r="L141" s="231" t="s">
        <v>74</v>
      </c>
      <c r="M141" s="237">
        <v>45087</v>
      </c>
      <c r="N141" s="238">
        <v>70</v>
      </c>
      <c r="O141" s="239">
        <v>0</v>
      </c>
      <c r="P141" s="240">
        <v>0.557</v>
      </c>
      <c r="Q141" s="247">
        <v>0.557</v>
      </c>
      <c r="R141" s="248">
        <v>0.557</v>
      </c>
      <c r="S141" s="249">
        <f t="shared" ref="S141:S147" si="7">R141*J141</f>
        <v>0.557</v>
      </c>
      <c r="T141" s="237"/>
      <c r="U141" s="231" t="s">
        <v>74</v>
      </c>
    </row>
    <row r="142" s="227" customFormat="1" ht="14" spans="1:21">
      <c r="A142" s="232" t="s">
        <v>68</v>
      </c>
      <c r="B142" s="232" t="s">
        <v>248</v>
      </c>
      <c r="C142" s="233" t="s">
        <v>69</v>
      </c>
      <c r="D142" s="232" t="s">
        <v>249</v>
      </c>
      <c r="E142" s="233" t="s">
        <v>74</v>
      </c>
      <c r="F142" s="232" t="s">
        <v>92</v>
      </c>
      <c r="G142" s="233" t="s">
        <v>72</v>
      </c>
      <c r="H142" s="233" t="s">
        <v>93</v>
      </c>
      <c r="I142" s="233" t="s">
        <v>74</v>
      </c>
      <c r="J142" s="241">
        <v>0.002</v>
      </c>
      <c r="K142" s="233" t="s">
        <v>94</v>
      </c>
      <c r="L142" s="233" t="s">
        <v>74</v>
      </c>
      <c r="M142" s="242">
        <v>45087</v>
      </c>
      <c r="N142" s="243">
        <v>70</v>
      </c>
      <c r="O142" s="244">
        <v>0</v>
      </c>
      <c r="P142" s="245">
        <v>7.55336</v>
      </c>
      <c r="Q142" s="250">
        <v>0.01511</v>
      </c>
      <c r="R142" s="248">
        <f>R137</f>
        <v>5.8632258835</v>
      </c>
      <c r="S142" s="249">
        <f t="shared" si="7"/>
        <v>0.011726451767</v>
      </c>
      <c r="T142" s="242"/>
      <c r="U142" s="233" t="s">
        <v>74</v>
      </c>
    </row>
    <row r="143" spans="19:19">
      <c r="S143" s="228">
        <f>SUM(S141:S142)</f>
        <v>0.568726451767</v>
      </c>
    </row>
    <row r="145" s="227" customFormat="1" ht="18" customHeight="1" spans="1:21">
      <c r="A145" s="229" t="s">
        <v>47</v>
      </c>
      <c r="B145" s="229" t="s">
        <v>48</v>
      </c>
      <c r="C145" s="229" t="s">
        <v>49</v>
      </c>
      <c r="D145" s="229" t="s">
        <v>50</v>
      </c>
      <c r="E145" s="229" t="s">
        <v>51</v>
      </c>
      <c r="F145" s="229" t="s">
        <v>52</v>
      </c>
      <c r="G145" s="229" t="s">
        <v>53</v>
      </c>
      <c r="H145" s="229" t="s">
        <v>54</v>
      </c>
      <c r="I145" s="229" t="s">
        <v>55</v>
      </c>
      <c r="J145" s="235" t="s">
        <v>56</v>
      </c>
      <c r="K145" s="229" t="s">
        <v>57</v>
      </c>
      <c r="L145" s="229" t="s">
        <v>58</v>
      </c>
      <c r="M145" s="235" t="s">
        <v>59</v>
      </c>
      <c r="N145" s="235" t="s">
        <v>60</v>
      </c>
      <c r="O145" s="235" t="s">
        <v>61</v>
      </c>
      <c r="P145" s="235" t="s">
        <v>62</v>
      </c>
      <c r="Q145" s="235" t="s">
        <v>63</v>
      </c>
      <c r="R145" s="246" t="s">
        <v>64</v>
      </c>
      <c r="S145" s="246" t="s">
        <v>65</v>
      </c>
      <c r="T145" s="235" t="s">
        <v>66</v>
      </c>
      <c r="U145" s="229" t="s">
        <v>67</v>
      </c>
    </row>
    <row r="146" s="227" customFormat="1" ht="14" spans="1:21">
      <c r="A146" s="230" t="s">
        <v>68</v>
      </c>
      <c r="B146" s="230" t="s">
        <v>423</v>
      </c>
      <c r="C146" s="231" t="s">
        <v>69</v>
      </c>
      <c r="D146" s="230" t="s">
        <v>424</v>
      </c>
      <c r="E146" s="231" t="s">
        <v>134</v>
      </c>
      <c r="F146" s="230" t="s">
        <v>511</v>
      </c>
      <c r="G146" s="231" t="s">
        <v>72</v>
      </c>
      <c r="H146" s="231" t="s">
        <v>512</v>
      </c>
      <c r="I146" s="231" t="s">
        <v>134</v>
      </c>
      <c r="J146" s="236">
        <v>1</v>
      </c>
      <c r="K146" s="231" t="s">
        <v>69</v>
      </c>
      <c r="L146" s="231" t="s">
        <v>75</v>
      </c>
      <c r="M146" s="237">
        <v>44499</v>
      </c>
      <c r="N146" s="238">
        <v>70</v>
      </c>
      <c r="O146" s="239">
        <v>0</v>
      </c>
      <c r="P146" s="240">
        <v>17.4292</v>
      </c>
      <c r="Q146" s="247">
        <v>17.4292</v>
      </c>
      <c r="R146" s="248">
        <f>S155</f>
        <v>15.3244041655277</v>
      </c>
      <c r="S146" s="249">
        <f t="shared" si="7"/>
        <v>15.3244041655277</v>
      </c>
      <c r="T146" s="237"/>
      <c r="U146" s="231" t="s">
        <v>74</v>
      </c>
    </row>
    <row r="147" s="227" customFormat="1" ht="14" spans="1:21">
      <c r="A147" s="232" t="s">
        <v>68</v>
      </c>
      <c r="B147" s="232" t="s">
        <v>423</v>
      </c>
      <c r="C147" s="233" t="s">
        <v>69</v>
      </c>
      <c r="D147" s="232" t="s">
        <v>424</v>
      </c>
      <c r="E147" s="233" t="s">
        <v>134</v>
      </c>
      <c r="F147" s="232" t="s">
        <v>92</v>
      </c>
      <c r="G147" s="233" t="s">
        <v>72</v>
      </c>
      <c r="H147" s="233" t="s">
        <v>93</v>
      </c>
      <c r="I147" s="233" t="s">
        <v>74</v>
      </c>
      <c r="J147" s="241">
        <v>0.1451</v>
      </c>
      <c r="K147" s="233" t="s">
        <v>94</v>
      </c>
      <c r="L147" s="233" t="s">
        <v>74</v>
      </c>
      <c r="M147" s="242">
        <v>44499</v>
      </c>
      <c r="N147" s="243">
        <v>70</v>
      </c>
      <c r="O147" s="244">
        <v>0</v>
      </c>
      <c r="P147" s="245">
        <v>7.55336</v>
      </c>
      <c r="Q147" s="250">
        <v>1.09599</v>
      </c>
      <c r="R147" s="248">
        <f>R142</f>
        <v>5.8632258835</v>
      </c>
      <c r="S147" s="249">
        <f t="shared" si="7"/>
        <v>0.85075407569585</v>
      </c>
      <c r="T147" s="242"/>
      <c r="U147" s="233" t="s">
        <v>74</v>
      </c>
    </row>
    <row r="148" spans="19:19">
      <c r="S148" s="228">
        <f>SUM(S146:S147)</f>
        <v>16.1751582412235</v>
      </c>
    </row>
    <row r="150" s="227" customFormat="1" ht="18" customHeight="1" spans="1:21">
      <c r="A150" s="229" t="s">
        <v>47</v>
      </c>
      <c r="B150" s="229" t="s">
        <v>48</v>
      </c>
      <c r="C150" s="229" t="s">
        <v>49</v>
      </c>
      <c r="D150" s="229" t="s">
        <v>50</v>
      </c>
      <c r="E150" s="229" t="s">
        <v>51</v>
      </c>
      <c r="F150" s="229" t="s">
        <v>52</v>
      </c>
      <c r="G150" s="229" t="s">
        <v>53</v>
      </c>
      <c r="H150" s="229" t="s">
        <v>54</v>
      </c>
      <c r="I150" s="229" t="s">
        <v>55</v>
      </c>
      <c r="J150" s="235" t="s">
        <v>56</v>
      </c>
      <c r="K150" s="229" t="s">
        <v>57</v>
      </c>
      <c r="L150" s="229" t="s">
        <v>58</v>
      </c>
      <c r="M150" s="235" t="s">
        <v>59</v>
      </c>
      <c r="N150" s="235" t="s">
        <v>60</v>
      </c>
      <c r="O150" s="235" t="s">
        <v>61</v>
      </c>
      <c r="P150" s="235" t="s">
        <v>62</v>
      </c>
      <c r="Q150" s="235" t="s">
        <v>63</v>
      </c>
      <c r="R150" s="246" t="s">
        <v>64</v>
      </c>
      <c r="S150" s="246" t="s">
        <v>65</v>
      </c>
      <c r="T150" s="235" t="s">
        <v>66</v>
      </c>
      <c r="U150" s="229" t="s">
        <v>67</v>
      </c>
    </row>
    <row r="151" s="227" customFormat="1" ht="14" spans="1:21">
      <c r="A151" s="230" t="s">
        <v>68</v>
      </c>
      <c r="B151" s="230" t="s">
        <v>511</v>
      </c>
      <c r="C151" s="231" t="s">
        <v>69</v>
      </c>
      <c r="D151" s="230" t="s">
        <v>512</v>
      </c>
      <c r="E151" s="231" t="s">
        <v>134</v>
      </c>
      <c r="F151" s="230" t="s">
        <v>513</v>
      </c>
      <c r="G151" s="231" t="s">
        <v>77</v>
      </c>
      <c r="H151" s="231" t="s">
        <v>514</v>
      </c>
      <c r="I151" s="231" t="s">
        <v>134</v>
      </c>
      <c r="J151" s="236">
        <v>1</v>
      </c>
      <c r="K151" s="231" t="s">
        <v>69</v>
      </c>
      <c r="L151" s="231" t="s">
        <v>74</v>
      </c>
      <c r="M151" s="237">
        <v>44499</v>
      </c>
      <c r="N151" s="238">
        <v>20</v>
      </c>
      <c r="O151" s="239">
        <v>0</v>
      </c>
      <c r="P151" s="240">
        <v>6.1478</v>
      </c>
      <c r="Q151" s="247">
        <v>6.1478</v>
      </c>
      <c r="R151" s="248">
        <v>6.148</v>
      </c>
      <c r="S151" s="249">
        <f t="shared" ref="S151:S154" si="8">R151*J151</f>
        <v>6.148</v>
      </c>
      <c r="T151" s="237"/>
      <c r="U151" s="231" t="s">
        <v>74</v>
      </c>
    </row>
    <row r="152" s="227" customFormat="1" ht="14" spans="1:21">
      <c r="A152" s="232" t="s">
        <v>68</v>
      </c>
      <c r="B152" s="232" t="s">
        <v>511</v>
      </c>
      <c r="C152" s="233" t="s">
        <v>69</v>
      </c>
      <c r="D152" s="232" t="s">
        <v>512</v>
      </c>
      <c r="E152" s="233" t="s">
        <v>134</v>
      </c>
      <c r="F152" s="232" t="s">
        <v>515</v>
      </c>
      <c r="G152" s="233" t="s">
        <v>77</v>
      </c>
      <c r="H152" s="233" t="s">
        <v>516</v>
      </c>
      <c r="I152" s="233" t="s">
        <v>134</v>
      </c>
      <c r="J152" s="241">
        <v>1</v>
      </c>
      <c r="K152" s="233" t="s">
        <v>69</v>
      </c>
      <c r="L152" s="233" t="s">
        <v>74</v>
      </c>
      <c r="M152" s="242">
        <v>44499</v>
      </c>
      <c r="N152" s="243">
        <v>20</v>
      </c>
      <c r="O152" s="244">
        <v>0</v>
      </c>
      <c r="P152" s="245">
        <v>6.1478</v>
      </c>
      <c r="Q152" s="250">
        <v>6.1478</v>
      </c>
      <c r="R152" s="248">
        <v>6.148</v>
      </c>
      <c r="S152" s="249">
        <f t="shared" si="8"/>
        <v>6.148</v>
      </c>
      <c r="T152" s="242"/>
      <c r="U152" s="233" t="s">
        <v>74</v>
      </c>
    </row>
    <row r="153" s="227" customFormat="1" ht="14" spans="1:21">
      <c r="A153" s="230" t="s">
        <v>68</v>
      </c>
      <c r="B153" s="230" t="s">
        <v>511</v>
      </c>
      <c r="C153" s="231" t="s">
        <v>69</v>
      </c>
      <c r="D153" s="230" t="s">
        <v>512</v>
      </c>
      <c r="E153" s="231" t="s">
        <v>134</v>
      </c>
      <c r="F153" s="230" t="s">
        <v>517</v>
      </c>
      <c r="G153" s="231" t="s">
        <v>77</v>
      </c>
      <c r="H153" s="231" t="s">
        <v>518</v>
      </c>
      <c r="I153" s="231" t="s">
        <v>312</v>
      </c>
      <c r="J153" s="236">
        <v>1</v>
      </c>
      <c r="K153" s="231" t="s">
        <v>69</v>
      </c>
      <c r="L153" s="231" t="s">
        <v>74</v>
      </c>
      <c r="M153" s="237">
        <v>44499</v>
      </c>
      <c r="N153" s="238">
        <v>20</v>
      </c>
      <c r="O153" s="239">
        <v>0</v>
      </c>
      <c r="P153" s="240">
        <v>2.9223</v>
      </c>
      <c r="Q153" s="247">
        <v>2.9223</v>
      </c>
      <c r="R153" s="248">
        <v>2.9223</v>
      </c>
      <c r="S153" s="249">
        <f t="shared" si="8"/>
        <v>2.9223</v>
      </c>
      <c r="T153" s="237"/>
      <c r="U153" s="231" t="s">
        <v>74</v>
      </c>
    </row>
    <row r="154" s="227" customFormat="1" ht="14" spans="1:21">
      <c r="A154" s="232" t="s">
        <v>68</v>
      </c>
      <c r="B154" s="232" t="s">
        <v>511</v>
      </c>
      <c r="C154" s="233" t="s">
        <v>69</v>
      </c>
      <c r="D154" s="232" t="s">
        <v>512</v>
      </c>
      <c r="E154" s="233" t="s">
        <v>134</v>
      </c>
      <c r="F154" s="232" t="s">
        <v>138</v>
      </c>
      <c r="G154" s="233" t="s">
        <v>77</v>
      </c>
      <c r="H154" s="233" t="s">
        <v>139</v>
      </c>
      <c r="I154" s="233" t="s">
        <v>74</v>
      </c>
      <c r="J154" s="241">
        <v>0.020672032</v>
      </c>
      <c r="K154" s="233" t="s">
        <v>79</v>
      </c>
      <c r="L154" s="233" t="s">
        <v>74</v>
      </c>
      <c r="M154" s="242">
        <v>45086</v>
      </c>
      <c r="N154" s="243">
        <v>20</v>
      </c>
      <c r="O154" s="244">
        <v>0</v>
      </c>
      <c r="P154" s="245">
        <v>5.36209</v>
      </c>
      <c r="Q154" s="250">
        <v>0.11085</v>
      </c>
      <c r="R154" s="248">
        <v>5.13274</v>
      </c>
      <c r="S154" s="249">
        <f t="shared" si="8"/>
        <v>0.10610416552768</v>
      </c>
      <c r="T154" s="242"/>
      <c r="U154" s="233" t="s">
        <v>74</v>
      </c>
    </row>
    <row r="155" spans="19:19">
      <c r="S155" s="228">
        <f>SUM(S151:S154)</f>
        <v>15.3244041655277</v>
      </c>
    </row>
    <row r="157" s="227" customFormat="1" ht="18" customHeight="1" spans="1:21">
      <c r="A157" s="229" t="s">
        <v>47</v>
      </c>
      <c r="B157" s="229" t="s">
        <v>48</v>
      </c>
      <c r="C157" s="229" t="s">
        <v>49</v>
      </c>
      <c r="D157" s="229" t="s">
        <v>50</v>
      </c>
      <c r="E157" s="229" t="s">
        <v>51</v>
      </c>
      <c r="F157" s="229" t="s">
        <v>52</v>
      </c>
      <c r="G157" s="229" t="s">
        <v>53</v>
      </c>
      <c r="H157" s="229" t="s">
        <v>54</v>
      </c>
      <c r="I157" s="229" t="s">
        <v>55</v>
      </c>
      <c r="J157" s="235" t="s">
        <v>56</v>
      </c>
      <c r="K157" s="229" t="s">
        <v>57</v>
      </c>
      <c r="L157" s="229" t="s">
        <v>58</v>
      </c>
      <c r="M157" s="235" t="s">
        <v>59</v>
      </c>
      <c r="N157" s="235" t="s">
        <v>60</v>
      </c>
      <c r="O157" s="235" t="s">
        <v>61</v>
      </c>
      <c r="P157" s="235" t="s">
        <v>62</v>
      </c>
      <c r="Q157" s="235" t="s">
        <v>63</v>
      </c>
      <c r="R157" s="246" t="s">
        <v>64</v>
      </c>
      <c r="S157" s="246" t="s">
        <v>65</v>
      </c>
      <c r="T157" s="235" t="s">
        <v>66</v>
      </c>
      <c r="U157" s="229" t="s">
        <v>67</v>
      </c>
    </row>
    <row r="158" s="227" customFormat="1" ht="14" spans="1:21">
      <c r="A158" s="230" t="s">
        <v>492</v>
      </c>
      <c r="B158" s="230" t="s">
        <v>425</v>
      </c>
      <c r="C158" s="231" t="s">
        <v>69</v>
      </c>
      <c r="D158" s="230" t="s">
        <v>426</v>
      </c>
      <c r="E158" s="231" t="s">
        <v>74</v>
      </c>
      <c r="F158" s="230" t="s">
        <v>306</v>
      </c>
      <c r="G158" s="231" t="s">
        <v>77</v>
      </c>
      <c r="H158" s="231" t="s">
        <v>307</v>
      </c>
      <c r="I158" s="231" t="s">
        <v>308</v>
      </c>
      <c r="J158" s="236">
        <v>0.01125</v>
      </c>
      <c r="K158" s="231" t="s">
        <v>79</v>
      </c>
      <c r="L158" s="231" t="s">
        <v>74</v>
      </c>
      <c r="M158" s="237">
        <v>45243</v>
      </c>
      <c r="N158" s="238">
        <v>90</v>
      </c>
      <c r="O158" s="239">
        <v>0</v>
      </c>
      <c r="P158" s="240">
        <v>15.1505</v>
      </c>
      <c r="Q158" s="247">
        <v>0.17044</v>
      </c>
      <c r="R158" s="248">
        <v>16.3717</v>
      </c>
      <c r="S158" s="249">
        <f t="shared" ref="S158:S163" si="9">R158*J158</f>
        <v>0.184181625</v>
      </c>
      <c r="T158" s="237"/>
      <c r="U158" s="231" t="s">
        <v>74</v>
      </c>
    </row>
    <row r="159" spans="19:19">
      <c r="S159" s="228">
        <f>SUM(S158:S158)</f>
        <v>0.184181625</v>
      </c>
    </row>
    <row r="161" s="227" customFormat="1" ht="18" customHeight="1" spans="1:21">
      <c r="A161" s="229" t="s">
        <v>47</v>
      </c>
      <c r="B161" s="229" t="s">
        <v>48</v>
      </c>
      <c r="C161" s="229" t="s">
        <v>49</v>
      </c>
      <c r="D161" s="229" t="s">
        <v>50</v>
      </c>
      <c r="E161" s="229" t="s">
        <v>51</v>
      </c>
      <c r="F161" s="229" t="s">
        <v>52</v>
      </c>
      <c r="G161" s="229" t="s">
        <v>53</v>
      </c>
      <c r="H161" s="229" t="s">
        <v>54</v>
      </c>
      <c r="I161" s="229" t="s">
        <v>55</v>
      </c>
      <c r="J161" s="235" t="s">
        <v>56</v>
      </c>
      <c r="K161" s="229" t="s">
        <v>57</v>
      </c>
      <c r="L161" s="229" t="s">
        <v>58</v>
      </c>
      <c r="M161" s="235" t="s">
        <v>59</v>
      </c>
      <c r="N161" s="235" t="s">
        <v>60</v>
      </c>
      <c r="O161" s="235" t="s">
        <v>61</v>
      </c>
      <c r="P161" s="235" t="s">
        <v>62</v>
      </c>
      <c r="Q161" s="235" t="s">
        <v>63</v>
      </c>
      <c r="R161" s="246" t="s">
        <v>64</v>
      </c>
      <c r="S161" s="246" t="s">
        <v>65</v>
      </c>
      <c r="T161" s="235" t="s">
        <v>66</v>
      </c>
      <c r="U161" s="229" t="s">
        <v>67</v>
      </c>
    </row>
    <row r="162" s="227" customFormat="1" ht="14" spans="1:21">
      <c r="A162" s="230" t="s">
        <v>492</v>
      </c>
      <c r="B162" s="230" t="s">
        <v>429</v>
      </c>
      <c r="C162" s="231" t="s">
        <v>69</v>
      </c>
      <c r="D162" s="230" t="s">
        <v>430</v>
      </c>
      <c r="E162" s="231" t="s">
        <v>519</v>
      </c>
      <c r="F162" s="230" t="s">
        <v>520</v>
      </c>
      <c r="G162" s="231" t="s">
        <v>72</v>
      </c>
      <c r="H162" s="231" t="s">
        <v>521</v>
      </c>
      <c r="I162" s="231" t="s">
        <v>431</v>
      </c>
      <c r="J162" s="236">
        <v>1</v>
      </c>
      <c r="K162" s="231" t="s">
        <v>69</v>
      </c>
      <c r="L162" s="231" t="s">
        <v>75</v>
      </c>
      <c r="M162" s="237">
        <v>44499</v>
      </c>
      <c r="N162" s="238">
        <v>70</v>
      </c>
      <c r="O162" s="239">
        <v>0</v>
      </c>
      <c r="P162" s="240">
        <v>0</v>
      </c>
      <c r="Q162" s="247">
        <v>0</v>
      </c>
      <c r="R162" s="248">
        <f>S175</f>
        <v>26.7850140415993</v>
      </c>
      <c r="S162" s="249">
        <f t="shared" si="9"/>
        <v>26.7850140415993</v>
      </c>
      <c r="T162" s="237"/>
      <c r="U162" s="231" t="s">
        <v>74</v>
      </c>
    </row>
    <row r="163" s="227" customFormat="1" ht="14" spans="1:21">
      <c r="A163" s="232" t="s">
        <v>492</v>
      </c>
      <c r="B163" s="232" t="s">
        <v>429</v>
      </c>
      <c r="C163" s="233" t="s">
        <v>69</v>
      </c>
      <c r="D163" s="232" t="s">
        <v>430</v>
      </c>
      <c r="E163" s="233" t="s">
        <v>519</v>
      </c>
      <c r="F163" s="232" t="s">
        <v>92</v>
      </c>
      <c r="G163" s="233" t="s">
        <v>72</v>
      </c>
      <c r="H163" s="233" t="s">
        <v>93</v>
      </c>
      <c r="I163" s="233" t="s">
        <v>74</v>
      </c>
      <c r="J163" s="241">
        <v>0.177</v>
      </c>
      <c r="K163" s="233" t="s">
        <v>94</v>
      </c>
      <c r="L163" s="233" t="s">
        <v>74</v>
      </c>
      <c r="M163" s="242">
        <v>44499</v>
      </c>
      <c r="N163" s="243">
        <v>70</v>
      </c>
      <c r="O163" s="244">
        <v>0</v>
      </c>
      <c r="P163" s="245">
        <v>7.43333</v>
      </c>
      <c r="Q163" s="250">
        <v>1.3157</v>
      </c>
      <c r="R163" s="248">
        <f>R147</f>
        <v>5.8632258835</v>
      </c>
      <c r="S163" s="249">
        <f t="shared" si="9"/>
        <v>1.0377909813795</v>
      </c>
      <c r="T163" s="242"/>
      <c r="U163" s="233" t="s">
        <v>74</v>
      </c>
    </row>
    <row r="164" spans="19:19">
      <c r="S164" s="228">
        <f>SUM(S162:S163)</f>
        <v>27.8228050229788</v>
      </c>
    </row>
    <row r="166" s="227" customFormat="1" ht="18" customHeight="1" spans="1:21">
      <c r="A166" s="229" t="s">
        <v>47</v>
      </c>
      <c r="B166" s="229" t="s">
        <v>48</v>
      </c>
      <c r="C166" s="229" t="s">
        <v>49</v>
      </c>
      <c r="D166" s="229" t="s">
        <v>50</v>
      </c>
      <c r="E166" s="229" t="s">
        <v>51</v>
      </c>
      <c r="F166" s="229" t="s">
        <v>52</v>
      </c>
      <c r="G166" s="229" t="s">
        <v>53</v>
      </c>
      <c r="H166" s="229" t="s">
        <v>54</v>
      </c>
      <c r="I166" s="229" t="s">
        <v>55</v>
      </c>
      <c r="J166" s="235" t="s">
        <v>56</v>
      </c>
      <c r="K166" s="229" t="s">
        <v>57</v>
      </c>
      <c r="L166" s="229" t="s">
        <v>58</v>
      </c>
      <c r="M166" s="235" t="s">
        <v>59</v>
      </c>
      <c r="N166" s="235" t="s">
        <v>60</v>
      </c>
      <c r="O166" s="235" t="s">
        <v>61</v>
      </c>
      <c r="P166" s="235" t="s">
        <v>62</v>
      </c>
      <c r="Q166" s="235" t="s">
        <v>63</v>
      </c>
      <c r="R166" s="246" t="s">
        <v>64</v>
      </c>
      <c r="S166" s="246" t="s">
        <v>65</v>
      </c>
      <c r="T166" s="235" t="s">
        <v>66</v>
      </c>
      <c r="U166" s="229" t="s">
        <v>67</v>
      </c>
    </row>
    <row r="167" s="227" customFormat="1" ht="14" spans="1:21">
      <c r="A167" s="230" t="s">
        <v>68</v>
      </c>
      <c r="B167" s="230" t="s">
        <v>520</v>
      </c>
      <c r="C167" s="231" t="s">
        <v>69</v>
      </c>
      <c r="D167" s="230" t="s">
        <v>521</v>
      </c>
      <c r="E167" s="231" t="s">
        <v>519</v>
      </c>
      <c r="F167" s="230" t="s">
        <v>522</v>
      </c>
      <c r="G167" s="231" t="s">
        <v>77</v>
      </c>
      <c r="H167" s="231" t="s">
        <v>523</v>
      </c>
      <c r="I167" s="231" t="s">
        <v>312</v>
      </c>
      <c r="J167" s="236">
        <v>1</v>
      </c>
      <c r="K167" s="231" t="s">
        <v>69</v>
      </c>
      <c r="L167" s="231" t="s">
        <v>74</v>
      </c>
      <c r="M167" s="237">
        <v>44499</v>
      </c>
      <c r="N167" s="238">
        <v>20</v>
      </c>
      <c r="O167" s="239">
        <v>0</v>
      </c>
      <c r="P167" s="240">
        <v>1.195</v>
      </c>
      <c r="Q167" s="247">
        <v>1.195</v>
      </c>
      <c r="R167" s="248">
        <v>1.08</v>
      </c>
      <c r="S167" s="249">
        <f t="shared" ref="S167:S174" si="10">R167*J167</f>
        <v>1.08</v>
      </c>
      <c r="T167" s="237"/>
      <c r="U167" s="231" t="s">
        <v>74</v>
      </c>
    </row>
    <row r="168" s="227" customFormat="1" ht="14" spans="1:21">
      <c r="A168" s="232" t="s">
        <v>68</v>
      </c>
      <c r="B168" s="232" t="s">
        <v>520</v>
      </c>
      <c r="C168" s="233" t="s">
        <v>69</v>
      </c>
      <c r="D168" s="232" t="s">
        <v>521</v>
      </c>
      <c r="E168" s="233" t="s">
        <v>519</v>
      </c>
      <c r="F168" s="232" t="s">
        <v>524</v>
      </c>
      <c r="G168" s="233" t="s">
        <v>77</v>
      </c>
      <c r="H168" s="233" t="s">
        <v>525</v>
      </c>
      <c r="I168" s="233" t="s">
        <v>312</v>
      </c>
      <c r="J168" s="241">
        <v>1</v>
      </c>
      <c r="K168" s="233" t="s">
        <v>69</v>
      </c>
      <c r="L168" s="233" t="s">
        <v>74</v>
      </c>
      <c r="M168" s="242">
        <v>44499</v>
      </c>
      <c r="N168" s="243">
        <v>20</v>
      </c>
      <c r="O168" s="244">
        <v>0</v>
      </c>
      <c r="P168" s="245">
        <v>2.328</v>
      </c>
      <c r="Q168" s="250">
        <v>2.328</v>
      </c>
      <c r="R168" s="248">
        <v>2.2116</v>
      </c>
      <c r="S168" s="249">
        <f t="shared" si="10"/>
        <v>2.2116</v>
      </c>
      <c r="T168" s="242"/>
      <c r="U168" s="233" t="s">
        <v>74</v>
      </c>
    </row>
    <row r="169" s="227" customFormat="1" ht="14" spans="1:21">
      <c r="A169" s="230" t="s">
        <v>68</v>
      </c>
      <c r="B169" s="230" t="s">
        <v>520</v>
      </c>
      <c r="C169" s="231" t="s">
        <v>69</v>
      </c>
      <c r="D169" s="230" t="s">
        <v>521</v>
      </c>
      <c r="E169" s="231" t="s">
        <v>519</v>
      </c>
      <c r="F169" s="230" t="s">
        <v>138</v>
      </c>
      <c r="G169" s="231" t="s">
        <v>77</v>
      </c>
      <c r="H169" s="231" t="s">
        <v>139</v>
      </c>
      <c r="I169" s="231" t="s">
        <v>74</v>
      </c>
      <c r="J169" s="236">
        <v>0.022716518</v>
      </c>
      <c r="K169" s="231" t="s">
        <v>79</v>
      </c>
      <c r="L169" s="231" t="s">
        <v>74</v>
      </c>
      <c r="M169" s="237">
        <v>44499</v>
      </c>
      <c r="N169" s="238">
        <v>20</v>
      </c>
      <c r="O169" s="239">
        <v>0</v>
      </c>
      <c r="P169" s="240">
        <v>5.36209</v>
      </c>
      <c r="Q169" s="247">
        <v>0.12181</v>
      </c>
      <c r="R169" s="248">
        <v>5.13274</v>
      </c>
      <c r="S169" s="249">
        <f t="shared" si="10"/>
        <v>0.11659798059932</v>
      </c>
      <c r="T169" s="237"/>
      <c r="U169" s="231" t="s">
        <v>74</v>
      </c>
    </row>
    <row r="170" s="227" customFormat="1" ht="14" spans="1:21">
      <c r="A170" s="232" t="s">
        <v>68</v>
      </c>
      <c r="B170" s="232" t="s">
        <v>520</v>
      </c>
      <c r="C170" s="233" t="s">
        <v>69</v>
      </c>
      <c r="D170" s="232" t="s">
        <v>521</v>
      </c>
      <c r="E170" s="233" t="s">
        <v>519</v>
      </c>
      <c r="F170" s="232" t="s">
        <v>526</v>
      </c>
      <c r="G170" s="233" t="s">
        <v>77</v>
      </c>
      <c r="H170" s="233" t="s">
        <v>527</v>
      </c>
      <c r="I170" s="233" t="s">
        <v>312</v>
      </c>
      <c r="J170" s="241">
        <v>2</v>
      </c>
      <c r="K170" s="233" t="s">
        <v>69</v>
      </c>
      <c r="L170" s="233" t="s">
        <v>74</v>
      </c>
      <c r="M170" s="242">
        <v>44499</v>
      </c>
      <c r="N170" s="243">
        <v>20</v>
      </c>
      <c r="O170" s="244">
        <v>0</v>
      </c>
      <c r="P170" s="245">
        <v>1.062</v>
      </c>
      <c r="Q170" s="250">
        <v>2.124</v>
      </c>
      <c r="R170" s="248">
        <v>0.6975</v>
      </c>
      <c r="S170" s="249">
        <f t="shared" si="10"/>
        <v>1.395</v>
      </c>
      <c r="T170" s="242"/>
      <c r="U170" s="233" t="s">
        <v>74</v>
      </c>
    </row>
    <row r="171" s="227" customFormat="1" ht="14" spans="1:21">
      <c r="A171" s="230" t="s">
        <v>68</v>
      </c>
      <c r="B171" s="230" t="s">
        <v>520</v>
      </c>
      <c r="C171" s="231" t="s">
        <v>69</v>
      </c>
      <c r="D171" s="230" t="s">
        <v>521</v>
      </c>
      <c r="E171" s="231" t="s">
        <v>519</v>
      </c>
      <c r="F171" s="230" t="s">
        <v>528</v>
      </c>
      <c r="G171" s="231" t="s">
        <v>77</v>
      </c>
      <c r="H171" s="231" t="s">
        <v>529</v>
      </c>
      <c r="I171" s="231" t="s">
        <v>312</v>
      </c>
      <c r="J171" s="236">
        <v>1</v>
      </c>
      <c r="K171" s="231" t="s">
        <v>69</v>
      </c>
      <c r="L171" s="231" t="s">
        <v>74</v>
      </c>
      <c r="M171" s="237">
        <v>44499</v>
      </c>
      <c r="N171" s="238">
        <v>20</v>
      </c>
      <c r="O171" s="239">
        <v>0</v>
      </c>
      <c r="P171" s="240">
        <v>6.6</v>
      </c>
      <c r="Q171" s="247">
        <v>6.6</v>
      </c>
      <c r="R171" s="248">
        <v>6.6</v>
      </c>
      <c r="S171" s="249">
        <f t="shared" si="10"/>
        <v>6.6</v>
      </c>
      <c r="T171" s="237"/>
      <c r="U171" s="231" t="s">
        <v>74</v>
      </c>
    </row>
    <row r="172" s="227" customFormat="1" ht="14" spans="1:21">
      <c r="A172" s="232" t="s">
        <v>68</v>
      </c>
      <c r="B172" s="232" t="s">
        <v>520</v>
      </c>
      <c r="C172" s="233" t="s">
        <v>69</v>
      </c>
      <c r="D172" s="232" t="s">
        <v>521</v>
      </c>
      <c r="E172" s="233" t="s">
        <v>519</v>
      </c>
      <c r="F172" s="232" t="s">
        <v>530</v>
      </c>
      <c r="G172" s="233" t="s">
        <v>72</v>
      </c>
      <c r="H172" s="233" t="s">
        <v>531</v>
      </c>
      <c r="I172" s="233" t="s">
        <v>532</v>
      </c>
      <c r="J172" s="241">
        <v>2</v>
      </c>
      <c r="K172" s="233" t="s">
        <v>69</v>
      </c>
      <c r="L172" s="233" t="s">
        <v>74</v>
      </c>
      <c r="M172" s="242">
        <v>45427</v>
      </c>
      <c r="N172" s="243">
        <v>20</v>
      </c>
      <c r="O172" s="244">
        <v>0</v>
      </c>
      <c r="P172" s="245">
        <v>7.35227</v>
      </c>
      <c r="Q172" s="250">
        <v>14.70453</v>
      </c>
      <c r="R172" s="248">
        <f>S179</f>
        <v>2.09715</v>
      </c>
      <c r="S172" s="249">
        <f t="shared" si="10"/>
        <v>4.1943</v>
      </c>
      <c r="T172" s="242"/>
      <c r="U172" s="233" t="s">
        <v>74</v>
      </c>
    </row>
    <row r="173" s="227" customFormat="1" ht="14" spans="1:21">
      <c r="A173" s="230" t="s">
        <v>68</v>
      </c>
      <c r="B173" s="230" t="s">
        <v>520</v>
      </c>
      <c r="C173" s="231" t="s">
        <v>69</v>
      </c>
      <c r="D173" s="230" t="s">
        <v>521</v>
      </c>
      <c r="E173" s="231" t="s">
        <v>519</v>
      </c>
      <c r="F173" s="230" t="s">
        <v>533</v>
      </c>
      <c r="G173" s="231" t="s">
        <v>72</v>
      </c>
      <c r="H173" s="231" t="s">
        <v>534</v>
      </c>
      <c r="I173" s="231" t="s">
        <v>535</v>
      </c>
      <c r="J173" s="236">
        <v>1</v>
      </c>
      <c r="K173" s="231" t="s">
        <v>69</v>
      </c>
      <c r="L173" s="231" t="s">
        <v>74</v>
      </c>
      <c r="M173" s="237">
        <v>45477</v>
      </c>
      <c r="N173" s="238">
        <v>20</v>
      </c>
      <c r="O173" s="239">
        <v>0</v>
      </c>
      <c r="P173" s="240">
        <v>1.10756</v>
      </c>
      <c r="Q173" s="247">
        <v>1.10756</v>
      </c>
      <c r="R173" s="248">
        <f>S184</f>
        <v>0.687516061</v>
      </c>
      <c r="S173" s="249">
        <f t="shared" si="10"/>
        <v>0.687516061</v>
      </c>
      <c r="T173" s="237"/>
      <c r="U173" s="231" t="s">
        <v>74</v>
      </c>
    </row>
    <row r="174" s="227" customFormat="1" ht="14" spans="1:21">
      <c r="A174" s="232" t="s">
        <v>68</v>
      </c>
      <c r="B174" s="232" t="s">
        <v>520</v>
      </c>
      <c r="C174" s="233" t="s">
        <v>69</v>
      </c>
      <c r="D174" s="232" t="s">
        <v>521</v>
      </c>
      <c r="E174" s="233" t="s">
        <v>519</v>
      </c>
      <c r="F174" s="232" t="s">
        <v>536</v>
      </c>
      <c r="G174" s="233" t="s">
        <v>77</v>
      </c>
      <c r="H174" s="233" t="s">
        <v>537</v>
      </c>
      <c r="I174" s="233" t="s">
        <v>312</v>
      </c>
      <c r="J174" s="241">
        <v>2</v>
      </c>
      <c r="K174" s="233" t="s">
        <v>69</v>
      </c>
      <c r="L174" s="233" t="s">
        <v>74</v>
      </c>
      <c r="M174" s="242">
        <v>44499</v>
      </c>
      <c r="N174" s="243">
        <v>20</v>
      </c>
      <c r="O174" s="244">
        <v>0</v>
      </c>
      <c r="P174" s="245">
        <v>5.25</v>
      </c>
      <c r="Q174" s="250">
        <v>10.5</v>
      </c>
      <c r="R174" s="248">
        <v>5.25</v>
      </c>
      <c r="S174" s="249">
        <f t="shared" si="10"/>
        <v>10.5</v>
      </c>
      <c r="T174" s="242"/>
      <c r="U174" s="233" t="s">
        <v>74</v>
      </c>
    </row>
    <row r="175" spans="19:19">
      <c r="S175" s="228">
        <f>SUM(S167:S174)</f>
        <v>26.7850140415993</v>
      </c>
    </row>
    <row r="176" customHeight="1"/>
    <row r="177" s="227" customFormat="1" ht="18" customHeight="1" spans="1:21">
      <c r="A177" s="229" t="s">
        <v>47</v>
      </c>
      <c r="B177" s="229" t="s">
        <v>48</v>
      </c>
      <c r="C177" s="229" t="s">
        <v>49</v>
      </c>
      <c r="D177" s="229" t="s">
        <v>50</v>
      </c>
      <c r="E177" s="229" t="s">
        <v>51</v>
      </c>
      <c r="F177" s="229" t="s">
        <v>52</v>
      </c>
      <c r="G177" s="229" t="s">
        <v>53</v>
      </c>
      <c r="H177" s="229" t="s">
        <v>54</v>
      </c>
      <c r="I177" s="229" t="s">
        <v>55</v>
      </c>
      <c r="J177" s="235" t="s">
        <v>56</v>
      </c>
      <c r="K177" s="229" t="s">
        <v>57</v>
      </c>
      <c r="L177" s="229" t="s">
        <v>58</v>
      </c>
      <c r="M177" s="235" t="s">
        <v>59</v>
      </c>
      <c r="N177" s="235" t="s">
        <v>60</v>
      </c>
      <c r="O177" s="235" t="s">
        <v>61</v>
      </c>
      <c r="P177" s="235" t="s">
        <v>62</v>
      </c>
      <c r="Q177" s="235" t="s">
        <v>63</v>
      </c>
      <c r="R177" s="246" t="s">
        <v>64</v>
      </c>
      <c r="S177" s="246" t="s">
        <v>65</v>
      </c>
      <c r="T177" s="235" t="s">
        <v>66</v>
      </c>
      <c r="U177" s="229" t="s">
        <v>67</v>
      </c>
    </row>
    <row r="178" s="227" customFormat="1" ht="14" spans="1:21">
      <c r="A178" s="230" t="s">
        <v>68</v>
      </c>
      <c r="B178" s="230" t="s">
        <v>530</v>
      </c>
      <c r="C178" s="231" t="s">
        <v>69</v>
      </c>
      <c r="D178" s="230" t="s">
        <v>531</v>
      </c>
      <c r="E178" s="231" t="s">
        <v>538</v>
      </c>
      <c r="F178" s="230" t="s">
        <v>539</v>
      </c>
      <c r="G178" s="231" t="s">
        <v>77</v>
      </c>
      <c r="H178" s="231" t="s">
        <v>540</v>
      </c>
      <c r="I178" s="231" t="s">
        <v>541</v>
      </c>
      <c r="J178" s="236">
        <v>0.41</v>
      </c>
      <c r="K178" s="231" t="s">
        <v>79</v>
      </c>
      <c r="L178" s="231" t="s">
        <v>74</v>
      </c>
      <c r="M178" s="237">
        <v>45434</v>
      </c>
      <c r="N178" s="238">
        <v>20</v>
      </c>
      <c r="O178" s="239">
        <v>0</v>
      </c>
      <c r="P178" s="240">
        <v>5.11504</v>
      </c>
      <c r="Q178" s="247">
        <v>2.09717</v>
      </c>
      <c r="R178" s="248">
        <v>5.115</v>
      </c>
      <c r="S178" s="249">
        <f t="shared" ref="S178:S183" si="11">R178*J178</f>
        <v>2.09715</v>
      </c>
      <c r="T178" s="237"/>
      <c r="U178" s="231" t="s">
        <v>74</v>
      </c>
    </row>
    <row r="179" spans="19:19">
      <c r="S179" s="228">
        <f>SUM(S178:S178)</f>
        <v>2.09715</v>
      </c>
    </row>
    <row r="181" s="227" customFormat="1" ht="18" customHeight="1" spans="1:21">
      <c r="A181" s="229" t="s">
        <v>47</v>
      </c>
      <c r="B181" s="229" t="s">
        <v>48</v>
      </c>
      <c r="C181" s="229" t="s">
        <v>49</v>
      </c>
      <c r="D181" s="229" t="s">
        <v>50</v>
      </c>
      <c r="E181" s="229" t="s">
        <v>51</v>
      </c>
      <c r="F181" s="229" t="s">
        <v>52</v>
      </c>
      <c r="G181" s="229" t="s">
        <v>53</v>
      </c>
      <c r="H181" s="229" t="s">
        <v>54</v>
      </c>
      <c r="I181" s="229" t="s">
        <v>55</v>
      </c>
      <c r="J181" s="235" t="s">
        <v>56</v>
      </c>
      <c r="K181" s="229" t="s">
        <v>57</v>
      </c>
      <c r="L181" s="229" t="s">
        <v>58</v>
      </c>
      <c r="M181" s="235" t="s">
        <v>59</v>
      </c>
      <c r="N181" s="235" t="s">
        <v>60</v>
      </c>
      <c r="O181" s="235" t="s">
        <v>61</v>
      </c>
      <c r="P181" s="235" t="s">
        <v>62</v>
      </c>
      <c r="Q181" s="235" t="s">
        <v>63</v>
      </c>
      <c r="R181" s="246" t="s">
        <v>64</v>
      </c>
      <c r="S181" s="246" t="s">
        <v>65</v>
      </c>
      <c r="T181" s="235" t="s">
        <v>66</v>
      </c>
      <c r="U181" s="229" t="s">
        <v>67</v>
      </c>
    </row>
    <row r="182" s="227" customFormat="1" ht="14" spans="1:21">
      <c r="A182" s="230" t="s">
        <v>68</v>
      </c>
      <c r="B182" s="230" t="s">
        <v>533</v>
      </c>
      <c r="C182" s="231" t="s">
        <v>69</v>
      </c>
      <c r="D182" s="230" t="s">
        <v>534</v>
      </c>
      <c r="E182" s="231" t="s">
        <v>535</v>
      </c>
      <c r="F182" s="230" t="s">
        <v>542</v>
      </c>
      <c r="G182" s="231" t="s">
        <v>72</v>
      </c>
      <c r="H182" s="231" t="s">
        <v>543</v>
      </c>
      <c r="I182" s="231" t="s">
        <v>74</v>
      </c>
      <c r="J182" s="236">
        <v>1</v>
      </c>
      <c r="K182" s="231" t="s">
        <v>69</v>
      </c>
      <c r="L182" s="231" t="s">
        <v>75</v>
      </c>
      <c r="M182" s="237">
        <v>45391</v>
      </c>
      <c r="N182" s="238">
        <v>40</v>
      </c>
      <c r="O182" s="239">
        <v>0</v>
      </c>
      <c r="P182" s="240">
        <v>0.27199</v>
      </c>
      <c r="Q182" s="247">
        <v>0.27199</v>
      </c>
      <c r="R182" s="248">
        <f>S188</f>
        <v>0.137516061</v>
      </c>
      <c r="S182" s="249">
        <f t="shared" si="11"/>
        <v>0.137516061</v>
      </c>
      <c r="T182" s="237"/>
      <c r="U182" s="231" t="s">
        <v>74</v>
      </c>
    </row>
    <row r="183" s="227" customFormat="1" ht="14" spans="1:21">
      <c r="A183" s="232" t="s">
        <v>68</v>
      </c>
      <c r="B183" s="232" t="s">
        <v>533</v>
      </c>
      <c r="C183" s="233" t="s">
        <v>69</v>
      </c>
      <c r="D183" s="232" t="s">
        <v>534</v>
      </c>
      <c r="E183" s="233" t="s">
        <v>535</v>
      </c>
      <c r="F183" s="232" t="s">
        <v>544</v>
      </c>
      <c r="G183" s="233" t="s">
        <v>77</v>
      </c>
      <c r="H183" s="233" t="s">
        <v>283</v>
      </c>
      <c r="I183" s="233" t="s">
        <v>74</v>
      </c>
      <c r="J183" s="241">
        <v>1</v>
      </c>
      <c r="K183" s="233" t="s">
        <v>69</v>
      </c>
      <c r="L183" s="233" t="s">
        <v>74</v>
      </c>
      <c r="M183" s="242">
        <v>45439</v>
      </c>
      <c r="N183" s="243">
        <v>40</v>
      </c>
      <c r="O183" s="244">
        <v>0</v>
      </c>
      <c r="P183" s="245">
        <v>0.55</v>
      </c>
      <c r="Q183" s="250">
        <v>0.55</v>
      </c>
      <c r="R183" s="248">
        <v>0.55</v>
      </c>
      <c r="S183" s="249">
        <f t="shared" si="11"/>
        <v>0.55</v>
      </c>
      <c r="T183" s="242"/>
      <c r="U183" s="233" t="s">
        <v>74</v>
      </c>
    </row>
    <row r="184" spans="19:19">
      <c r="S184" s="228">
        <f>SUM(S182:S183)</f>
        <v>0.687516061</v>
      </c>
    </row>
    <row r="186" s="227" customFormat="1" ht="18" customHeight="1" spans="1:21">
      <c r="A186" s="229" t="s">
        <v>47</v>
      </c>
      <c r="B186" s="229" t="s">
        <v>48</v>
      </c>
      <c r="C186" s="229" t="s">
        <v>49</v>
      </c>
      <c r="D186" s="229" t="s">
        <v>50</v>
      </c>
      <c r="E186" s="229" t="s">
        <v>51</v>
      </c>
      <c r="F186" s="229" t="s">
        <v>52</v>
      </c>
      <c r="G186" s="229" t="s">
        <v>53</v>
      </c>
      <c r="H186" s="229" t="s">
        <v>54</v>
      </c>
      <c r="I186" s="229" t="s">
        <v>55</v>
      </c>
      <c r="J186" s="235" t="s">
        <v>56</v>
      </c>
      <c r="K186" s="229" t="s">
        <v>57</v>
      </c>
      <c r="L186" s="229" t="s">
        <v>58</v>
      </c>
      <c r="M186" s="235" t="s">
        <v>59</v>
      </c>
      <c r="N186" s="235" t="s">
        <v>60</v>
      </c>
      <c r="O186" s="235" t="s">
        <v>61</v>
      </c>
      <c r="P186" s="235" t="s">
        <v>62</v>
      </c>
      <c r="Q186" s="235" t="s">
        <v>63</v>
      </c>
      <c r="R186" s="246" t="s">
        <v>64</v>
      </c>
      <c r="S186" s="246" t="s">
        <v>65</v>
      </c>
      <c r="T186" s="235" t="s">
        <v>66</v>
      </c>
      <c r="U186" s="229" t="s">
        <v>67</v>
      </c>
    </row>
    <row r="187" s="227" customFormat="1" ht="14" spans="1:21">
      <c r="A187" s="230" t="s">
        <v>68</v>
      </c>
      <c r="B187" s="230" t="s">
        <v>542</v>
      </c>
      <c r="C187" s="231" t="s">
        <v>69</v>
      </c>
      <c r="D187" s="230" t="s">
        <v>543</v>
      </c>
      <c r="E187" s="231" t="s">
        <v>74</v>
      </c>
      <c r="F187" s="230" t="s">
        <v>545</v>
      </c>
      <c r="G187" s="231" t="s">
        <v>77</v>
      </c>
      <c r="H187" s="231" t="s">
        <v>117</v>
      </c>
      <c r="I187" s="231" t="s">
        <v>546</v>
      </c>
      <c r="J187" s="236">
        <v>0.0281</v>
      </c>
      <c r="K187" s="231" t="s">
        <v>79</v>
      </c>
      <c r="L187" s="231" t="s">
        <v>74</v>
      </c>
      <c r="M187" s="237">
        <v>45391</v>
      </c>
      <c r="N187" s="238">
        <v>110</v>
      </c>
      <c r="O187" s="239">
        <v>0</v>
      </c>
      <c r="P187" s="240">
        <v>4.8584</v>
      </c>
      <c r="Q187" s="247">
        <v>0.13652</v>
      </c>
      <c r="R187" s="248">
        <v>4.89381</v>
      </c>
      <c r="S187" s="249">
        <f t="shared" ref="S187:S192" si="12">R187*J187</f>
        <v>0.137516061</v>
      </c>
      <c r="T187" s="237"/>
      <c r="U187" s="231" t="s">
        <v>74</v>
      </c>
    </row>
    <row r="188" spans="19:19">
      <c r="S188" s="228">
        <f>SUM(S187:S187)</f>
        <v>0.137516061</v>
      </c>
    </row>
    <row r="190" s="227" customFormat="1" ht="18" customHeight="1" spans="1:21">
      <c r="A190" s="229" t="s">
        <v>47</v>
      </c>
      <c r="B190" s="229" t="s">
        <v>48</v>
      </c>
      <c r="C190" s="229" t="s">
        <v>49</v>
      </c>
      <c r="D190" s="229" t="s">
        <v>50</v>
      </c>
      <c r="E190" s="229" t="s">
        <v>51</v>
      </c>
      <c r="F190" s="229" t="s">
        <v>52</v>
      </c>
      <c r="G190" s="229" t="s">
        <v>53</v>
      </c>
      <c r="H190" s="229" t="s">
        <v>54</v>
      </c>
      <c r="I190" s="229" t="s">
        <v>55</v>
      </c>
      <c r="J190" s="235" t="s">
        <v>56</v>
      </c>
      <c r="K190" s="229" t="s">
        <v>57</v>
      </c>
      <c r="L190" s="229" t="s">
        <v>58</v>
      </c>
      <c r="M190" s="235" t="s">
        <v>59</v>
      </c>
      <c r="N190" s="235" t="s">
        <v>60</v>
      </c>
      <c r="O190" s="235" t="s">
        <v>61</v>
      </c>
      <c r="P190" s="235" t="s">
        <v>62</v>
      </c>
      <c r="Q190" s="235" t="s">
        <v>63</v>
      </c>
      <c r="R190" s="246" t="s">
        <v>64</v>
      </c>
      <c r="S190" s="246" t="s">
        <v>65</v>
      </c>
      <c r="T190" s="235" t="s">
        <v>66</v>
      </c>
      <c r="U190" s="229" t="s">
        <v>67</v>
      </c>
    </row>
    <row r="191" s="227" customFormat="1" ht="14" spans="1:21">
      <c r="A191" s="230" t="s">
        <v>68</v>
      </c>
      <c r="B191" s="230" t="s">
        <v>432</v>
      </c>
      <c r="C191" s="231" t="s">
        <v>69</v>
      </c>
      <c r="D191" s="230" t="s">
        <v>433</v>
      </c>
      <c r="E191" s="231" t="s">
        <v>547</v>
      </c>
      <c r="F191" s="230" t="s">
        <v>548</v>
      </c>
      <c r="G191" s="231" t="s">
        <v>72</v>
      </c>
      <c r="H191" s="231" t="s">
        <v>549</v>
      </c>
      <c r="I191" s="231" t="s">
        <v>434</v>
      </c>
      <c r="J191" s="236">
        <v>1</v>
      </c>
      <c r="K191" s="231" t="s">
        <v>69</v>
      </c>
      <c r="L191" s="231" t="s">
        <v>75</v>
      </c>
      <c r="M191" s="237">
        <v>44499</v>
      </c>
      <c r="N191" s="238">
        <v>70</v>
      </c>
      <c r="O191" s="239">
        <v>0</v>
      </c>
      <c r="P191" s="240">
        <v>64.1695</v>
      </c>
      <c r="Q191" s="247">
        <v>64.1695</v>
      </c>
      <c r="R191" s="248">
        <f>S216</f>
        <v>55.7511205765674</v>
      </c>
      <c r="S191" s="249">
        <f t="shared" si="12"/>
        <v>55.7511205765674</v>
      </c>
      <c r="T191" s="237"/>
      <c r="U191" s="231" t="s">
        <v>74</v>
      </c>
    </row>
    <row r="192" s="227" customFormat="1" ht="14" spans="1:21">
      <c r="A192" s="232" t="s">
        <v>68</v>
      </c>
      <c r="B192" s="232" t="s">
        <v>432</v>
      </c>
      <c r="C192" s="233" t="s">
        <v>69</v>
      </c>
      <c r="D192" s="232" t="s">
        <v>433</v>
      </c>
      <c r="E192" s="233" t="s">
        <v>547</v>
      </c>
      <c r="F192" s="232" t="s">
        <v>92</v>
      </c>
      <c r="G192" s="233" t="s">
        <v>72</v>
      </c>
      <c r="H192" s="233" t="s">
        <v>93</v>
      </c>
      <c r="I192" s="233" t="s">
        <v>74</v>
      </c>
      <c r="J192" s="241">
        <v>0.6151</v>
      </c>
      <c r="K192" s="233" t="s">
        <v>94</v>
      </c>
      <c r="L192" s="233" t="s">
        <v>74</v>
      </c>
      <c r="M192" s="242">
        <v>44499</v>
      </c>
      <c r="N192" s="243">
        <v>70</v>
      </c>
      <c r="O192" s="244">
        <v>0</v>
      </c>
      <c r="P192" s="245">
        <v>7.55336</v>
      </c>
      <c r="Q192" s="250">
        <v>4.64607</v>
      </c>
      <c r="R192" s="248">
        <f>R163</f>
        <v>5.8632258835</v>
      </c>
      <c r="S192" s="249">
        <f t="shared" si="12"/>
        <v>3.60647024094085</v>
      </c>
      <c r="T192" s="242"/>
      <c r="U192" s="233" t="s">
        <v>74</v>
      </c>
    </row>
    <row r="193" spans="19:19">
      <c r="S193" s="228">
        <f>SUM(S191:S192)</f>
        <v>59.3575908175082</v>
      </c>
    </row>
    <row r="195" s="227" customFormat="1" ht="18" customHeight="1" spans="1:21">
      <c r="A195" s="229" t="s">
        <v>47</v>
      </c>
      <c r="B195" s="229" t="s">
        <v>48</v>
      </c>
      <c r="C195" s="229" t="s">
        <v>49</v>
      </c>
      <c r="D195" s="229" t="s">
        <v>50</v>
      </c>
      <c r="E195" s="229" t="s">
        <v>51</v>
      </c>
      <c r="F195" s="229" t="s">
        <v>52</v>
      </c>
      <c r="G195" s="229" t="s">
        <v>53</v>
      </c>
      <c r="H195" s="229" t="s">
        <v>54</v>
      </c>
      <c r="I195" s="229" t="s">
        <v>55</v>
      </c>
      <c r="J195" s="235" t="s">
        <v>56</v>
      </c>
      <c r="K195" s="229" t="s">
        <v>57</v>
      </c>
      <c r="L195" s="229" t="s">
        <v>58</v>
      </c>
      <c r="M195" s="235" t="s">
        <v>59</v>
      </c>
      <c r="N195" s="235" t="s">
        <v>60</v>
      </c>
      <c r="O195" s="235" t="s">
        <v>61</v>
      </c>
      <c r="P195" s="235" t="s">
        <v>62</v>
      </c>
      <c r="Q195" s="235" t="s">
        <v>63</v>
      </c>
      <c r="R195" s="246" t="s">
        <v>64</v>
      </c>
      <c r="S195" s="246" t="s">
        <v>65</v>
      </c>
      <c r="T195" s="235" t="s">
        <v>66</v>
      </c>
      <c r="U195" s="229" t="s">
        <v>67</v>
      </c>
    </row>
    <row r="196" s="227" customFormat="1" ht="14" spans="1:21">
      <c r="A196" s="230" t="s">
        <v>68</v>
      </c>
      <c r="B196" s="230" t="s">
        <v>548</v>
      </c>
      <c r="C196" s="231" t="s">
        <v>69</v>
      </c>
      <c r="D196" s="230" t="s">
        <v>549</v>
      </c>
      <c r="E196" s="231" t="s">
        <v>547</v>
      </c>
      <c r="F196" s="230" t="s">
        <v>550</v>
      </c>
      <c r="G196" s="231" t="s">
        <v>77</v>
      </c>
      <c r="H196" s="231" t="s">
        <v>551</v>
      </c>
      <c r="I196" s="231" t="s">
        <v>134</v>
      </c>
      <c r="J196" s="236">
        <v>1</v>
      </c>
      <c r="K196" s="231" t="s">
        <v>69</v>
      </c>
      <c r="L196" s="231" t="s">
        <v>74</v>
      </c>
      <c r="M196" s="237">
        <v>44499</v>
      </c>
      <c r="N196" s="238">
        <v>20</v>
      </c>
      <c r="O196" s="239">
        <v>0</v>
      </c>
      <c r="P196" s="240">
        <v>7.8695</v>
      </c>
      <c r="Q196" s="247">
        <v>7.8695</v>
      </c>
      <c r="R196" s="248">
        <v>7.0589</v>
      </c>
      <c r="S196" s="249">
        <f t="shared" ref="S196:S215" si="13">R196*J196</f>
        <v>7.0589</v>
      </c>
      <c r="T196" s="237"/>
      <c r="U196" s="231" t="s">
        <v>74</v>
      </c>
    </row>
    <row r="197" s="227" customFormat="1" ht="14" spans="1:21">
      <c r="A197" s="232" t="s">
        <v>68</v>
      </c>
      <c r="B197" s="232" t="s">
        <v>548</v>
      </c>
      <c r="C197" s="233" t="s">
        <v>69</v>
      </c>
      <c r="D197" s="232" t="s">
        <v>549</v>
      </c>
      <c r="E197" s="233" t="s">
        <v>547</v>
      </c>
      <c r="F197" s="232" t="s">
        <v>163</v>
      </c>
      <c r="G197" s="233" t="s">
        <v>72</v>
      </c>
      <c r="H197" s="233" t="s">
        <v>164</v>
      </c>
      <c r="I197" s="233" t="s">
        <v>74</v>
      </c>
      <c r="J197" s="241">
        <v>1</v>
      </c>
      <c r="K197" s="233" t="s">
        <v>69</v>
      </c>
      <c r="L197" s="233" t="s">
        <v>74</v>
      </c>
      <c r="M197" s="242">
        <v>45120</v>
      </c>
      <c r="N197" s="243">
        <v>20</v>
      </c>
      <c r="O197" s="244">
        <v>0</v>
      </c>
      <c r="P197" s="245">
        <v>2.00259</v>
      </c>
      <c r="Q197" s="250">
        <v>2.00259</v>
      </c>
      <c r="R197" s="248">
        <f>S221</f>
        <v>1.344770385</v>
      </c>
      <c r="S197" s="249">
        <f t="shared" si="13"/>
        <v>1.344770385</v>
      </c>
      <c r="T197" s="242"/>
      <c r="U197" s="233" t="s">
        <v>74</v>
      </c>
    </row>
    <row r="198" s="227" customFormat="1" ht="14" spans="1:21">
      <c r="A198" s="230" t="s">
        <v>68</v>
      </c>
      <c r="B198" s="230" t="s">
        <v>548</v>
      </c>
      <c r="C198" s="231" t="s">
        <v>69</v>
      </c>
      <c r="D198" s="230" t="s">
        <v>549</v>
      </c>
      <c r="E198" s="231" t="s">
        <v>547</v>
      </c>
      <c r="F198" s="230" t="s">
        <v>552</v>
      </c>
      <c r="G198" s="231" t="s">
        <v>72</v>
      </c>
      <c r="H198" s="231" t="s">
        <v>161</v>
      </c>
      <c r="I198" s="231" t="s">
        <v>553</v>
      </c>
      <c r="J198" s="236">
        <v>1</v>
      </c>
      <c r="K198" s="231" t="s">
        <v>69</v>
      </c>
      <c r="L198" s="231" t="s">
        <v>74</v>
      </c>
      <c r="M198" s="237">
        <v>44499</v>
      </c>
      <c r="N198" s="238">
        <v>20</v>
      </c>
      <c r="O198" s="239">
        <v>0</v>
      </c>
      <c r="P198" s="240">
        <v>2.11939</v>
      </c>
      <c r="Q198" s="247">
        <v>2.11939</v>
      </c>
      <c r="R198" s="248">
        <f>S225</f>
        <v>1.92097204</v>
      </c>
      <c r="S198" s="249">
        <f t="shared" si="13"/>
        <v>1.92097204</v>
      </c>
      <c r="T198" s="237"/>
      <c r="U198" s="231" t="s">
        <v>74</v>
      </c>
    </row>
    <row r="199" s="227" customFormat="1" ht="14" spans="1:21">
      <c r="A199" s="232" t="s">
        <v>68</v>
      </c>
      <c r="B199" s="232" t="s">
        <v>548</v>
      </c>
      <c r="C199" s="233" t="s">
        <v>69</v>
      </c>
      <c r="D199" s="232" t="s">
        <v>549</v>
      </c>
      <c r="E199" s="233" t="s">
        <v>547</v>
      </c>
      <c r="F199" s="232" t="s">
        <v>138</v>
      </c>
      <c r="G199" s="233" t="s">
        <v>77</v>
      </c>
      <c r="H199" s="233" t="s">
        <v>139</v>
      </c>
      <c r="I199" s="233" t="s">
        <v>74</v>
      </c>
      <c r="J199" s="241">
        <v>0.041344064</v>
      </c>
      <c r="K199" s="233" t="s">
        <v>79</v>
      </c>
      <c r="L199" s="233" t="s">
        <v>74</v>
      </c>
      <c r="M199" s="242">
        <v>45086</v>
      </c>
      <c r="N199" s="243">
        <v>20</v>
      </c>
      <c r="O199" s="244">
        <v>0</v>
      </c>
      <c r="P199" s="245">
        <v>5.36209</v>
      </c>
      <c r="Q199" s="250">
        <v>0.22169</v>
      </c>
      <c r="R199" s="248">
        <v>5.13274</v>
      </c>
      <c r="S199" s="249">
        <f t="shared" si="13"/>
        <v>0.21220833105536</v>
      </c>
      <c r="T199" s="242"/>
      <c r="U199" s="233" t="s">
        <v>74</v>
      </c>
    </row>
    <row r="200" s="227" customFormat="1" ht="14" spans="1:21">
      <c r="A200" s="230" t="s">
        <v>68</v>
      </c>
      <c r="B200" s="230" t="s">
        <v>548</v>
      </c>
      <c r="C200" s="231" t="s">
        <v>69</v>
      </c>
      <c r="D200" s="230" t="s">
        <v>549</v>
      </c>
      <c r="E200" s="231" t="s">
        <v>547</v>
      </c>
      <c r="F200" s="230" t="s">
        <v>554</v>
      </c>
      <c r="G200" s="231" t="s">
        <v>77</v>
      </c>
      <c r="H200" s="231" t="s">
        <v>555</v>
      </c>
      <c r="I200" s="231" t="s">
        <v>134</v>
      </c>
      <c r="J200" s="236">
        <v>1</v>
      </c>
      <c r="K200" s="231" t="s">
        <v>69</v>
      </c>
      <c r="L200" s="231" t="s">
        <v>74</v>
      </c>
      <c r="M200" s="237">
        <v>44499</v>
      </c>
      <c r="N200" s="238">
        <v>20</v>
      </c>
      <c r="O200" s="239">
        <v>0</v>
      </c>
      <c r="P200" s="240">
        <v>7.8695</v>
      </c>
      <c r="Q200" s="247">
        <v>7.8695</v>
      </c>
      <c r="R200" s="248">
        <v>7.0589</v>
      </c>
      <c r="S200" s="249">
        <f t="shared" si="13"/>
        <v>7.0589</v>
      </c>
      <c r="T200" s="237"/>
      <c r="U200" s="231" t="s">
        <v>74</v>
      </c>
    </row>
    <row r="201" s="227" customFormat="1" ht="14" spans="1:21">
      <c r="A201" s="232" t="s">
        <v>68</v>
      </c>
      <c r="B201" s="232" t="s">
        <v>548</v>
      </c>
      <c r="C201" s="233" t="s">
        <v>69</v>
      </c>
      <c r="D201" s="232" t="s">
        <v>549</v>
      </c>
      <c r="E201" s="233" t="s">
        <v>547</v>
      </c>
      <c r="F201" s="232" t="s">
        <v>556</v>
      </c>
      <c r="G201" s="233" t="s">
        <v>77</v>
      </c>
      <c r="H201" s="233" t="s">
        <v>557</v>
      </c>
      <c r="I201" s="233" t="s">
        <v>134</v>
      </c>
      <c r="J201" s="241">
        <v>1</v>
      </c>
      <c r="K201" s="233" t="s">
        <v>69</v>
      </c>
      <c r="L201" s="233" t="s">
        <v>74</v>
      </c>
      <c r="M201" s="242">
        <v>44499</v>
      </c>
      <c r="N201" s="243">
        <v>20</v>
      </c>
      <c r="O201" s="244">
        <v>0</v>
      </c>
      <c r="P201" s="245">
        <v>9.9139</v>
      </c>
      <c r="Q201" s="250">
        <v>9.9139</v>
      </c>
      <c r="R201" s="248">
        <v>8.7344</v>
      </c>
      <c r="S201" s="249">
        <f t="shared" si="13"/>
        <v>8.7344</v>
      </c>
      <c r="T201" s="242"/>
      <c r="U201" s="233" t="s">
        <v>74</v>
      </c>
    </row>
    <row r="202" s="227" customFormat="1" ht="14" spans="1:21">
      <c r="A202" s="230" t="s">
        <v>68</v>
      </c>
      <c r="B202" s="230" t="s">
        <v>548</v>
      </c>
      <c r="C202" s="231" t="s">
        <v>69</v>
      </c>
      <c r="D202" s="230" t="s">
        <v>549</v>
      </c>
      <c r="E202" s="231" t="s">
        <v>547</v>
      </c>
      <c r="F202" s="230" t="s">
        <v>558</v>
      </c>
      <c r="G202" s="231" t="s">
        <v>77</v>
      </c>
      <c r="H202" s="231" t="s">
        <v>559</v>
      </c>
      <c r="I202" s="231" t="s">
        <v>560</v>
      </c>
      <c r="J202" s="236">
        <v>2</v>
      </c>
      <c r="K202" s="231" t="s">
        <v>69</v>
      </c>
      <c r="L202" s="231" t="s">
        <v>74</v>
      </c>
      <c r="M202" s="237">
        <v>44499</v>
      </c>
      <c r="N202" s="238">
        <v>20</v>
      </c>
      <c r="O202" s="239">
        <v>0</v>
      </c>
      <c r="P202" s="240">
        <v>1.9795</v>
      </c>
      <c r="Q202" s="247">
        <v>3.959</v>
      </c>
      <c r="R202" s="248">
        <v>1.9795</v>
      </c>
      <c r="S202" s="249">
        <f t="shared" si="13"/>
        <v>3.959</v>
      </c>
      <c r="T202" s="237"/>
      <c r="U202" s="231" t="s">
        <v>74</v>
      </c>
    </row>
    <row r="203" s="227" customFormat="1" ht="14" spans="1:21">
      <c r="A203" s="232" t="s">
        <v>68</v>
      </c>
      <c r="B203" s="232" t="s">
        <v>548</v>
      </c>
      <c r="C203" s="233" t="s">
        <v>69</v>
      </c>
      <c r="D203" s="232" t="s">
        <v>549</v>
      </c>
      <c r="E203" s="233" t="s">
        <v>547</v>
      </c>
      <c r="F203" s="232" t="s">
        <v>561</v>
      </c>
      <c r="G203" s="233" t="s">
        <v>72</v>
      </c>
      <c r="H203" s="233" t="s">
        <v>562</v>
      </c>
      <c r="I203" s="233" t="s">
        <v>563</v>
      </c>
      <c r="J203" s="241">
        <v>1</v>
      </c>
      <c r="K203" s="233" t="s">
        <v>69</v>
      </c>
      <c r="L203" s="233" t="s">
        <v>74</v>
      </c>
      <c r="M203" s="242">
        <v>44499</v>
      </c>
      <c r="N203" s="243">
        <v>20</v>
      </c>
      <c r="O203" s="244">
        <v>0</v>
      </c>
      <c r="P203" s="245">
        <v>0.77723</v>
      </c>
      <c r="Q203" s="250">
        <v>0.77723</v>
      </c>
      <c r="R203" s="248">
        <f>S229</f>
        <v>0.532815972</v>
      </c>
      <c r="S203" s="249">
        <f t="shared" si="13"/>
        <v>0.532815972</v>
      </c>
      <c r="T203" s="242"/>
      <c r="U203" s="233" t="s">
        <v>74</v>
      </c>
    </row>
    <row r="204" s="227" customFormat="1" ht="14" spans="1:21">
      <c r="A204" s="230" t="s">
        <v>68</v>
      </c>
      <c r="B204" s="230" t="s">
        <v>548</v>
      </c>
      <c r="C204" s="231" t="s">
        <v>69</v>
      </c>
      <c r="D204" s="230" t="s">
        <v>549</v>
      </c>
      <c r="E204" s="231" t="s">
        <v>547</v>
      </c>
      <c r="F204" s="230" t="s">
        <v>564</v>
      </c>
      <c r="G204" s="231" t="s">
        <v>77</v>
      </c>
      <c r="H204" s="231" t="s">
        <v>565</v>
      </c>
      <c r="I204" s="231" t="s">
        <v>563</v>
      </c>
      <c r="J204" s="236">
        <v>1</v>
      </c>
      <c r="K204" s="231" t="s">
        <v>69</v>
      </c>
      <c r="L204" s="231" t="s">
        <v>74</v>
      </c>
      <c r="M204" s="237">
        <v>44499</v>
      </c>
      <c r="N204" s="238">
        <v>20</v>
      </c>
      <c r="O204" s="239">
        <v>0</v>
      </c>
      <c r="P204" s="240">
        <v>0.65</v>
      </c>
      <c r="Q204" s="247">
        <v>0.65</v>
      </c>
      <c r="R204" s="248">
        <v>0.65</v>
      </c>
      <c r="S204" s="249">
        <f t="shared" si="13"/>
        <v>0.65</v>
      </c>
      <c r="T204" s="237"/>
      <c r="U204" s="231" t="s">
        <v>74</v>
      </c>
    </row>
    <row r="205" s="227" customFormat="1" ht="14" spans="1:21">
      <c r="A205" s="232" t="s">
        <v>68</v>
      </c>
      <c r="B205" s="232" t="s">
        <v>548</v>
      </c>
      <c r="C205" s="233" t="s">
        <v>69</v>
      </c>
      <c r="D205" s="232" t="s">
        <v>549</v>
      </c>
      <c r="E205" s="233" t="s">
        <v>547</v>
      </c>
      <c r="F205" s="232" t="s">
        <v>566</v>
      </c>
      <c r="G205" s="233" t="s">
        <v>77</v>
      </c>
      <c r="H205" s="233" t="s">
        <v>567</v>
      </c>
      <c r="I205" s="233" t="s">
        <v>134</v>
      </c>
      <c r="J205" s="241">
        <v>1</v>
      </c>
      <c r="K205" s="233" t="s">
        <v>69</v>
      </c>
      <c r="L205" s="233" t="s">
        <v>74</v>
      </c>
      <c r="M205" s="242">
        <v>44499</v>
      </c>
      <c r="N205" s="243">
        <v>20</v>
      </c>
      <c r="O205" s="244">
        <v>0</v>
      </c>
      <c r="P205" s="245">
        <v>9.9139</v>
      </c>
      <c r="Q205" s="250">
        <v>9.9139</v>
      </c>
      <c r="R205" s="248">
        <v>8.8234</v>
      </c>
      <c r="S205" s="249">
        <f t="shared" si="13"/>
        <v>8.8234</v>
      </c>
      <c r="T205" s="242"/>
      <c r="U205" s="233" t="s">
        <v>74</v>
      </c>
    </row>
    <row r="206" s="227" customFormat="1" ht="14" spans="1:21">
      <c r="A206" s="230" t="s">
        <v>68</v>
      </c>
      <c r="B206" s="230" t="s">
        <v>548</v>
      </c>
      <c r="C206" s="231" t="s">
        <v>69</v>
      </c>
      <c r="D206" s="230" t="s">
        <v>549</v>
      </c>
      <c r="E206" s="231" t="s">
        <v>547</v>
      </c>
      <c r="F206" s="230" t="s">
        <v>568</v>
      </c>
      <c r="G206" s="231" t="s">
        <v>77</v>
      </c>
      <c r="H206" s="231" t="s">
        <v>569</v>
      </c>
      <c r="I206" s="231" t="s">
        <v>563</v>
      </c>
      <c r="J206" s="236">
        <v>1</v>
      </c>
      <c r="K206" s="231" t="s">
        <v>69</v>
      </c>
      <c r="L206" s="231" t="s">
        <v>74</v>
      </c>
      <c r="M206" s="237">
        <v>44499</v>
      </c>
      <c r="N206" s="238">
        <v>20</v>
      </c>
      <c r="O206" s="239">
        <v>0</v>
      </c>
      <c r="P206" s="240">
        <v>0.1876</v>
      </c>
      <c r="Q206" s="247">
        <v>0.1876</v>
      </c>
      <c r="R206" s="248">
        <v>0.1876</v>
      </c>
      <c r="S206" s="249">
        <f t="shared" si="13"/>
        <v>0.1876</v>
      </c>
      <c r="T206" s="237"/>
      <c r="U206" s="231" t="s">
        <v>74</v>
      </c>
    </row>
    <row r="207" s="227" customFormat="1" ht="14" spans="1:21">
      <c r="A207" s="232" t="s">
        <v>68</v>
      </c>
      <c r="B207" s="232" t="s">
        <v>548</v>
      </c>
      <c r="C207" s="233" t="s">
        <v>69</v>
      </c>
      <c r="D207" s="232" t="s">
        <v>549</v>
      </c>
      <c r="E207" s="233" t="s">
        <v>547</v>
      </c>
      <c r="F207" s="232" t="s">
        <v>132</v>
      </c>
      <c r="G207" s="233" t="s">
        <v>77</v>
      </c>
      <c r="H207" s="233" t="s">
        <v>133</v>
      </c>
      <c r="I207" s="233" t="s">
        <v>134</v>
      </c>
      <c r="J207" s="241">
        <v>1</v>
      </c>
      <c r="K207" s="233" t="s">
        <v>69</v>
      </c>
      <c r="L207" s="233" t="s">
        <v>74</v>
      </c>
      <c r="M207" s="242">
        <v>44499</v>
      </c>
      <c r="N207" s="243">
        <v>20</v>
      </c>
      <c r="O207" s="244">
        <v>0</v>
      </c>
      <c r="P207" s="245">
        <v>5.2628</v>
      </c>
      <c r="Q207" s="250">
        <v>5.2628</v>
      </c>
      <c r="R207" s="248">
        <v>5</v>
      </c>
      <c r="S207" s="249">
        <f t="shared" si="13"/>
        <v>5</v>
      </c>
      <c r="T207" s="242"/>
      <c r="U207" s="233" t="s">
        <v>74</v>
      </c>
    </row>
    <row r="208" s="227" customFormat="1" ht="14" spans="1:21">
      <c r="A208" s="230" t="s">
        <v>68</v>
      </c>
      <c r="B208" s="230" t="s">
        <v>548</v>
      </c>
      <c r="C208" s="231" t="s">
        <v>69</v>
      </c>
      <c r="D208" s="230" t="s">
        <v>549</v>
      </c>
      <c r="E208" s="231" t="s">
        <v>547</v>
      </c>
      <c r="F208" s="230" t="s">
        <v>570</v>
      </c>
      <c r="G208" s="231" t="s">
        <v>72</v>
      </c>
      <c r="H208" s="231" t="s">
        <v>571</v>
      </c>
      <c r="I208" s="231" t="s">
        <v>572</v>
      </c>
      <c r="J208" s="236">
        <v>2</v>
      </c>
      <c r="K208" s="231" t="s">
        <v>69</v>
      </c>
      <c r="L208" s="231" t="s">
        <v>74</v>
      </c>
      <c r="M208" s="237">
        <v>44499</v>
      </c>
      <c r="N208" s="238">
        <v>20</v>
      </c>
      <c r="O208" s="239">
        <v>0</v>
      </c>
      <c r="P208" s="240">
        <v>0.50139</v>
      </c>
      <c r="Q208" s="247">
        <v>1.00279</v>
      </c>
      <c r="R208" s="248">
        <f>S233</f>
        <v>0.13716818</v>
      </c>
      <c r="S208" s="249">
        <f t="shared" si="13"/>
        <v>0.27433636</v>
      </c>
      <c r="T208" s="237"/>
      <c r="U208" s="231" t="s">
        <v>74</v>
      </c>
    </row>
    <row r="209" s="227" customFormat="1" ht="14" spans="1:21">
      <c r="A209" s="232" t="s">
        <v>68</v>
      </c>
      <c r="B209" s="232" t="s">
        <v>548</v>
      </c>
      <c r="C209" s="233" t="s">
        <v>69</v>
      </c>
      <c r="D209" s="232" t="s">
        <v>549</v>
      </c>
      <c r="E209" s="233" t="s">
        <v>547</v>
      </c>
      <c r="F209" s="232" t="s">
        <v>573</v>
      </c>
      <c r="G209" s="233" t="s">
        <v>77</v>
      </c>
      <c r="H209" s="233" t="s">
        <v>574</v>
      </c>
      <c r="I209" s="233" t="s">
        <v>572</v>
      </c>
      <c r="J209" s="241">
        <v>1</v>
      </c>
      <c r="K209" s="233" t="s">
        <v>69</v>
      </c>
      <c r="L209" s="233" t="s">
        <v>74</v>
      </c>
      <c r="M209" s="242">
        <v>44499</v>
      </c>
      <c r="N209" s="243">
        <v>20</v>
      </c>
      <c r="O209" s="244">
        <v>0</v>
      </c>
      <c r="P209" s="245">
        <v>0.4336</v>
      </c>
      <c r="Q209" s="250">
        <v>0.4336</v>
      </c>
      <c r="R209" s="248">
        <v>0.5752</v>
      </c>
      <c r="S209" s="249">
        <f t="shared" si="13"/>
        <v>0.5752</v>
      </c>
      <c r="T209" s="242"/>
      <c r="U209" s="233" t="s">
        <v>74</v>
      </c>
    </row>
    <row r="210" s="227" customFormat="1" ht="14" spans="1:21">
      <c r="A210" s="230" t="s">
        <v>68</v>
      </c>
      <c r="B210" s="230" t="s">
        <v>548</v>
      </c>
      <c r="C210" s="231" t="s">
        <v>69</v>
      </c>
      <c r="D210" s="230" t="s">
        <v>549</v>
      </c>
      <c r="E210" s="231" t="s">
        <v>547</v>
      </c>
      <c r="F210" s="230" t="s">
        <v>575</v>
      </c>
      <c r="G210" s="231" t="s">
        <v>77</v>
      </c>
      <c r="H210" s="231" t="s">
        <v>576</v>
      </c>
      <c r="I210" s="231" t="s">
        <v>563</v>
      </c>
      <c r="J210" s="236">
        <v>1</v>
      </c>
      <c r="K210" s="231" t="s">
        <v>69</v>
      </c>
      <c r="L210" s="231" t="s">
        <v>74</v>
      </c>
      <c r="M210" s="237">
        <v>44499</v>
      </c>
      <c r="N210" s="238">
        <v>20</v>
      </c>
      <c r="O210" s="239">
        <v>0</v>
      </c>
      <c r="P210" s="240">
        <v>0.2807</v>
      </c>
      <c r="Q210" s="247">
        <v>0.2807</v>
      </c>
      <c r="R210" s="248">
        <v>0.2807</v>
      </c>
      <c r="S210" s="249">
        <f t="shared" si="13"/>
        <v>0.2807</v>
      </c>
      <c r="T210" s="237"/>
      <c r="U210" s="231" t="s">
        <v>74</v>
      </c>
    </row>
    <row r="211" s="227" customFormat="1" ht="14" spans="1:21">
      <c r="A211" s="232" t="s">
        <v>68</v>
      </c>
      <c r="B211" s="232" t="s">
        <v>548</v>
      </c>
      <c r="C211" s="233" t="s">
        <v>69</v>
      </c>
      <c r="D211" s="232" t="s">
        <v>549</v>
      </c>
      <c r="E211" s="233" t="s">
        <v>547</v>
      </c>
      <c r="F211" s="232" t="s">
        <v>142</v>
      </c>
      <c r="G211" s="233" t="s">
        <v>77</v>
      </c>
      <c r="H211" s="233" t="s">
        <v>143</v>
      </c>
      <c r="I211" s="233" t="s">
        <v>134</v>
      </c>
      <c r="J211" s="241">
        <v>1</v>
      </c>
      <c r="K211" s="233" t="s">
        <v>69</v>
      </c>
      <c r="L211" s="233" t="s">
        <v>74</v>
      </c>
      <c r="M211" s="242">
        <v>44499</v>
      </c>
      <c r="N211" s="243">
        <v>20</v>
      </c>
      <c r="O211" s="244">
        <v>0</v>
      </c>
      <c r="P211" s="245">
        <v>5.2628</v>
      </c>
      <c r="Q211" s="250">
        <v>5.2628</v>
      </c>
      <c r="R211" s="248">
        <v>5</v>
      </c>
      <c r="S211" s="249">
        <f t="shared" si="13"/>
        <v>5</v>
      </c>
      <c r="T211" s="242"/>
      <c r="U211" s="233" t="s">
        <v>74</v>
      </c>
    </row>
    <row r="212" s="227" customFormat="1" ht="14" spans="1:21">
      <c r="A212" s="230" t="s">
        <v>68</v>
      </c>
      <c r="B212" s="230" t="s">
        <v>548</v>
      </c>
      <c r="C212" s="231" t="s">
        <v>69</v>
      </c>
      <c r="D212" s="230" t="s">
        <v>549</v>
      </c>
      <c r="E212" s="231" t="s">
        <v>547</v>
      </c>
      <c r="F212" s="230" t="s">
        <v>76</v>
      </c>
      <c r="G212" s="231" t="s">
        <v>77</v>
      </c>
      <c r="H212" s="231" t="s">
        <v>78</v>
      </c>
      <c r="I212" s="231" t="s">
        <v>74</v>
      </c>
      <c r="J212" s="236">
        <v>0.0140672</v>
      </c>
      <c r="K212" s="231" t="s">
        <v>79</v>
      </c>
      <c r="L212" s="231" t="s">
        <v>74</v>
      </c>
      <c r="M212" s="237">
        <v>45086</v>
      </c>
      <c r="N212" s="238">
        <v>20</v>
      </c>
      <c r="O212" s="239">
        <v>0</v>
      </c>
      <c r="P212" s="240">
        <v>5.96786</v>
      </c>
      <c r="Q212" s="247">
        <v>0.08395</v>
      </c>
      <c r="R212" s="248">
        <v>5.75221</v>
      </c>
      <c r="S212" s="249">
        <f t="shared" si="13"/>
        <v>0.080917488512</v>
      </c>
      <c r="T212" s="237"/>
      <c r="U212" s="231" t="s">
        <v>74</v>
      </c>
    </row>
    <row r="213" s="227" customFormat="1" ht="14" spans="1:21">
      <c r="A213" s="232" t="s">
        <v>68</v>
      </c>
      <c r="B213" s="232" t="s">
        <v>548</v>
      </c>
      <c r="C213" s="233" t="s">
        <v>69</v>
      </c>
      <c r="D213" s="232" t="s">
        <v>549</v>
      </c>
      <c r="E213" s="233" t="s">
        <v>547</v>
      </c>
      <c r="F213" s="232" t="s">
        <v>577</v>
      </c>
      <c r="G213" s="233" t="s">
        <v>77</v>
      </c>
      <c r="H213" s="233" t="s">
        <v>578</v>
      </c>
      <c r="I213" s="233" t="s">
        <v>148</v>
      </c>
      <c r="J213" s="241">
        <v>1</v>
      </c>
      <c r="K213" s="233" t="s">
        <v>69</v>
      </c>
      <c r="L213" s="233" t="s">
        <v>74</v>
      </c>
      <c r="M213" s="242">
        <v>44499</v>
      </c>
      <c r="N213" s="243">
        <v>20</v>
      </c>
      <c r="O213" s="244">
        <v>0</v>
      </c>
      <c r="P213" s="245">
        <v>0.2089</v>
      </c>
      <c r="Q213" s="250">
        <v>0.2089</v>
      </c>
      <c r="R213" s="248">
        <v>0.17</v>
      </c>
      <c r="S213" s="249">
        <f t="shared" si="13"/>
        <v>0.17</v>
      </c>
      <c r="T213" s="242"/>
      <c r="U213" s="233" t="s">
        <v>74</v>
      </c>
    </row>
    <row r="214" s="227" customFormat="1" ht="14" spans="1:21">
      <c r="A214" s="230" t="s">
        <v>68</v>
      </c>
      <c r="B214" s="230" t="s">
        <v>548</v>
      </c>
      <c r="C214" s="231" t="s">
        <v>69</v>
      </c>
      <c r="D214" s="230" t="s">
        <v>549</v>
      </c>
      <c r="E214" s="231" t="s">
        <v>547</v>
      </c>
      <c r="F214" s="230" t="s">
        <v>579</v>
      </c>
      <c r="G214" s="231" t="s">
        <v>77</v>
      </c>
      <c r="H214" s="231" t="s">
        <v>580</v>
      </c>
      <c r="I214" s="231" t="s">
        <v>148</v>
      </c>
      <c r="J214" s="236">
        <v>1</v>
      </c>
      <c r="K214" s="231" t="s">
        <v>69</v>
      </c>
      <c r="L214" s="231" t="s">
        <v>74</v>
      </c>
      <c r="M214" s="237">
        <v>44499</v>
      </c>
      <c r="N214" s="238">
        <v>20</v>
      </c>
      <c r="O214" s="239">
        <v>0</v>
      </c>
      <c r="P214" s="240">
        <v>0.2052</v>
      </c>
      <c r="Q214" s="247">
        <v>0.2052</v>
      </c>
      <c r="R214" s="248">
        <v>0.2052</v>
      </c>
      <c r="S214" s="249">
        <f t="shared" si="13"/>
        <v>0.2052</v>
      </c>
      <c r="T214" s="237"/>
      <c r="U214" s="231" t="s">
        <v>74</v>
      </c>
    </row>
    <row r="215" s="227" customFormat="1" ht="14" spans="1:21">
      <c r="A215" s="232" t="s">
        <v>68</v>
      </c>
      <c r="B215" s="232" t="s">
        <v>548</v>
      </c>
      <c r="C215" s="233" t="s">
        <v>69</v>
      </c>
      <c r="D215" s="232" t="s">
        <v>549</v>
      </c>
      <c r="E215" s="233" t="s">
        <v>547</v>
      </c>
      <c r="F215" s="232" t="s">
        <v>581</v>
      </c>
      <c r="G215" s="233" t="s">
        <v>77</v>
      </c>
      <c r="H215" s="233" t="s">
        <v>582</v>
      </c>
      <c r="I215" s="233" t="s">
        <v>312</v>
      </c>
      <c r="J215" s="241">
        <v>1</v>
      </c>
      <c r="K215" s="233" t="s">
        <v>69</v>
      </c>
      <c r="L215" s="233" t="s">
        <v>74</v>
      </c>
      <c r="M215" s="242">
        <v>44499</v>
      </c>
      <c r="N215" s="243">
        <v>20</v>
      </c>
      <c r="O215" s="244">
        <v>0</v>
      </c>
      <c r="P215" s="245">
        <v>3.844</v>
      </c>
      <c r="Q215" s="250">
        <v>3.844</v>
      </c>
      <c r="R215" s="248">
        <v>3.6818</v>
      </c>
      <c r="S215" s="249">
        <f t="shared" si="13"/>
        <v>3.6818</v>
      </c>
      <c r="T215" s="242"/>
      <c r="U215" s="233" t="s">
        <v>74</v>
      </c>
    </row>
    <row r="216" spans="19:19">
      <c r="S216" s="228">
        <f>SUM(S196:S215)</f>
        <v>55.7511205765674</v>
      </c>
    </row>
    <row r="218" s="227" customFormat="1" ht="18" customHeight="1" spans="1:21">
      <c r="A218" s="229" t="s">
        <v>47</v>
      </c>
      <c r="B218" s="229" t="s">
        <v>48</v>
      </c>
      <c r="C218" s="229" t="s">
        <v>49</v>
      </c>
      <c r="D218" s="229" t="s">
        <v>50</v>
      </c>
      <c r="E218" s="229" t="s">
        <v>51</v>
      </c>
      <c r="F218" s="229" t="s">
        <v>52</v>
      </c>
      <c r="G218" s="229" t="s">
        <v>53</v>
      </c>
      <c r="H218" s="229" t="s">
        <v>54</v>
      </c>
      <c r="I218" s="229" t="s">
        <v>55</v>
      </c>
      <c r="J218" s="235" t="s">
        <v>56</v>
      </c>
      <c r="K218" s="229" t="s">
        <v>57</v>
      </c>
      <c r="L218" s="229" t="s">
        <v>58</v>
      </c>
      <c r="M218" s="235" t="s">
        <v>59</v>
      </c>
      <c r="N218" s="235" t="s">
        <v>60</v>
      </c>
      <c r="O218" s="235" t="s">
        <v>61</v>
      </c>
      <c r="P218" s="235" t="s">
        <v>62</v>
      </c>
      <c r="Q218" s="235" t="s">
        <v>63</v>
      </c>
      <c r="R218" s="246" t="s">
        <v>64</v>
      </c>
      <c r="S218" s="246" t="s">
        <v>65</v>
      </c>
      <c r="T218" s="235" t="s">
        <v>66</v>
      </c>
      <c r="U218" s="229" t="s">
        <v>67</v>
      </c>
    </row>
    <row r="219" s="227" customFormat="1" ht="14" spans="1:21">
      <c r="A219" s="230" t="s">
        <v>68</v>
      </c>
      <c r="B219" s="230" t="s">
        <v>163</v>
      </c>
      <c r="C219" s="231" t="s">
        <v>69</v>
      </c>
      <c r="D219" s="230" t="s">
        <v>164</v>
      </c>
      <c r="E219" s="231" t="s">
        <v>74</v>
      </c>
      <c r="F219" s="230" t="s">
        <v>178</v>
      </c>
      <c r="G219" s="231" t="s">
        <v>77</v>
      </c>
      <c r="H219" s="231" t="s">
        <v>179</v>
      </c>
      <c r="I219" s="231" t="s">
        <v>74</v>
      </c>
      <c r="J219" s="236">
        <v>1</v>
      </c>
      <c r="K219" s="231" t="s">
        <v>69</v>
      </c>
      <c r="L219" s="231" t="s">
        <v>74</v>
      </c>
      <c r="M219" s="237">
        <v>45258</v>
      </c>
      <c r="N219" s="238">
        <v>110</v>
      </c>
      <c r="O219" s="239">
        <v>0</v>
      </c>
      <c r="P219" s="240">
        <v>0.75</v>
      </c>
      <c r="Q219" s="247">
        <v>0.75</v>
      </c>
      <c r="R219" s="248">
        <v>0.735</v>
      </c>
      <c r="S219" s="249">
        <f t="shared" ref="S219:S224" si="14">R219*J219</f>
        <v>0.735</v>
      </c>
      <c r="T219" s="237"/>
      <c r="U219" s="231" t="s">
        <v>74</v>
      </c>
    </row>
    <row r="220" s="227" customFormat="1" ht="14" spans="1:21">
      <c r="A220" s="232" t="s">
        <v>68</v>
      </c>
      <c r="B220" s="232" t="s">
        <v>163</v>
      </c>
      <c r="C220" s="233" t="s">
        <v>69</v>
      </c>
      <c r="D220" s="232" t="s">
        <v>164</v>
      </c>
      <c r="E220" s="233" t="s">
        <v>74</v>
      </c>
      <c r="F220" s="232" t="s">
        <v>180</v>
      </c>
      <c r="G220" s="233" t="s">
        <v>77</v>
      </c>
      <c r="H220" s="233" t="s">
        <v>181</v>
      </c>
      <c r="I220" s="233" t="s">
        <v>104</v>
      </c>
      <c r="J220" s="241">
        <v>0.1305</v>
      </c>
      <c r="K220" s="233" t="s">
        <v>79</v>
      </c>
      <c r="L220" s="233" t="s">
        <v>74</v>
      </c>
      <c r="M220" s="242">
        <v>45117</v>
      </c>
      <c r="N220" s="243">
        <v>110</v>
      </c>
      <c r="O220" s="244">
        <v>0</v>
      </c>
      <c r="P220" s="245">
        <v>4.92256</v>
      </c>
      <c r="Q220" s="250">
        <v>0.64239</v>
      </c>
      <c r="R220" s="248">
        <v>4.67257</v>
      </c>
      <c r="S220" s="249">
        <f t="shared" si="14"/>
        <v>0.609770385</v>
      </c>
      <c r="T220" s="242"/>
      <c r="U220" s="233" t="s">
        <v>74</v>
      </c>
    </row>
    <row r="221" spans="19:19">
      <c r="S221" s="228">
        <f>SUM(S219:S220)</f>
        <v>1.344770385</v>
      </c>
    </row>
    <row r="223" s="227" customFormat="1" ht="18" customHeight="1" spans="1:21">
      <c r="A223" s="229" t="s">
        <v>47</v>
      </c>
      <c r="B223" s="229" t="s">
        <v>48</v>
      </c>
      <c r="C223" s="229" t="s">
        <v>49</v>
      </c>
      <c r="D223" s="229" t="s">
        <v>50</v>
      </c>
      <c r="E223" s="229" t="s">
        <v>51</v>
      </c>
      <c r="F223" s="229" t="s">
        <v>52</v>
      </c>
      <c r="G223" s="229" t="s">
        <v>53</v>
      </c>
      <c r="H223" s="229" t="s">
        <v>54</v>
      </c>
      <c r="I223" s="229" t="s">
        <v>55</v>
      </c>
      <c r="J223" s="235" t="s">
        <v>56</v>
      </c>
      <c r="K223" s="229" t="s">
        <v>57</v>
      </c>
      <c r="L223" s="229" t="s">
        <v>58</v>
      </c>
      <c r="M223" s="235" t="s">
        <v>59</v>
      </c>
      <c r="N223" s="235" t="s">
        <v>60</v>
      </c>
      <c r="O223" s="235" t="s">
        <v>61</v>
      </c>
      <c r="P223" s="235" t="s">
        <v>62</v>
      </c>
      <c r="Q223" s="235" t="s">
        <v>63</v>
      </c>
      <c r="R223" s="246" t="s">
        <v>64</v>
      </c>
      <c r="S223" s="246" t="s">
        <v>65</v>
      </c>
      <c r="T223" s="235" t="s">
        <v>66</v>
      </c>
      <c r="U223" s="229" t="s">
        <v>67</v>
      </c>
    </row>
    <row r="224" s="227" customFormat="1" ht="14" spans="1:21">
      <c r="A224" s="230" t="s">
        <v>68</v>
      </c>
      <c r="B224" s="230" t="s">
        <v>552</v>
      </c>
      <c r="C224" s="231" t="s">
        <v>69</v>
      </c>
      <c r="D224" s="230" t="s">
        <v>161</v>
      </c>
      <c r="E224" s="231" t="s">
        <v>583</v>
      </c>
      <c r="F224" s="230" t="s">
        <v>175</v>
      </c>
      <c r="G224" s="231" t="s">
        <v>77</v>
      </c>
      <c r="H224" s="231" t="s">
        <v>176</v>
      </c>
      <c r="I224" s="231" t="s">
        <v>177</v>
      </c>
      <c r="J224" s="236">
        <v>0.443</v>
      </c>
      <c r="K224" s="231" t="s">
        <v>79</v>
      </c>
      <c r="L224" s="231" t="s">
        <v>74</v>
      </c>
      <c r="M224" s="237">
        <v>44984</v>
      </c>
      <c r="N224" s="238">
        <v>60</v>
      </c>
      <c r="O224" s="239">
        <v>0</v>
      </c>
      <c r="P224" s="240">
        <v>4.415</v>
      </c>
      <c r="Q224" s="247">
        <v>1.95585</v>
      </c>
      <c r="R224" s="248">
        <v>4.33628</v>
      </c>
      <c r="S224" s="249">
        <f t="shared" si="14"/>
        <v>1.92097204</v>
      </c>
      <c r="T224" s="237"/>
      <c r="U224" s="231" t="s">
        <v>74</v>
      </c>
    </row>
    <row r="225" spans="19:19">
      <c r="S225" s="228">
        <f>SUM(S224:S224)</f>
        <v>1.92097204</v>
      </c>
    </row>
    <row r="227" s="227" customFormat="1" ht="18" customHeight="1" spans="1:21">
      <c r="A227" s="229" t="s">
        <v>47</v>
      </c>
      <c r="B227" s="229" t="s">
        <v>48</v>
      </c>
      <c r="C227" s="229" t="s">
        <v>49</v>
      </c>
      <c r="D227" s="229" t="s">
        <v>50</v>
      </c>
      <c r="E227" s="229" t="s">
        <v>51</v>
      </c>
      <c r="F227" s="229" t="s">
        <v>52</v>
      </c>
      <c r="G227" s="229" t="s">
        <v>53</v>
      </c>
      <c r="H227" s="229" t="s">
        <v>54</v>
      </c>
      <c r="I227" s="229" t="s">
        <v>55</v>
      </c>
      <c r="J227" s="235" t="s">
        <v>56</v>
      </c>
      <c r="K227" s="229" t="s">
        <v>57</v>
      </c>
      <c r="L227" s="229" t="s">
        <v>58</v>
      </c>
      <c r="M227" s="235" t="s">
        <v>59</v>
      </c>
      <c r="N227" s="235" t="s">
        <v>60</v>
      </c>
      <c r="O227" s="235" t="s">
        <v>61</v>
      </c>
      <c r="P227" s="235" t="s">
        <v>62</v>
      </c>
      <c r="Q227" s="235" t="s">
        <v>63</v>
      </c>
      <c r="R227" s="246" t="s">
        <v>64</v>
      </c>
      <c r="S227" s="246" t="s">
        <v>65</v>
      </c>
      <c r="T227" s="235" t="s">
        <v>66</v>
      </c>
      <c r="U227" s="229" t="s">
        <v>67</v>
      </c>
    </row>
    <row r="228" s="227" customFormat="1" ht="14" spans="1:21">
      <c r="A228" s="230" t="s">
        <v>68</v>
      </c>
      <c r="B228" s="230" t="s">
        <v>561</v>
      </c>
      <c r="C228" s="231" t="s">
        <v>69</v>
      </c>
      <c r="D228" s="230" t="s">
        <v>562</v>
      </c>
      <c r="E228" s="231" t="s">
        <v>563</v>
      </c>
      <c r="F228" s="230" t="s">
        <v>172</v>
      </c>
      <c r="G228" s="231" t="s">
        <v>77</v>
      </c>
      <c r="H228" s="231" t="s">
        <v>117</v>
      </c>
      <c r="I228" s="231" t="s">
        <v>173</v>
      </c>
      <c r="J228" s="236">
        <v>0.1209</v>
      </c>
      <c r="K228" s="231" t="s">
        <v>79</v>
      </c>
      <c r="L228" s="231" t="s">
        <v>74</v>
      </c>
      <c r="M228" s="237">
        <v>45362</v>
      </c>
      <c r="N228" s="238">
        <v>110</v>
      </c>
      <c r="O228" s="239">
        <v>0</v>
      </c>
      <c r="P228" s="240">
        <v>4.76311</v>
      </c>
      <c r="Q228" s="247">
        <v>0.57586</v>
      </c>
      <c r="R228" s="248">
        <v>4.40708</v>
      </c>
      <c r="S228" s="249">
        <f>R228*J228</f>
        <v>0.532815972</v>
      </c>
      <c r="T228" s="237"/>
      <c r="U228" s="231" t="s">
        <v>74</v>
      </c>
    </row>
    <row r="229" spans="19:19">
      <c r="S229" s="228">
        <f>SUM(S228:S228)</f>
        <v>0.532815972</v>
      </c>
    </row>
    <row r="231" s="227" customFormat="1" ht="18" customHeight="1" spans="1:21">
      <c r="A231" s="229" t="s">
        <v>47</v>
      </c>
      <c r="B231" s="229" t="s">
        <v>48</v>
      </c>
      <c r="C231" s="229" t="s">
        <v>49</v>
      </c>
      <c r="D231" s="229" t="s">
        <v>50</v>
      </c>
      <c r="E231" s="229" t="s">
        <v>51</v>
      </c>
      <c r="F231" s="229" t="s">
        <v>52</v>
      </c>
      <c r="G231" s="229" t="s">
        <v>53</v>
      </c>
      <c r="H231" s="229" t="s">
        <v>54</v>
      </c>
      <c r="I231" s="229" t="s">
        <v>55</v>
      </c>
      <c r="J231" s="235" t="s">
        <v>56</v>
      </c>
      <c r="K231" s="229" t="s">
        <v>57</v>
      </c>
      <c r="L231" s="229" t="s">
        <v>58</v>
      </c>
      <c r="M231" s="235" t="s">
        <v>59</v>
      </c>
      <c r="N231" s="235" t="s">
        <v>60</v>
      </c>
      <c r="O231" s="235" t="s">
        <v>61</v>
      </c>
      <c r="P231" s="235" t="s">
        <v>62</v>
      </c>
      <c r="Q231" s="235" t="s">
        <v>63</v>
      </c>
      <c r="R231" s="246" t="s">
        <v>64</v>
      </c>
      <c r="S231" s="246" t="s">
        <v>65</v>
      </c>
      <c r="T231" s="235" t="s">
        <v>66</v>
      </c>
      <c r="U231" s="229" t="s">
        <v>67</v>
      </c>
    </row>
    <row r="232" s="227" customFormat="1" ht="14" spans="1:21">
      <c r="A232" s="230" t="s">
        <v>68</v>
      </c>
      <c r="B232" s="230" t="s">
        <v>570</v>
      </c>
      <c r="C232" s="231" t="s">
        <v>69</v>
      </c>
      <c r="D232" s="230" t="s">
        <v>571</v>
      </c>
      <c r="E232" s="231" t="s">
        <v>572</v>
      </c>
      <c r="F232" s="230" t="s">
        <v>169</v>
      </c>
      <c r="G232" s="231" t="s">
        <v>77</v>
      </c>
      <c r="H232" s="231" t="s">
        <v>170</v>
      </c>
      <c r="I232" s="231" t="s">
        <v>171</v>
      </c>
      <c r="J232" s="236">
        <v>0.031</v>
      </c>
      <c r="K232" s="231" t="s">
        <v>79</v>
      </c>
      <c r="L232" s="231" t="s">
        <v>74</v>
      </c>
      <c r="M232" s="237">
        <v>44499</v>
      </c>
      <c r="N232" s="238">
        <v>110</v>
      </c>
      <c r="O232" s="239">
        <v>0</v>
      </c>
      <c r="P232" s="240">
        <v>5.151</v>
      </c>
      <c r="Q232" s="247">
        <v>0.15968</v>
      </c>
      <c r="R232" s="248">
        <v>4.42478</v>
      </c>
      <c r="S232" s="249">
        <f t="shared" ref="S232:S237" si="15">R232*J232</f>
        <v>0.13716818</v>
      </c>
      <c r="T232" s="237"/>
      <c r="U232" s="231" t="s">
        <v>74</v>
      </c>
    </row>
    <row r="233" spans="19:19">
      <c r="S233" s="228">
        <f>SUM(S232:S232)</f>
        <v>0.13716818</v>
      </c>
    </row>
    <row r="235" s="227" customFormat="1" ht="18" customHeight="1" spans="1:21">
      <c r="A235" s="229" t="s">
        <v>47</v>
      </c>
      <c r="B235" s="229" t="s">
        <v>48</v>
      </c>
      <c r="C235" s="229" t="s">
        <v>49</v>
      </c>
      <c r="D235" s="229" t="s">
        <v>50</v>
      </c>
      <c r="E235" s="229" t="s">
        <v>51</v>
      </c>
      <c r="F235" s="229" t="s">
        <v>52</v>
      </c>
      <c r="G235" s="229" t="s">
        <v>53</v>
      </c>
      <c r="H235" s="229" t="s">
        <v>54</v>
      </c>
      <c r="I235" s="229" t="s">
        <v>55</v>
      </c>
      <c r="J235" s="235" t="s">
        <v>56</v>
      </c>
      <c r="K235" s="229" t="s">
        <v>57</v>
      </c>
      <c r="L235" s="229" t="s">
        <v>58</v>
      </c>
      <c r="M235" s="235" t="s">
        <v>59</v>
      </c>
      <c r="N235" s="235" t="s">
        <v>60</v>
      </c>
      <c r="O235" s="235" t="s">
        <v>61</v>
      </c>
      <c r="P235" s="235" t="s">
        <v>62</v>
      </c>
      <c r="Q235" s="235" t="s">
        <v>63</v>
      </c>
      <c r="R235" s="246" t="s">
        <v>64</v>
      </c>
      <c r="S235" s="246" t="s">
        <v>65</v>
      </c>
      <c r="T235" s="235" t="s">
        <v>66</v>
      </c>
      <c r="U235" s="229" t="s">
        <v>67</v>
      </c>
    </row>
    <row r="236" s="227" customFormat="1" ht="14" spans="1:21">
      <c r="A236" s="230" t="s">
        <v>68</v>
      </c>
      <c r="B236" s="230" t="s">
        <v>437</v>
      </c>
      <c r="C236" s="231" t="s">
        <v>69</v>
      </c>
      <c r="D236" s="230" t="s">
        <v>438</v>
      </c>
      <c r="E236" s="231" t="s">
        <v>519</v>
      </c>
      <c r="F236" s="230" t="s">
        <v>584</v>
      </c>
      <c r="G236" s="231" t="s">
        <v>72</v>
      </c>
      <c r="H236" s="231" t="s">
        <v>585</v>
      </c>
      <c r="I236" s="231" t="s">
        <v>431</v>
      </c>
      <c r="J236" s="236">
        <v>1</v>
      </c>
      <c r="K236" s="231" t="s">
        <v>69</v>
      </c>
      <c r="L236" s="231" t="s">
        <v>75</v>
      </c>
      <c r="M236" s="237">
        <v>44499</v>
      </c>
      <c r="N236" s="238">
        <v>70</v>
      </c>
      <c r="O236" s="239">
        <v>0</v>
      </c>
      <c r="P236" s="240">
        <v>35.53912</v>
      </c>
      <c r="Q236" s="247">
        <v>35.53912</v>
      </c>
      <c r="R236" s="248">
        <f>S248</f>
        <v>19.3625886001416</v>
      </c>
      <c r="S236" s="249">
        <f t="shared" si="15"/>
        <v>19.3625886001416</v>
      </c>
      <c r="T236" s="237"/>
      <c r="U236" s="231" t="s">
        <v>74</v>
      </c>
    </row>
    <row r="237" s="227" customFormat="1" ht="14" spans="1:21">
      <c r="A237" s="232" t="s">
        <v>68</v>
      </c>
      <c r="B237" s="232" t="s">
        <v>437</v>
      </c>
      <c r="C237" s="233" t="s">
        <v>69</v>
      </c>
      <c r="D237" s="232" t="s">
        <v>438</v>
      </c>
      <c r="E237" s="233" t="s">
        <v>519</v>
      </c>
      <c r="F237" s="232" t="s">
        <v>92</v>
      </c>
      <c r="G237" s="233" t="s">
        <v>72</v>
      </c>
      <c r="H237" s="233" t="s">
        <v>93</v>
      </c>
      <c r="I237" s="233" t="s">
        <v>74</v>
      </c>
      <c r="J237" s="241">
        <v>0.124</v>
      </c>
      <c r="K237" s="233" t="s">
        <v>94</v>
      </c>
      <c r="L237" s="233" t="s">
        <v>74</v>
      </c>
      <c r="M237" s="242">
        <v>44499</v>
      </c>
      <c r="N237" s="243">
        <v>70</v>
      </c>
      <c r="O237" s="244">
        <v>0</v>
      </c>
      <c r="P237" s="245">
        <v>7.55336</v>
      </c>
      <c r="Q237" s="250">
        <v>0.93662</v>
      </c>
      <c r="R237" s="248">
        <f>R192</f>
        <v>5.8632258835</v>
      </c>
      <c r="S237" s="249">
        <f t="shared" si="15"/>
        <v>0.727040009554</v>
      </c>
      <c r="T237" s="242"/>
      <c r="U237" s="233" t="s">
        <v>74</v>
      </c>
    </row>
    <row r="238" spans="19:19">
      <c r="S238" s="228">
        <f>SUM(S236:S237)</f>
        <v>20.0896286096956</v>
      </c>
    </row>
    <row r="240" s="227" customFormat="1" ht="18" customHeight="1" spans="1:21">
      <c r="A240" s="229" t="s">
        <v>47</v>
      </c>
      <c r="B240" s="229" t="s">
        <v>48</v>
      </c>
      <c r="C240" s="229" t="s">
        <v>49</v>
      </c>
      <c r="D240" s="229" t="s">
        <v>50</v>
      </c>
      <c r="E240" s="229" t="s">
        <v>51</v>
      </c>
      <c r="F240" s="229" t="s">
        <v>52</v>
      </c>
      <c r="G240" s="229" t="s">
        <v>53</v>
      </c>
      <c r="H240" s="229" t="s">
        <v>54</v>
      </c>
      <c r="I240" s="229" t="s">
        <v>55</v>
      </c>
      <c r="J240" s="235" t="s">
        <v>56</v>
      </c>
      <c r="K240" s="229" t="s">
        <v>57</v>
      </c>
      <c r="L240" s="229" t="s">
        <v>58</v>
      </c>
      <c r="M240" s="235" t="s">
        <v>59</v>
      </c>
      <c r="N240" s="235" t="s">
        <v>60</v>
      </c>
      <c r="O240" s="235" t="s">
        <v>61</v>
      </c>
      <c r="P240" s="235" t="s">
        <v>62</v>
      </c>
      <c r="Q240" s="235" t="s">
        <v>63</v>
      </c>
      <c r="R240" s="246" t="s">
        <v>64</v>
      </c>
      <c r="S240" s="246" t="s">
        <v>65</v>
      </c>
      <c r="T240" s="235" t="s">
        <v>66</v>
      </c>
      <c r="U240" s="229" t="s">
        <v>67</v>
      </c>
    </row>
    <row r="241" s="227" customFormat="1" ht="14" spans="1:21">
      <c r="A241" s="230" t="s">
        <v>68</v>
      </c>
      <c r="B241" s="230" t="s">
        <v>584</v>
      </c>
      <c r="C241" s="231" t="s">
        <v>69</v>
      </c>
      <c r="D241" s="230" t="s">
        <v>585</v>
      </c>
      <c r="E241" s="231" t="s">
        <v>519</v>
      </c>
      <c r="F241" s="230" t="s">
        <v>586</v>
      </c>
      <c r="G241" s="231" t="s">
        <v>72</v>
      </c>
      <c r="H241" s="231" t="s">
        <v>587</v>
      </c>
      <c r="I241" s="231" t="s">
        <v>535</v>
      </c>
      <c r="J241" s="236">
        <v>1</v>
      </c>
      <c r="K241" s="231" t="s">
        <v>69</v>
      </c>
      <c r="L241" s="231" t="s">
        <v>74</v>
      </c>
      <c r="M241" s="237">
        <v>45477</v>
      </c>
      <c r="N241" s="238">
        <v>20</v>
      </c>
      <c r="O241" s="239">
        <v>0</v>
      </c>
      <c r="P241" s="240">
        <v>1.03481</v>
      </c>
      <c r="Q241" s="247">
        <v>1.03481</v>
      </c>
      <c r="R241" s="248">
        <f>S253</f>
        <v>0.59391108</v>
      </c>
      <c r="S241" s="249">
        <f t="shared" ref="S241:S247" si="16">R241*J241</f>
        <v>0.59391108</v>
      </c>
      <c r="T241" s="237"/>
      <c r="U241" s="231" t="s">
        <v>74</v>
      </c>
    </row>
    <row r="242" s="227" customFormat="1" ht="14" spans="1:21">
      <c r="A242" s="232" t="s">
        <v>68</v>
      </c>
      <c r="B242" s="232" t="s">
        <v>584</v>
      </c>
      <c r="C242" s="233" t="s">
        <v>69</v>
      </c>
      <c r="D242" s="232" t="s">
        <v>585</v>
      </c>
      <c r="E242" s="233" t="s">
        <v>519</v>
      </c>
      <c r="F242" s="232" t="s">
        <v>588</v>
      </c>
      <c r="G242" s="233" t="s">
        <v>77</v>
      </c>
      <c r="H242" s="233" t="s">
        <v>589</v>
      </c>
      <c r="I242" s="233" t="s">
        <v>312</v>
      </c>
      <c r="J242" s="241">
        <v>2</v>
      </c>
      <c r="K242" s="233" t="s">
        <v>69</v>
      </c>
      <c r="L242" s="233" t="s">
        <v>74</v>
      </c>
      <c r="M242" s="242">
        <v>44499</v>
      </c>
      <c r="N242" s="243">
        <v>20</v>
      </c>
      <c r="O242" s="244">
        <v>0</v>
      </c>
      <c r="P242" s="245">
        <v>2</v>
      </c>
      <c r="Q242" s="250">
        <v>4</v>
      </c>
      <c r="R242" s="248">
        <v>1.3485</v>
      </c>
      <c r="S242" s="249">
        <f t="shared" si="16"/>
        <v>2.697</v>
      </c>
      <c r="T242" s="242"/>
      <c r="U242" s="233" t="s">
        <v>74</v>
      </c>
    </row>
    <row r="243" s="227" customFormat="1" ht="14" spans="1:21">
      <c r="A243" s="230" t="s">
        <v>68</v>
      </c>
      <c r="B243" s="230" t="s">
        <v>584</v>
      </c>
      <c r="C243" s="231" t="s">
        <v>69</v>
      </c>
      <c r="D243" s="230" t="s">
        <v>585</v>
      </c>
      <c r="E243" s="231" t="s">
        <v>519</v>
      </c>
      <c r="F243" s="230" t="s">
        <v>530</v>
      </c>
      <c r="G243" s="231" t="s">
        <v>72</v>
      </c>
      <c r="H243" s="231" t="s">
        <v>531</v>
      </c>
      <c r="I243" s="231" t="s">
        <v>532</v>
      </c>
      <c r="J243" s="236">
        <v>2</v>
      </c>
      <c r="K243" s="231" t="s">
        <v>69</v>
      </c>
      <c r="L243" s="231" t="s">
        <v>74</v>
      </c>
      <c r="M243" s="237">
        <v>44499</v>
      </c>
      <c r="N243" s="238">
        <v>20</v>
      </c>
      <c r="O243" s="239">
        <v>0</v>
      </c>
      <c r="P243" s="240">
        <v>7.35227</v>
      </c>
      <c r="Q243" s="247">
        <v>14.70453</v>
      </c>
      <c r="R243" s="248">
        <f>S261</f>
        <v>2.09715</v>
      </c>
      <c r="S243" s="249">
        <f t="shared" si="16"/>
        <v>4.1943</v>
      </c>
      <c r="T243" s="237"/>
      <c r="U243" s="231" t="s">
        <v>74</v>
      </c>
    </row>
    <row r="244" s="227" customFormat="1" ht="14" spans="1:21">
      <c r="A244" s="232" t="s">
        <v>68</v>
      </c>
      <c r="B244" s="232" t="s">
        <v>584</v>
      </c>
      <c r="C244" s="233" t="s">
        <v>69</v>
      </c>
      <c r="D244" s="232" t="s">
        <v>585</v>
      </c>
      <c r="E244" s="233" t="s">
        <v>519</v>
      </c>
      <c r="F244" s="232" t="s">
        <v>184</v>
      </c>
      <c r="G244" s="233" t="s">
        <v>77</v>
      </c>
      <c r="H244" s="233" t="s">
        <v>185</v>
      </c>
      <c r="I244" s="233" t="s">
        <v>74</v>
      </c>
      <c r="J244" s="241">
        <v>0.027032657</v>
      </c>
      <c r="K244" s="233" t="s">
        <v>79</v>
      </c>
      <c r="L244" s="233" t="s">
        <v>74</v>
      </c>
      <c r="M244" s="242">
        <v>45449</v>
      </c>
      <c r="N244" s="243">
        <v>20</v>
      </c>
      <c r="O244" s="244">
        <v>0</v>
      </c>
      <c r="P244" s="245">
        <v>5.62213</v>
      </c>
      <c r="Q244" s="250">
        <v>0.15198</v>
      </c>
      <c r="R244" s="248">
        <v>5.48673</v>
      </c>
      <c r="S244" s="249">
        <f t="shared" si="16"/>
        <v>0.14832089014161</v>
      </c>
      <c r="T244" s="242"/>
      <c r="U244" s="233" t="s">
        <v>74</v>
      </c>
    </row>
    <row r="245" s="227" customFormat="1" ht="14" spans="1:21">
      <c r="A245" s="230" t="s">
        <v>68</v>
      </c>
      <c r="B245" s="230" t="s">
        <v>584</v>
      </c>
      <c r="C245" s="231" t="s">
        <v>69</v>
      </c>
      <c r="D245" s="230" t="s">
        <v>585</v>
      </c>
      <c r="E245" s="231" t="s">
        <v>519</v>
      </c>
      <c r="F245" s="230" t="s">
        <v>590</v>
      </c>
      <c r="G245" s="231" t="s">
        <v>77</v>
      </c>
      <c r="H245" s="231" t="s">
        <v>591</v>
      </c>
      <c r="I245" s="231" t="s">
        <v>312</v>
      </c>
      <c r="J245" s="236">
        <v>1</v>
      </c>
      <c r="K245" s="231" t="s">
        <v>69</v>
      </c>
      <c r="L245" s="231" t="s">
        <v>74</v>
      </c>
      <c r="M245" s="237">
        <v>44499</v>
      </c>
      <c r="N245" s="238">
        <v>20</v>
      </c>
      <c r="O245" s="239">
        <v>0</v>
      </c>
      <c r="P245" s="240">
        <v>1.1062</v>
      </c>
      <c r="Q245" s="247">
        <v>1.1062</v>
      </c>
      <c r="R245" s="248">
        <v>0.9518</v>
      </c>
      <c r="S245" s="249">
        <f t="shared" si="16"/>
        <v>0.9518</v>
      </c>
      <c r="T245" s="237"/>
      <c r="U245" s="231" t="s">
        <v>74</v>
      </c>
    </row>
    <row r="246" s="227" customFormat="1" ht="14" spans="1:21">
      <c r="A246" s="232" t="s">
        <v>68</v>
      </c>
      <c r="B246" s="232" t="s">
        <v>584</v>
      </c>
      <c r="C246" s="233" t="s">
        <v>69</v>
      </c>
      <c r="D246" s="232" t="s">
        <v>585</v>
      </c>
      <c r="E246" s="233" t="s">
        <v>519</v>
      </c>
      <c r="F246" s="232" t="s">
        <v>592</v>
      </c>
      <c r="G246" s="233" t="s">
        <v>77</v>
      </c>
      <c r="H246" s="233" t="s">
        <v>593</v>
      </c>
      <c r="I246" s="233" t="s">
        <v>312</v>
      </c>
      <c r="J246" s="241">
        <v>2</v>
      </c>
      <c r="K246" s="233" t="s">
        <v>69</v>
      </c>
      <c r="L246" s="233" t="s">
        <v>74</v>
      </c>
      <c r="M246" s="242">
        <v>44499</v>
      </c>
      <c r="N246" s="243">
        <v>20</v>
      </c>
      <c r="O246" s="244">
        <v>0</v>
      </c>
      <c r="P246" s="245">
        <v>5.38</v>
      </c>
      <c r="Q246" s="250">
        <v>10.76</v>
      </c>
      <c r="R246" s="248">
        <v>5.38</v>
      </c>
      <c r="S246" s="249">
        <f t="shared" si="16"/>
        <v>10.76</v>
      </c>
      <c r="T246" s="242"/>
      <c r="U246" s="233" t="s">
        <v>74</v>
      </c>
    </row>
    <row r="247" s="227" customFormat="1" ht="14" spans="1:21">
      <c r="A247" s="230" t="s">
        <v>68</v>
      </c>
      <c r="B247" s="230" t="s">
        <v>584</v>
      </c>
      <c r="C247" s="231" t="s">
        <v>69</v>
      </c>
      <c r="D247" s="230" t="s">
        <v>585</v>
      </c>
      <c r="E247" s="231" t="s">
        <v>519</v>
      </c>
      <c r="F247" s="230" t="s">
        <v>76</v>
      </c>
      <c r="G247" s="231" t="s">
        <v>77</v>
      </c>
      <c r="H247" s="231" t="s">
        <v>78</v>
      </c>
      <c r="I247" s="231" t="s">
        <v>74</v>
      </c>
      <c r="J247" s="236">
        <v>0.003</v>
      </c>
      <c r="K247" s="231" t="s">
        <v>79</v>
      </c>
      <c r="L247" s="231" t="s">
        <v>74</v>
      </c>
      <c r="M247" s="237">
        <v>45449</v>
      </c>
      <c r="N247" s="238">
        <v>20</v>
      </c>
      <c r="O247" s="239">
        <v>0</v>
      </c>
      <c r="P247" s="240">
        <v>5.96786</v>
      </c>
      <c r="Q247" s="247">
        <v>0.0179</v>
      </c>
      <c r="R247" s="248">
        <v>5.75221</v>
      </c>
      <c r="S247" s="249">
        <f t="shared" si="16"/>
        <v>0.01725663</v>
      </c>
      <c r="T247" s="237"/>
      <c r="U247" s="231" t="s">
        <v>74</v>
      </c>
    </row>
    <row r="248" spans="19:19">
      <c r="S248" s="228">
        <f>SUM(S241:S247)</f>
        <v>19.3625886001416</v>
      </c>
    </row>
    <row r="250" s="227" customFormat="1" ht="18" customHeight="1" spans="1:21">
      <c r="A250" s="229" t="s">
        <v>47</v>
      </c>
      <c r="B250" s="229" t="s">
        <v>48</v>
      </c>
      <c r="C250" s="229" t="s">
        <v>49</v>
      </c>
      <c r="D250" s="229" t="s">
        <v>50</v>
      </c>
      <c r="E250" s="229" t="s">
        <v>51</v>
      </c>
      <c r="F250" s="229" t="s">
        <v>52</v>
      </c>
      <c r="G250" s="229" t="s">
        <v>53</v>
      </c>
      <c r="H250" s="229" t="s">
        <v>54</v>
      </c>
      <c r="I250" s="229" t="s">
        <v>55</v>
      </c>
      <c r="J250" s="235" t="s">
        <v>56</v>
      </c>
      <c r="K250" s="229" t="s">
        <v>57</v>
      </c>
      <c r="L250" s="229" t="s">
        <v>58</v>
      </c>
      <c r="M250" s="235" t="s">
        <v>59</v>
      </c>
      <c r="N250" s="235" t="s">
        <v>60</v>
      </c>
      <c r="O250" s="235" t="s">
        <v>61</v>
      </c>
      <c r="P250" s="235" t="s">
        <v>62</v>
      </c>
      <c r="Q250" s="235" t="s">
        <v>63</v>
      </c>
      <c r="R250" s="246" t="s">
        <v>64</v>
      </c>
      <c r="S250" s="246" t="s">
        <v>65</v>
      </c>
      <c r="T250" s="235" t="s">
        <v>66</v>
      </c>
      <c r="U250" s="229" t="s">
        <v>67</v>
      </c>
    </row>
    <row r="251" s="227" customFormat="1" ht="14" spans="1:21">
      <c r="A251" s="230" t="s">
        <v>68</v>
      </c>
      <c r="B251" s="230" t="s">
        <v>586</v>
      </c>
      <c r="C251" s="231" t="s">
        <v>69</v>
      </c>
      <c r="D251" s="230" t="s">
        <v>587</v>
      </c>
      <c r="E251" s="231" t="s">
        <v>535</v>
      </c>
      <c r="F251" s="230" t="s">
        <v>594</v>
      </c>
      <c r="G251" s="231" t="s">
        <v>72</v>
      </c>
      <c r="H251" s="231" t="s">
        <v>595</v>
      </c>
      <c r="I251" s="231" t="s">
        <v>74</v>
      </c>
      <c r="J251" s="236">
        <v>1</v>
      </c>
      <c r="K251" s="231" t="s">
        <v>69</v>
      </c>
      <c r="L251" s="231" t="s">
        <v>75</v>
      </c>
      <c r="M251" s="237">
        <v>45391</v>
      </c>
      <c r="N251" s="238">
        <v>40</v>
      </c>
      <c r="O251" s="239">
        <v>0</v>
      </c>
      <c r="P251" s="240">
        <v>0.34923</v>
      </c>
      <c r="Q251" s="247">
        <v>0.34923</v>
      </c>
      <c r="R251" s="248">
        <f>S257</f>
        <v>0.19391108</v>
      </c>
      <c r="S251" s="249">
        <f t="shared" ref="S251:S256" si="17">R251*J251</f>
        <v>0.19391108</v>
      </c>
      <c r="T251" s="237"/>
      <c r="U251" s="231" t="s">
        <v>74</v>
      </c>
    </row>
    <row r="252" s="227" customFormat="1" ht="14" spans="1:21">
      <c r="A252" s="232" t="s">
        <v>68</v>
      </c>
      <c r="B252" s="232" t="s">
        <v>586</v>
      </c>
      <c r="C252" s="233" t="s">
        <v>69</v>
      </c>
      <c r="D252" s="232" t="s">
        <v>587</v>
      </c>
      <c r="E252" s="233" t="s">
        <v>535</v>
      </c>
      <c r="F252" s="232" t="s">
        <v>596</v>
      </c>
      <c r="G252" s="233" t="s">
        <v>77</v>
      </c>
      <c r="H252" s="233" t="s">
        <v>597</v>
      </c>
      <c r="I252" s="233" t="s">
        <v>74</v>
      </c>
      <c r="J252" s="241">
        <v>1</v>
      </c>
      <c r="K252" s="233" t="s">
        <v>69</v>
      </c>
      <c r="L252" s="233" t="s">
        <v>74</v>
      </c>
      <c r="M252" s="242">
        <v>45391</v>
      </c>
      <c r="N252" s="243">
        <v>40</v>
      </c>
      <c r="O252" s="244">
        <v>0</v>
      </c>
      <c r="P252" s="245">
        <v>0.4</v>
      </c>
      <c r="Q252" s="250">
        <v>0.4</v>
      </c>
      <c r="R252" s="248">
        <v>0.4</v>
      </c>
      <c r="S252" s="249">
        <f t="shared" si="17"/>
        <v>0.4</v>
      </c>
      <c r="T252" s="242"/>
      <c r="U252" s="233" t="s">
        <v>74</v>
      </c>
    </row>
    <row r="253" spans="19:19">
      <c r="S253" s="228">
        <f>SUM(S251:S252)</f>
        <v>0.59391108</v>
      </c>
    </row>
    <row r="255" s="227" customFormat="1" ht="18" customHeight="1" spans="1:21">
      <c r="A255" s="229" t="s">
        <v>47</v>
      </c>
      <c r="B255" s="229" t="s">
        <v>48</v>
      </c>
      <c r="C255" s="229" t="s">
        <v>49</v>
      </c>
      <c r="D255" s="229" t="s">
        <v>50</v>
      </c>
      <c r="E255" s="229" t="s">
        <v>51</v>
      </c>
      <c r="F255" s="229" t="s">
        <v>52</v>
      </c>
      <c r="G255" s="229" t="s">
        <v>53</v>
      </c>
      <c r="H255" s="229" t="s">
        <v>54</v>
      </c>
      <c r="I255" s="229" t="s">
        <v>55</v>
      </c>
      <c r="J255" s="235" t="s">
        <v>56</v>
      </c>
      <c r="K255" s="229" t="s">
        <v>57</v>
      </c>
      <c r="L255" s="229" t="s">
        <v>58</v>
      </c>
      <c r="M255" s="235" t="s">
        <v>59</v>
      </c>
      <c r="N255" s="235" t="s">
        <v>60</v>
      </c>
      <c r="O255" s="235" t="s">
        <v>61</v>
      </c>
      <c r="P255" s="235" t="s">
        <v>62</v>
      </c>
      <c r="Q255" s="235" t="s">
        <v>63</v>
      </c>
      <c r="R255" s="246" t="s">
        <v>64</v>
      </c>
      <c r="S255" s="246" t="s">
        <v>65</v>
      </c>
      <c r="T255" s="235" t="s">
        <v>66</v>
      </c>
      <c r="U255" s="229" t="s">
        <v>67</v>
      </c>
    </row>
    <row r="256" s="227" customFormat="1" ht="14" spans="1:21">
      <c r="A256" s="230" t="s">
        <v>68</v>
      </c>
      <c r="B256" s="230" t="s">
        <v>594</v>
      </c>
      <c r="C256" s="231" t="s">
        <v>69</v>
      </c>
      <c r="D256" s="230" t="s">
        <v>595</v>
      </c>
      <c r="E256" s="231" t="s">
        <v>74</v>
      </c>
      <c r="F256" s="230" t="s">
        <v>545</v>
      </c>
      <c r="G256" s="231" t="s">
        <v>77</v>
      </c>
      <c r="H256" s="231" t="s">
        <v>117</v>
      </c>
      <c r="I256" s="231" t="s">
        <v>546</v>
      </c>
      <c r="J256" s="236">
        <v>0.044</v>
      </c>
      <c r="K256" s="231" t="s">
        <v>79</v>
      </c>
      <c r="L256" s="231" t="s">
        <v>74</v>
      </c>
      <c r="M256" s="237">
        <v>45391</v>
      </c>
      <c r="N256" s="238">
        <v>110</v>
      </c>
      <c r="O256" s="239">
        <v>0</v>
      </c>
      <c r="P256" s="240">
        <v>4.8584</v>
      </c>
      <c r="Q256" s="247">
        <v>0.21377</v>
      </c>
      <c r="R256" s="248">
        <v>4.40707</v>
      </c>
      <c r="S256" s="249">
        <f t="shared" si="17"/>
        <v>0.19391108</v>
      </c>
      <c r="T256" s="237"/>
      <c r="U256" s="231" t="s">
        <v>74</v>
      </c>
    </row>
    <row r="257" spans="19:19">
      <c r="S257" s="228">
        <f>SUM(S256:S256)</f>
        <v>0.19391108</v>
      </c>
    </row>
    <row r="259" s="227" customFormat="1" ht="18" customHeight="1" spans="1:21">
      <c r="A259" s="229" t="s">
        <v>47</v>
      </c>
      <c r="B259" s="229" t="s">
        <v>48</v>
      </c>
      <c r="C259" s="229" t="s">
        <v>49</v>
      </c>
      <c r="D259" s="229" t="s">
        <v>50</v>
      </c>
      <c r="E259" s="229" t="s">
        <v>51</v>
      </c>
      <c r="F259" s="229" t="s">
        <v>52</v>
      </c>
      <c r="G259" s="229" t="s">
        <v>53</v>
      </c>
      <c r="H259" s="229" t="s">
        <v>54</v>
      </c>
      <c r="I259" s="229" t="s">
        <v>55</v>
      </c>
      <c r="J259" s="235" t="s">
        <v>56</v>
      </c>
      <c r="K259" s="229" t="s">
        <v>57</v>
      </c>
      <c r="L259" s="229" t="s">
        <v>58</v>
      </c>
      <c r="M259" s="235" t="s">
        <v>59</v>
      </c>
      <c r="N259" s="235" t="s">
        <v>60</v>
      </c>
      <c r="O259" s="235" t="s">
        <v>61</v>
      </c>
      <c r="P259" s="235" t="s">
        <v>62</v>
      </c>
      <c r="Q259" s="235" t="s">
        <v>63</v>
      </c>
      <c r="R259" s="246" t="s">
        <v>64</v>
      </c>
      <c r="S259" s="246" t="s">
        <v>65</v>
      </c>
      <c r="T259" s="235" t="s">
        <v>66</v>
      </c>
      <c r="U259" s="229" t="s">
        <v>67</v>
      </c>
    </row>
    <row r="260" s="227" customFormat="1" ht="14" spans="1:21">
      <c r="A260" s="230" t="s">
        <v>68</v>
      </c>
      <c r="B260" s="230" t="s">
        <v>530</v>
      </c>
      <c r="C260" s="231" t="s">
        <v>69</v>
      </c>
      <c r="D260" s="230" t="s">
        <v>531</v>
      </c>
      <c r="E260" s="231" t="s">
        <v>538</v>
      </c>
      <c r="F260" s="230" t="s">
        <v>539</v>
      </c>
      <c r="G260" s="231" t="s">
        <v>77</v>
      </c>
      <c r="H260" s="231" t="s">
        <v>540</v>
      </c>
      <c r="I260" s="231" t="s">
        <v>541</v>
      </c>
      <c r="J260" s="236">
        <v>0.41</v>
      </c>
      <c r="K260" s="231" t="s">
        <v>79</v>
      </c>
      <c r="L260" s="231" t="s">
        <v>74</v>
      </c>
      <c r="M260" s="237">
        <v>45434</v>
      </c>
      <c r="N260" s="238">
        <v>20</v>
      </c>
      <c r="O260" s="239">
        <v>0</v>
      </c>
      <c r="P260" s="240">
        <v>5.11504</v>
      </c>
      <c r="Q260" s="247">
        <v>2.09717</v>
      </c>
      <c r="R260" s="248">
        <v>5.115</v>
      </c>
      <c r="S260" s="249">
        <f>R260*J260</f>
        <v>2.09715</v>
      </c>
      <c r="T260" s="237"/>
      <c r="U260" s="231" t="s">
        <v>74</v>
      </c>
    </row>
    <row r="261" spans="19:19">
      <c r="S261" s="228">
        <f>SUM(S260:S260)</f>
        <v>2.09715</v>
      </c>
    </row>
    <row r="263" s="227" customFormat="1" ht="18" customHeight="1" spans="1:21">
      <c r="A263" s="229" t="s">
        <v>47</v>
      </c>
      <c r="B263" s="229" t="s">
        <v>48</v>
      </c>
      <c r="C263" s="229" t="s">
        <v>49</v>
      </c>
      <c r="D263" s="229" t="s">
        <v>50</v>
      </c>
      <c r="E263" s="229" t="s">
        <v>51</v>
      </c>
      <c r="F263" s="229" t="s">
        <v>52</v>
      </c>
      <c r="G263" s="229" t="s">
        <v>53</v>
      </c>
      <c r="H263" s="229" t="s">
        <v>54</v>
      </c>
      <c r="I263" s="229" t="s">
        <v>55</v>
      </c>
      <c r="J263" s="235" t="s">
        <v>56</v>
      </c>
      <c r="K263" s="229" t="s">
        <v>57</v>
      </c>
      <c r="L263" s="229" t="s">
        <v>58</v>
      </c>
      <c r="M263" s="235" t="s">
        <v>59</v>
      </c>
      <c r="N263" s="235" t="s">
        <v>60</v>
      </c>
      <c r="O263" s="235" t="s">
        <v>61</v>
      </c>
      <c r="P263" s="235" t="s">
        <v>62</v>
      </c>
      <c r="Q263" s="235" t="s">
        <v>63</v>
      </c>
      <c r="R263" s="246" t="s">
        <v>64</v>
      </c>
      <c r="S263" s="246" t="s">
        <v>65</v>
      </c>
      <c r="T263" s="235" t="s">
        <v>66</v>
      </c>
      <c r="U263" s="229" t="s">
        <v>67</v>
      </c>
    </row>
    <row r="264" s="227" customFormat="1" ht="14" spans="1:21">
      <c r="A264" s="230" t="s">
        <v>492</v>
      </c>
      <c r="B264" s="230" t="s">
        <v>241</v>
      </c>
      <c r="C264" s="231" t="s">
        <v>69</v>
      </c>
      <c r="D264" s="230" t="s">
        <v>242</v>
      </c>
      <c r="E264" s="231" t="s">
        <v>74</v>
      </c>
      <c r="F264" s="230" t="s">
        <v>325</v>
      </c>
      <c r="G264" s="231" t="s">
        <v>77</v>
      </c>
      <c r="H264" s="231" t="s">
        <v>326</v>
      </c>
      <c r="I264" s="231" t="s">
        <v>327</v>
      </c>
      <c r="J264" s="236">
        <v>0.00134</v>
      </c>
      <c r="K264" s="231" t="s">
        <v>79</v>
      </c>
      <c r="L264" s="231" t="s">
        <v>74</v>
      </c>
      <c r="M264" s="237">
        <v>45209</v>
      </c>
      <c r="N264" s="238">
        <v>90</v>
      </c>
      <c r="O264" s="239">
        <v>0</v>
      </c>
      <c r="P264" s="240">
        <v>13.27431</v>
      </c>
      <c r="Q264" s="247">
        <v>0.01779</v>
      </c>
      <c r="R264" s="248">
        <v>13.2743</v>
      </c>
      <c r="S264" s="249">
        <f t="shared" ref="S264:S269" si="18">R264*J264</f>
        <v>0.017787562</v>
      </c>
      <c r="T264" s="237"/>
      <c r="U264" s="231" t="s">
        <v>74</v>
      </c>
    </row>
    <row r="265" spans="19:19">
      <c r="S265" s="228">
        <f>SUM(S264:S264)</f>
        <v>0.017787562</v>
      </c>
    </row>
    <row r="267" s="227" customFormat="1" ht="18" customHeight="1" spans="1:21">
      <c r="A267" s="229" t="s">
        <v>47</v>
      </c>
      <c r="B267" s="229" t="s">
        <v>48</v>
      </c>
      <c r="C267" s="229" t="s">
        <v>49</v>
      </c>
      <c r="D267" s="229" t="s">
        <v>50</v>
      </c>
      <c r="E267" s="229" t="s">
        <v>51</v>
      </c>
      <c r="F267" s="229" t="s">
        <v>52</v>
      </c>
      <c r="G267" s="229" t="s">
        <v>53</v>
      </c>
      <c r="H267" s="229" t="s">
        <v>54</v>
      </c>
      <c r="I267" s="229" t="s">
        <v>55</v>
      </c>
      <c r="J267" s="235" t="s">
        <v>56</v>
      </c>
      <c r="K267" s="229" t="s">
        <v>57</v>
      </c>
      <c r="L267" s="229" t="s">
        <v>58</v>
      </c>
      <c r="M267" s="235" t="s">
        <v>59</v>
      </c>
      <c r="N267" s="235" t="s">
        <v>60</v>
      </c>
      <c r="O267" s="235" t="s">
        <v>61</v>
      </c>
      <c r="P267" s="235" t="s">
        <v>62</v>
      </c>
      <c r="Q267" s="235" t="s">
        <v>63</v>
      </c>
      <c r="R267" s="246" t="s">
        <v>64</v>
      </c>
      <c r="S267" s="246" t="s">
        <v>65</v>
      </c>
      <c r="T267" s="235" t="s">
        <v>66</v>
      </c>
      <c r="U267" s="229" t="s">
        <v>67</v>
      </c>
    </row>
    <row r="268" s="227" customFormat="1" ht="14" spans="1:21">
      <c r="A268" s="230" t="s">
        <v>68</v>
      </c>
      <c r="B268" s="230" t="s">
        <v>457</v>
      </c>
      <c r="C268" s="231" t="s">
        <v>69</v>
      </c>
      <c r="D268" s="230" t="s">
        <v>458</v>
      </c>
      <c r="E268" s="231" t="s">
        <v>74</v>
      </c>
      <c r="F268" s="230" t="s">
        <v>598</v>
      </c>
      <c r="G268" s="231" t="s">
        <v>77</v>
      </c>
      <c r="H268" s="231" t="s">
        <v>599</v>
      </c>
      <c r="I268" s="231" t="s">
        <v>600</v>
      </c>
      <c r="J268" s="236">
        <v>1</v>
      </c>
      <c r="K268" s="231" t="s">
        <v>69</v>
      </c>
      <c r="L268" s="231" t="s">
        <v>74</v>
      </c>
      <c r="M268" s="237">
        <v>44772</v>
      </c>
      <c r="N268" s="238">
        <v>70</v>
      </c>
      <c r="O268" s="239">
        <v>0</v>
      </c>
      <c r="P268" s="240">
        <v>0.7496</v>
      </c>
      <c r="Q268" s="247">
        <v>0.7496</v>
      </c>
      <c r="R268" s="248">
        <v>0.7496</v>
      </c>
      <c r="S268" s="249">
        <f t="shared" si="18"/>
        <v>0.7496</v>
      </c>
      <c r="T268" s="237"/>
      <c r="U268" s="231" t="s">
        <v>74</v>
      </c>
    </row>
    <row r="269" s="227" customFormat="1" ht="14" spans="1:21">
      <c r="A269" s="232" t="s">
        <v>68</v>
      </c>
      <c r="B269" s="232" t="s">
        <v>457</v>
      </c>
      <c r="C269" s="233" t="s">
        <v>69</v>
      </c>
      <c r="D269" s="232" t="s">
        <v>458</v>
      </c>
      <c r="E269" s="233" t="s">
        <v>74</v>
      </c>
      <c r="F269" s="232" t="s">
        <v>92</v>
      </c>
      <c r="G269" s="233" t="s">
        <v>72</v>
      </c>
      <c r="H269" s="233" t="s">
        <v>93</v>
      </c>
      <c r="I269" s="233" t="s">
        <v>74</v>
      </c>
      <c r="J269" s="241">
        <v>0.02</v>
      </c>
      <c r="K269" s="233" t="s">
        <v>94</v>
      </c>
      <c r="L269" s="233" t="s">
        <v>74</v>
      </c>
      <c r="M269" s="242">
        <v>44772</v>
      </c>
      <c r="N269" s="243">
        <v>70</v>
      </c>
      <c r="O269" s="244">
        <v>0</v>
      </c>
      <c r="P269" s="245">
        <v>7.55336</v>
      </c>
      <c r="Q269" s="250">
        <v>0.15107</v>
      </c>
      <c r="R269" s="248">
        <f>R237</f>
        <v>5.8632258835</v>
      </c>
      <c r="S269" s="249">
        <f t="shared" si="18"/>
        <v>0.11726451767</v>
      </c>
      <c r="T269" s="242"/>
      <c r="U269" s="233" t="s">
        <v>74</v>
      </c>
    </row>
    <row r="270" spans="19:19">
      <c r="S270" s="228">
        <f>SUM(S268:S269)</f>
        <v>0.86686451767</v>
      </c>
    </row>
    <row r="272" s="227" customFormat="1" ht="18" customHeight="1" spans="1:21">
      <c r="A272" s="229" t="s">
        <v>47</v>
      </c>
      <c r="B272" s="229" t="s">
        <v>48</v>
      </c>
      <c r="C272" s="229" t="s">
        <v>49</v>
      </c>
      <c r="D272" s="229" t="s">
        <v>50</v>
      </c>
      <c r="E272" s="229" t="s">
        <v>51</v>
      </c>
      <c r="F272" s="229" t="s">
        <v>52</v>
      </c>
      <c r="G272" s="229" t="s">
        <v>53</v>
      </c>
      <c r="H272" s="229" t="s">
        <v>54</v>
      </c>
      <c r="I272" s="229" t="s">
        <v>55</v>
      </c>
      <c r="J272" s="235" t="s">
        <v>56</v>
      </c>
      <c r="K272" s="229" t="s">
        <v>57</v>
      </c>
      <c r="L272" s="229" t="s">
        <v>58</v>
      </c>
      <c r="M272" s="235" t="s">
        <v>59</v>
      </c>
      <c r="N272" s="235" t="s">
        <v>60</v>
      </c>
      <c r="O272" s="235" t="s">
        <v>61</v>
      </c>
      <c r="P272" s="235" t="s">
        <v>62</v>
      </c>
      <c r="Q272" s="235" t="s">
        <v>63</v>
      </c>
      <c r="R272" s="246" t="s">
        <v>64</v>
      </c>
      <c r="S272" s="246" t="s">
        <v>65</v>
      </c>
      <c r="T272" s="235" t="s">
        <v>66</v>
      </c>
      <c r="U272" s="229" t="s">
        <v>67</v>
      </c>
    </row>
    <row r="273" s="227" customFormat="1" ht="14" spans="1:21">
      <c r="A273" s="230" t="s">
        <v>68</v>
      </c>
      <c r="B273" s="230" t="s">
        <v>461</v>
      </c>
      <c r="C273" s="231" t="s">
        <v>69</v>
      </c>
      <c r="D273" s="230" t="s">
        <v>462</v>
      </c>
      <c r="E273" s="231" t="s">
        <v>74</v>
      </c>
      <c r="F273" s="230" t="s">
        <v>306</v>
      </c>
      <c r="G273" s="231" t="s">
        <v>77</v>
      </c>
      <c r="H273" s="231" t="s">
        <v>307</v>
      </c>
      <c r="I273" s="231" t="s">
        <v>308</v>
      </c>
      <c r="J273" s="236">
        <v>0.00228</v>
      </c>
      <c r="K273" s="231" t="s">
        <v>79</v>
      </c>
      <c r="L273" s="231" t="s">
        <v>74</v>
      </c>
      <c r="M273" s="237">
        <v>45243</v>
      </c>
      <c r="N273" s="238">
        <v>90</v>
      </c>
      <c r="O273" s="239">
        <v>0</v>
      </c>
      <c r="P273" s="240">
        <v>0</v>
      </c>
      <c r="Q273" s="247">
        <v>0</v>
      </c>
      <c r="R273" s="248">
        <v>16.3717</v>
      </c>
      <c r="S273" s="249">
        <f t="shared" ref="S273:S278" si="19">R273*J273</f>
        <v>0.037327476</v>
      </c>
      <c r="T273" s="237"/>
      <c r="U273" s="231" t="s">
        <v>74</v>
      </c>
    </row>
    <row r="274" spans="19:19">
      <c r="S274" s="228">
        <f>SUM(S273:S273)</f>
        <v>0.037327476</v>
      </c>
    </row>
    <row r="276" s="227" customFormat="1" ht="18" customHeight="1" spans="1:21">
      <c r="A276" s="229" t="s">
        <v>47</v>
      </c>
      <c r="B276" s="229" t="s">
        <v>48</v>
      </c>
      <c r="C276" s="229" t="s">
        <v>49</v>
      </c>
      <c r="D276" s="229" t="s">
        <v>50</v>
      </c>
      <c r="E276" s="229" t="s">
        <v>51</v>
      </c>
      <c r="F276" s="229" t="s">
        <v>52</v>
      </c>
      <c r="G276" s="229" t="s">
        <v>53</v>
      </c>
      <c r="H276" s="229" t="s">
        <v>54</v>
      </c>
      <c r="I276" s="229" t="s">
        <v>55</v>
      </c>
      <c r="J276" s="235" t="s">
        <v>56</v>
      </c>
      <c r="K276" s="229" t="s">
        <v>57</v>
      </c>
      <c r="L276" s="229" t="s">
        <v>58</v>
      </c>
      <c r="M276" s="235" t="s">
        <v>59</v>
      </c>
      <c r="N276" s="235" t="s">
        <v>60</v>
      </c>
      <c r="O276" s="235" t="s">
        <v>61</v>
      </c>
      <c r="P276" s="235" t="s">
        <v>62</v>
      </c>
      <c r="Q276" s="235" t="s">
        <v>63</v>
      </c>
      <c r="R276" s="246" t="s">
        <v>64</v>
      </c>
      <c r="S276" s="246" t="s">
        <v>65</v>
      </c>
      <c r="T276" s="235" t="s">
        <v>66</v>
      </c>
      <c r="U276" s="229" t="s">
        <v>67</v>
      </c>
    </row>
    <row r="277" s="227" customFormat="1" ht="14" spans="1:21">
      <c r="A277" s="230" t="s">
        <v>68</v>
      </c>
      <c r="B277" s="230" t="s">
        <v>465</v>
      </c>
      <c r="C277" s="231" t="s">
        <v>69</v>
      </c>
      <c r="D277" s="230" t="s">
        <v>466</v>
      </c>
      <c r="E277" s="231" t="s">
        <v>74</v>
      </c>
      <c r="F277" s="230" t="s">
        <v>601</v>
      </c>
      <c r="G277" s="231" t="s">
        <v>72</v>
      </c>
      <c r="H277" s="231" t="s">
        <v>602</v>
      </c>
      <c r="I277" s="231" t="s">
        <v>74</v>
      </c>
      <c r="J277" s="236">
        <v>1</v>
      </c>
      <c r="K277" s="231" t="s">
        <v>69</v>
      </c>
      <c r="L277" s="231" t="s">
        <v>74</v>
      </c>
      <c r="M277" s="237">
        <v>45087</v>
      </c>
      <c r="N277" s="238">
        <v>70</v>
      </c>
      <c r="O277" s="239">
        <v>0</v>
      </c>
      <c r="P277" s="240">
        <v>9.90256</v>
      </c>
      <c r="Q277" s="247">
        <v>9.90256</v>
      </c>
      <c r="R277" s="248">
        <f>S285</f>
        <v>4.30249227252135</v>
      </c>
      <c r="S277" s="249">
        <f t="shared" si="19"/>
        <v>4.30249227252135</v>
      </c>
      <c r="T277" s="237"/>
      <c r="U277" s="231" t="s">
        <v>74</v>
      </c>
    </row>
    <row r="278" s="227" customFormat="1" ht="14" spans="1:21">
      <c r="A278" s="232" t="s">
        <v>68</v>
      </c>
      <c r="B278" s="232" t="s">
        <v>465</v>
      </c>
      <c r="C278" s="233" t="s">
        <v>69</v>
      </c>
      <c r="D278" s="232" t="s">
        <v>466</v>
      </c>
      <c r="E278" s="233" t="s">
        <v>74</v>
      </c>
      <c r="F278" s="232" t="s">
        <v>92</v>
      </c>
      <c r="G278" s="233" t="s">
        <v>72</v>
      </c>
      <c r="H278" s="233" t="s">
        <v>93</v>
      </c>
      <c r="I278" s="233" t="s">
        <v>74</v>
      </c>
      <c r="J278" s="241">
        <v>0.0377</v>
      </c>
      <c r="K278" s="233" t="s">
        <v>94</v>
      </c>
      <c r="L278" s="233" t="s">
        <v>74</v>
      </c>
      <c r="M278" s="242">
        <v>45087</v>
      </c>
      <c r="N278" s="243">
        <v>70</v>
      </c>
      <c r="O278" s="244">
        <v>0</v>
      </c>
      <c r="P278" s="245">
        <v>7.55336</v>
      </c>
      <c r="Q278" s="250">
        <v>0.28476</v>
      </c>
      <c r="R278" s="248">
        <f>R269</f>
        <v>5.8632258835</v>
      </c>
      <c r="S278" s="249">
        <f t="shared" si="19"/>
        <v>0.22104361580795</v>
      </c>
      <c r="T278" s="242"/>
      <c r="U278" s="233" t="s">
        <v>74</v>
      </c>
    </row>
    <row r="279" spans="19:19">
      <c r="S279" s="228">
        <f>SUM(S277:S278)</f>
        <v>4.5235358883293</v>
      </c>
    </row>
    <row r="281" s="227" customFormat="1" ht="18" customHeight="1" spans="1:21">
      <c r="A281" s="229" t="s">
        <v>47</v>
      </c>
      <c r="B281" s="229" t="s">
        <v>48</v>
      </c>
      <c r="C281" s="229" t="s">
        <v>49</v>
      </c>
      <c r="D281" s="229" t="s">
        <v>50</v>
      </c>
      <c r="E281" s="229" t="s">
        <v>51</v>
      </c>
      <c r="F281" s="229" t="s">
        <v>52</v>
      </c>
      <c r="G281" s="229" t="s">
        <v>53</v>
      </c>
      <c r="H281" s="229" t="s">
        <v>54</v>
      </c>
      <c r="I281" s="229" t="s">
        <v>55</v>
      </c>
      <c r="J281" s="235" t="s">
        <v>56</v>
      </c>
      <c r="K281" s="229" t="s">
        <v>57</v>
      </c>
      <c r="L281" s="229" t="s">
        <v>58</v>
      </c>
      <c r="M281" s="235" t="s">
        <v>59</v>
      </c>
      <c r="N281" s="235" t="s">
        <v>60</v>
      </c>
      <c r="O281" s="235" t="s">
        <v>61</v>
      </c>
      <c r="P281" s="235" t="s">
        <v>62</v>
      </c>
      <c r="Q281" s="235" t="s">
        <v>63</v>
      </c>
      <c r="R281" s="246" t="s">
        <v>64</v>
      </c>
      <c r="S281" s="246" t="s">
        <v>65</v>
      </c>
      <c r="T281" s="235" t="s">
        <v>66</v>
      </c>
      <c r="U281" s="229" t="s">
        <v>67</v>
      </c>
    </row>
    <row r="282" s="227" customFormat="1" ht="14" spans="1:21">
      <c r="A282" s="230" t="s">
        <v>68</v>
      </c>
      <c r="B282" s="230" t="s">
        <v>601</v>
      </c>
      <c r="C282" s="231" t="s">
        <v>69</v>
      </c>
      <c r="D282" s="230" t="s">
        <v>602</v>
      </c>
      <c r="E282" s="231" t="s">
        <v>74</v>
      </c>
      <c r="F282" s="230" t="s">
        <v>603</v>
      </c>
      <c r="G282" s="231" t="s">
        <v>72</v>
      </c>
      <c r="H282" s="231" t="s">
        <v>604</v>
      </c>
      <c r="I282" s="231" t="s">
        <v>74</v>
      </c>
      <c r="J282" s="236">
        <v>2</v>
      </c>
      <c r="K282" s="231" t="s">
        <v>69</v>
      </c>
      <c r="L282" s="231" t="s">
        <v>75</v>
      </c>
      <c r="M282" s="237">
        <v>45524</v>
      </c>
      <c r="N282" s="238">
        <v>110</v>
      </c>
      <c r="O282" s="239">
        <v>0</v>
      </c>
      <c r="P282" s="240">
        <v>0.83296</v>
      </c>
      <c r="Q282" s="247">
        <v>1.66592</v>
      </c>
      <c r="R282" s="248">
        <f>S289</f>
        <v>0.5729191</v>
      </c>
      <c r="S282" s="249">
        <f t="shared" ref="S282:S284" si="20">R282*J282</f>
        <v>1.1458382</v>
      </c>
      <c r="T282" s="237"/>
      <c r="U282" s="231" t="s">
        <v>74</v>
      </c>
    </row>
    <row r="283" s="227" customFormat="1" ht="14" spans="1:21">
      <c r="A283" s="232" t="s">
        <v>68</v>
      </c>
      <c r="B283" s="232" t="s">
        <v>601</v>
      </c>
      <c r="C283" s="233" t="s">
        <v>69</v>
      </c>
      <c r="D283" s="232" t="s">
        <v>602</v>
      </c>
      <c r="E283" s="233" t="s">
        <v>74</v>
      </c>
      <c r="F283" s="232" t="s">
        <v>605</v>
      </c>
      <c r="G283" s="233" t="s">
        <v>72</v>
      </c>
      <c r="H283" s="233" t="s">
        <v>319</v>
      </c>
      <c r="I283" s="233" t="s">
        <v>74</v>
      </c>
      <c r="J283" s="241">
        <v>1</v>
      </c>
      <c r="K283" s="233" t="s">
        <v>69</v>
      </c>
      <c r="L283" s="233" t="s">
        <v>75</v>
      </c>
      <c r="M283" s="242">
        <v>45524</v>
      </c>
      <c r="N283" s="243">
        <v>110</v>
      </c>
      <c r="O283" s="244">
        <v>0</v>
      </c>
      <c r="P283" s="245">
        <v>7.17685</v>
      </c>
      <c r="Q283" s="250">
        <v>7.17685</v>
      </c>
      <c r="R283" s="248">
        <f>S293</f>
        <v>3.14163255</v>
      </c>
      <c r="S283" s="249">
        <f t="shared" si="20"/>
        <v>3.14163255</v>
      </c>
      <c r="T283" s="242"/>
      <c r="U283" s="233" t="s">
        <v>74</v>
      </c>
    </row>
    <row r="284" s="227" customFormat="1" ht="14" spans="1:21">
      <c r="A284" s="230" t="s">
        <v>68</v>
      </c>
      <c r="B284" s="230" t="s">
        <v>601</v>
      </c>
      <c r="C284" s="231" t="s">
        <v>69</v>
      </c>
      <c r="D284" s="230" t="s">
        <v>602</v>
      </c>
      <c r="E284" s="231" t="s">
        <v>74</v>
      </c>
      <c r="F284" s="230" t="s">
        <v>76</v>
      </c>
      <c r="G284" s="231" t="s">
        <v>77</v>
      </c>
      <c r="H284" s="231" t="s">
        <v>78</v>
      </c>
      <c r="I284" s="231" t="s">
        <v>74</v>
      </c>
      <c r="J284" s="236">
        <v>0.002611435</v>
      </c>
      <c r="K284" s="231" t="s">
        <v>79</v>
      </c>
      <c r="L284" s="231" t="s">
        <v>74</v>
      </c>
      <c r="M284" s="237">
        <v>45524</v>
      </c>
      <c r="N284" s="238">
        <v>110</v>
      </c>
      <c r="O284" s="239">
        <v>0</v>
      </c>
      <c r="P284" s="240">
        <v>5.96786</v>
      </c>
      <c r="Q284" s="247">
        <v>0.01558</v>
      </c>
      <c r="R284" s="248">
        <v>5.75221</v>
      </c>
      <c r="S284" s="249">
        <f t="shared" si="20"/>
        <v>0.01502152252135</v>
      </c>
      <c r="T284" s="237"/>
      <c r="U284" s="231" t="s">
        <v>74</v>
      </c>
    </row>
    <row r="285" spans="19:19">
      <c r="S285" s="228">
        <f>SUM(S282:S284)</f>
        <v>4.30249227252135</v>
      </c>
    </row>
    <row r="287" s="227" customFormat="1" ht="18" customHeight="1" spans="1:21">
      <c r="A287" s="229" t="s">
        <v>47</v>
      </c>
      <c r="B287" s="229" t="s">
        <v>48</v>
      </c>
      <c r="C287" s="229" t="s">
        <v>49</v>
      </c>
      <c r="D287" s="229" t="s">
        <v>50</v>
      </c>
      <c r="E287" s="229" t="s">
        <v>51</v>
      </c>
      <c r="F287" s="229" t="s">
        <v>52</v>
      </c>
      <c r="G287" s="229" t="s">
        <v>53</v>
      </c>
      <c r="H287" s="229" t="s">
        <v>54</v>
      </c>
      <c r="I287" s="229" t="s">
        <v>55</v>
      </c>
      <c r="J287" s="235" t="s">
        <v>56</v>
      </c>
      <c r="K287" s="229" t="s">
        <v>57</v>
      </c>
      <c r="L287" s="229" t="s">
        <v>58</v>
      </c>
      <c r="M287" s="235" t="s">
        <v>59</v>
      </c>
      <c r="N287" s="235" t="s">
        <v>60</v>
      </c>
      <c r="O287" s="235" t="s">
        <v>61</v>
      </c>
      <c r="P287" s="235" t="s">
        <v>62</v>
      </c>
      <c r="Q287" s="235" t="s">
        <v>63</v>
      </c>
      <c r="R287" s="246" t="s">
        <v>64</v>
      </c>
      <c r="S287" s="246" t="s">
        <v>65</v>
      </c>
      <c r="T287" s="235" t="s">
        <v>66</v>
      </c>
      <c r="U287" s="229" t="s">
        <v>67</v>
      </c>
    </row>
    <row r="288" s="227" customFormat="1" ht="14" spans="1:21">
      <c r="A288" s="230" t="s">
        <v>68</v>
      </c>
      <c r="B288" s="230" t="s">
        <v>603</v>
      </c>
      <c r="C288" s="231" t="s">
        <v>69</v>
      </c>
      <c r="D288" s="230" t="s">
        <v>604</v>
      </c>
      <c r="E288" s="231" t="s">
        <v>74</v>
      </c>
      <c r="F288" s="230" t="s">
        <v>606</v>
      </c>
      <c r="G288" s="231" t="s">
        <v>77</v>
      </c>
      <c r="H288" s="231" t="s">
        <v>117</v>
      </c>
      <c r="I288" s="231" t="s">
        <v>546</v>
      </c>
      <c r="J288" s="236">
        <v>0.13</v>
      </c>
      <c r="K288" s="231" t="s">
        <v>79</v>
      </c>
      <c r="L288" s="231" t="s">
        <v>74</v>
      </c>
      <c r="M288" s="237">
        <v>45524</v>
      </c>
      <c r="N288" s="238">
        <v>110</v>
      </c>
      <c r="O288" s="239">
        <v>0</v>
      </c>
      <c r="P288" s="240">
        <v>4.8584</v>
      </c>
      <c r="Q288" s="247">
        <v>0.63159</v>
      </c>
      <c r="R288" s="248">
        <v>4.40707</v>
      </c>
      <c r="S288" s="249">
        <f>R288*J288</f>
        <v>0.5729191</v>
      </c>
      <c r="T288" s="237"/>
      <c r="U288" s="231" t="s">
        <v>74</v>
      </c>
    </row>
    <row r="289" spans="19:19">
      <c r="S289" s="228">
        <f>SUM(S288:S288)</f>
        <v>0.5729191</v>
      </c>
    </row>
    <row r="291" s="227" customFormat="1" ht="18" customHeight="1" spans="1:21">
      <c r="A291" s="229" t="s">
        <v>47</v>
      </c>
      <c r="B291" s="229" t="s">
        <v>48</v>
      </c>
      <c r="C291" s="229" t="s">
        <v>49</v>
      </c>
      <c r="D291" s="229" t="s">
        <v>50</v>
      </c>
      <c r="E291" s="229" t="s">
        <v>51</v>
      </c>
      <c r="F291" s="229" t="s">
        <v>52</v>
      </c>
      <c r="G291" s="229" t="s">
        <v>53</v>
      </c>
      <c r="H291" s="229" t="s">
        <v>54</v>
      </c>
      <c r="I291" s="229" t="s">
        <v>55</v>
      </c>
      <c r="J291" s="235" t="s">
        <v>56</v>
      </c>
      <c r="K291" s="229" t="s">
        <v>57</v>
      </c>
      <c r="L291" s="229" t="s">
        <v>58</v>
      </c>
      <c r="M291" s="235" t="s">
        <v>59</v>
      </c>
      <c r="N291" s="235" t="s">
        <v>60</v>
      </c>
      <c r="O291" s="235" t="s">
        <v>61</v>
      </c>
      <c r="P291" s="235" t="s">
        <v>62</v>
      </c>
      <c r="Q291" s="235" t="s">
        <v>63</v>
      </c>
      <c r="R291" s="246" t="s">
        <v>64</v>
      </c>
      <c r="S291" s="246" t="s">
        <v>65</v>
      </c>
      <c r="T291" s="235" t="s">
        <v>66</v>
      </c>
      <c r="U291" s="229" t="s">
        <v>67</v>
      </c>
    </row>
    <row r="292" s="227" customFormat="1" ht="14" spans="1:21">
      <c r="A292" s="230" t="s">
        <v>68</v>
      </c>
      <c r="B292" s="230" t="s">
        <v>605</v>
      </c>
      <c r="C292" s="231" t="s">
        <v>69</v>
      </c>
      <c r="D292" s="230" t="s">
        <v>319</v>
      </c>
      <c r="E292" s="231" t="s">
        <v>74</v>
      </c>
      <c r="F292" s="230" t="s">
        <v>322</v>
      </c>
      <c r="G292" s="231" t="s">
        <v>77</v>
      </c>
      <c r="H292" s="231" t="s">
        <v>117</v>
      </c>
      <c r="I292" s="231" t="s">
        <v>104</v>
      </c>
      <c r="J292" s="236">
        <v>0.735</v>
      </c>
      <c r="K292" s="231" t="s">
        <v>79</v>
      </c>
      <c r="L292" s="231" t="s">
        <v>74</v>
      </c>
      <c r="M292" s="237">
        <v>45524</v>
      </c>
      <c r="N292" s="238">
        <v>110</v>
      </c>
      <c r="O292" s="239">
        <v>0</v>
      </c>
      <c r="P292" s="240">
        <v>4.7325</v>
      </c>
      <c r="Q292" s="247">
        <v>3.47839</v>
      </c>
      <c r="R292" s="248">
        <v>4.27433</v>
      </c>
      <c r="S292" s="249">
        <f>R292*J292</f>
        <v>3.14163255</v>
      </c>
      <c r="T292" s="237"/>
      <c r="U292" s="231" t="s">
        <v>74</v>
      </c>
    </row>
    <row r="293" spans="19:19">
      <c r="S293" s="228">
        <f>SUM(S292:S292)</f>
        <v>3.14163255</v>
      </c>
    </row>
    <row r="295" s="227" customFormat="1" ht="18" customHeight="1" spans="1:21">
      <c r="A295" s="229" t="s">
        <v>47</v>
      </c>
      <c r="B295" s="229" t="s">
        <v>48</v>
      </c>
      <c r="C295" s="229" t="s">
        <v>49</v>
      </c>
      <c r="D295" s="229" t="s">
        <v>50</v>
      </c>
      <c r="E295" s="229" t="s">
        <v>51</v>
      </c>
      <c r="F295" s="229" t="s">
        <v>52</v>
      </c>
      <c r="G295" s="229" t="s">
        <v>53</v>
      </c>
      <c r="H295" s="229" t="s">
        <v>54</v>
      </c>
      <c r="I295" s="229" t="s">
        <v>55</v>
      </c>
      <c r="J295" s="235" t="s">
        <v>56</v>
      </c>
      <c r="K295" s="229" t="s">
        <v>57</v>
      </c>
      <c r="L295" s="229" t="s">
        <v>58</v>
      </c>
      <c r="M295" s="235" t="s">
        <v>59</v>
      </c>
      <c r="N295" s="235" t="s">
        <v>60</v>
      </c>
      <c r="O295" s="235" t="s">
        <v>61</v>
      </c>
      <c r="P295" s="235" t="s">
        <v>62</v>
      </c>
      <c r="Q295" s="235" t="s">
        <v>63</v>
      </c>
      <c r="R295" s="246" t="s">
        <v>64</v>
      </c>
      <c r="S295" s="246" t="s">
        <v>65</v>
      </c>
      <c r="T295" s="235" t="s">
        <v>66</v>
      </c>
      <c r="U295" s="229" t="s">
        <v>67</v>
      </c>
    </row>
    <row r="296" s="227" customFormat="1" ht="14" spans="1:21">
      <c r="A296" s="230" t="s">
        <v>68</v>
      </c>
      <c r="B296" s="230" t="s">
        <v>467</v>
      </c>
      <c r="C296" s="231" t="s">
        <v>69</v>
      </c>
      <c r="D296" s="230" t="s">
        <v>468</v>
      </c>
      <c r="E296" s="231" t="s">
        <v>74</v>
      </c>
      <c r="F296" s="230" t="s">
        <v>306</v>
      </c>
      <c r="G296" s="231" t="s">
        <v>77</v>
      </c>
      <c r="H296" s="231" t="s">
        <v>307</v>
      </c>
      <c r="I296" s="231" t="s">
        <v>308</v>
      </c>
      <c r="J296" s="236">
        <v>0.0105</v>
      </c>
      <c r="K296" s="231" t="s">
        <v>79</v>
      </c>
      <c r="L296" s="231" t="s">
        <v>74</v>
      </c>
      <c r="M296" s="237">
        <v>45273</v>
      </c>
      <c r="N296" s="238">
        <v>90</v>
      </c>
      <c r="O296" s="239">
        <v>0</v>
      </c>
      <c r="P296" s="240">
        <v>0</v>
      </c>
      <c r="Q296" s="247">
        <v>0</v>
      </c>
      <c r="R296" s="248">
        <v>16.3717</v>
      </c>
      <c r="S296" s="249">
        <f t="shared" ref="S296:S301" si="21">R296*J296</f>
        <v>0.17190285</v>
      </c>
      <c r="T296" s="237"/>
      <c r="U296" s="231" t="s">
        <v>74</v>
      </c>
    </row>
    <row r="297" spans="19:19">
      <c r="S297" s="228">
        <f>SUM(S296:S296)</f>
        <v>0.17190285</v>
      </c>
    </row>
    <row r="299" s="227" customFormat="1" ht="18" customHeight="1" spans="1:21">
      <c r="A299" s="229" t="s">
        <v>47</v>
      </c>
      <c r="B299" s="229" t="s">
        <v>48</v>
      </c>
      <c r="C299" s="229" t="s">
        <v>49</v>
      </c>
      <c r="D299" s="229" t="s">
        <v>50</v>
      </c>
      <c r="E299" s="229" t="s">
        <v>51</v>
      </c>
      <c r="F299" s="229" t="s">
        <v>52</v>
      </c>
      <c r="G299" s="229" t="s">
        <v>53</v>
      </c>
      <c r="H299" s="229" t="s">
        <v>54</v>
      </c>
      <c r="I299" s="229" t="s">
        <v>55</v>
      </c>
      <c r="J299" s="235" t="s">
        <v>56</v>
      </c>
      <c r="K299" s="229" t="s">
        <v>57</v>
      </c>
      <c r="L299" s="229" t="s">
        <v>58</v>
      </c>
      <c r="M299" s="235" t="s">
        <v>59</v>
      </c>
      <c r="N299" s="235" t="s">
        <v>60</v>
      </c>
      <c r="O299" s="235" t="s">
        <v>61</v>
      </c>
      <c r="P299" s="235" t="s">
        <v>62</v>
      </c>
      <c r="Q299" s="235" t="s">
        <v>63</v>
      </c>
      <c r="R299" s="246" t="s">
        <v>64</v>
      </c>
      <c r="S299" s="246" t="s">
        <v>65</v>
      </c>
      <c r="T299" s="235" t="s">
        <v>66</v>
      </c>
      <c r="U299" s="229" t="s">
        <v>67</v>
      </c>
    </row>
    <row r="300" s="227" customFormat="1" ht="14" spans="1:21">
      <c r="A300" s="230" t="s">
        <v>68</v>
      </c>
      <c r="B300" s="230" t="s">
        <v>214</v>
      </c>
      <c r="C300" s="231" t="s">
        <v>69</v>
      </c>
      <c r="D300" s="230" t="s">
        <v>215</v>
      </c>
      <c r="E300" s="231" t="s">
        <v>74</v>
      </c>
      <c r="F300" s="230" t="s">
        <v>304</v>
      </c>
      <c r="G300" s="231" t="s">
        <v>77</v>
      </c>
      <c r="H300" s="231" t="s">
        <v>305</v>
      </c>
      <c r="I300" s="231" t="s">
        <v>74</v>
      </c>
      <c r="J300" s="236">
        <v>1</v>
      </c>
      <c r="K300" s="231" t="s">
        <v>69</v>
      </c>
      <c r="L300" s="231" t="s">
        <v>74</v>
      </c>
      <c r="M300" s="237">
        <v>45243</v>
      </c>
      <c r="N300" s="238">
        <v>90</v>
      </c>
      <c r="O300" s="239">
        <v>0</v>
      </c>
      <c r="P300" s="240">
        <v>0</v>
      </c>
      <c r="Q300" s="247">
        <v>0</v>
      </c>
      <c r="R300" s="248">
        <v>1.3</v>
      </c>
      <c r="S300" s="249">
        <f t="shared" si="21"/>
        <v>1.3</v>
      </c>
      <c r="T300" s="237"/>
      <c r="U300" s="231" t="s">
        <v>74</v>
      </c>
    </row>
    <row r="301" s="227" customFormat="1" ht="14" spans="1:21">
      <c r="A301" s="232" t="s">
        <v>68</v>
      </c>
      <c r="B301" s="232" t="s">
        <v>214</v>
      </c>
      <c r="C301" s="233" t="s">
        <v>69</v>
      </c>
      <c r="D301" s="232" t="s">
        <v>215</v>
      </c>
      <c r="E301" s="233" t="s">
        <v>74</v>
      </c>
      <c r="F301" s="232" t="s">
        <v>306</v>
      </c>
      <c r="G301" s="233" t="s">
        <v>77</v>
      </c>
      <c r="H301" s="233" t="s">
        <v>307</v>
      </c>
      <c r="I301" s="233" t="s">
        <v>308</v>
      </c>
      <c r="J301" s="241">
        <v>0.00255</v>
      </c>
      <c r="K301" s="233" t="s">
        <v>79</v>
      </c>
      <c r="L301" s="233" t="s">
        <v>74</v>
      </c>
      <c r="M301" s="242">
        <v>45243</v>
      </c>
      <c r="N301" s="243">
        <v>90</v>
      </c>
      <c r="O301" s="244">
        <v>0</v>
      </c>
      <c r="P301" s="245">
        <v>0</v>
      </c>
      <c r="Q301" s="250">
        <v>0</v>
      </c>
      <c r="R301" s="248">
        <v>16.3717</v>
      </c>
      <c r="S301" s="249">
        <f t="shared" si="21"/>
        <v>0.041747835</v>
      </c>
      <c r="T301" s="242"/>
      <c r="U301" s="233" t="s">
        <v>74</v>
      </c>
    </row>
    <row r="302" spans="19:19">
      <c r="S302" s="228">
        <f>SUM(S300:S301)</f>
        <v>1.341747835</v>
      </c>
    </row>
  </sheetData>
  <pageMargins left="0.75" right="0.75" top="1" bottom="1" header="0.5" footer="0.5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P167"/>
  <sheetViews>
    <sheetView zoomScale="70" zoomScaleNormal="70" topLeftCell="C1" workbookViewId="0">
      <selection activeCell="AM14" sqref="AM14"/>
    </sheetView>
  </sheetViews>
  <sheetFormatPr defaultColWidth="8.25" defaultRowHeight="24.95" customHeight="1"/>
  <cols>
    <col min="1" max="1" width="3.44166666666667" style="1" hidden="1" customWidth="1"/>
    <col min="2" max="2" width="2.63333333333333" style="1" hidden="1" customWidth="1"/>
    <col min="3" max="11" width="2.63333333333333" style="1" customWidth="1"/>
    <col min="12" max="12" width="5.275" style="1" hidden="1" customWidth="1"/>
    <col min="13" max="13" width="15.5833333333333" style="1" customWidth="1"/>
    <col min="14" max="14" width="14.4416666666667" style="1" customWidth="1"/>
    <col min="15" max="15" width="14.7833333333333" style="1" customWidth="1"/>
    <col min="16" max="16" width="14.9" style="1" hidden="1" customWidth="1" outlineLevel="1"/>
    <col min="17" max="17" width="4.58333333333333" style="1" hidden="1" customWidth="1" outlineLevel="1"/>
    <col min="18" max="18" width="4.24166666666667" style="1" hidden="1" customWidth="1" outlineLevel="1"/>
    <col min="19" max="19" width="6.75833333333333" style="1" customWidth="1" collapsed="1"/>
    <col min="20" max="20" width="4.58333333333333" style="1" hidden="1" customWidth="1" outlineLevel="1"/>
    <col min="21" max="21" width="12.4916666666667" style="1" hidden="1" customWidth="1" outlineLevel="1"/>
    <col min="22" max="22" width="4.925" style="1" hidden="1" customWidth="1" outlineLevel="1"/>
    <col min="23" max="23" width="7.79166666666667" style="1" hidden="1" customWidth="1" outlineLevel="1"/>
    <col min="24" max="24" width="6.53333333333333" style="1" hidden="1" customWidth="1" outlineLevel="1"/>
    <col min="25" max="25" width="8.59166666666667" style="1" customWidth="1" collapsed="1"/>
    <col min="26" max="26" width="10.475" style="1" customWidth="1"/>
    <col min="27" max="27" width="8.70833333333333" style="1" hidden="1" customWidth="1" outlineLevel="1"/>
    <col min="28" max="28" width="9.625" style="1" hidden="1" customWidth="1" outlineLevel="1"/>
    <col min="29" max="29" width="7.56666666666667" style="4" customWidth="1" collapsed="1"/>
    <col min="30" max="30" width="5.5" style="1" hidden="1" customWidth="1"/>
    <col min="31" max="31" width="7.33333333333333" style="1" hidden="1" customWidth="1"/>
    <col min="32" max="33" width="8.59166666666667" style="1" hidden="1" customWidth="1" outlineLevel="1"/>
    <col min="34" max="34" width="7.33333333333333" style="1" hidden="1" customWidth="1" outlineLevel="1"/>
    <col min="35" max="35" width="7.33333333333333" style="1" customWidth="1" outlineLevel="1"/>
    <col min="36" max="36" width="7.33333333333333" style="5" customWidth="1" outlineLevel="1"/>
    <col min="37" max="38" width="7.33333333333333" style="1" customWidth="1" outlineLevel="1"/>
    <col min="39" max="40" width="7.33333333333333" style="1" customWidth="1"/>
    <col min="41" max="49" width="5.5" style="1" customWidth="1" outlineLevel="1"/>
    <col min="50" max="50" width="6.65833333333333" style="1" customWidth="1"/>
    <col min="51" max="55" width="11.575" style="1" customWidth="1"/>
    <col min="56" max="68" width="11.575" style="3" customWidth="1"/>
    <col min="69" max="16384" width="8.25" style="1"/>
  </cols>
  <sheetData>
    <row r="1" s="1" customFormat="1" ht="18" customHeight="1" outlineLevel="1" spans="1:68">
      <c r="A1" s="6" t="s">
        <v>607</v>
      </c>
      <c r="B1" s="7"/>
      <c r="C1" s="7"/>
      <c r="D1" s="7"/>
      <c r="E1" s="8"/>
      <c r="F1" s="6" t="s">
        <v>608</v>
      </c>
      <c r="G1" s="7"/>
      <c r="H1" s="7"/>
      <c r="I1" s="7"/>
      <c r="J1" s="7"/>
      <c r="K1" s="8"/>
      <c r="L1" s="9" t="s">
        <v>609</v>
      </c>
      <c r="M1" s="10"/>
      <c r="N1" s="10"/>
      <c r="O1" s="23"/>
      <c r="P1" s="24"/>
      <c r="Q1" s="43"/>
      <c r="R1" s="43"/>
      <c r="S1" s="43"/>
      <c r="T1" s="43"/>
      <c r="U1" s="43"/>
      <c r="V1" s="43"/>
      <c r="W1" s="43"/>
      <c r="X1" s="43"/>
      <c r="Y1" s="43"/>
      <c r="Z1" s="43"/>
      <c r="AA1" s="43"/>
      <c r="AB1" s="43"/>
      <c r="AC1" s="43"/>
      <c r="AD1" s="43"/>
      <c r="AE1" s="43"/>
      <c r="AF1" s="43"/>
      <c r="AG1" s="43"/>
      <c r="AH1" s="43"/>
      <c r="AI1" s="43"/>
      <c r="AJ1" s="83"/>
      <c r="AK1" s="43"/>
      <c r="AL1" s="43"/>
      <c r="AM1" s="43"/>
      <c r="AN1" s="84"/>
      <c r="AO1" s="84"/>
      <c r="AP1" s="84"/>
      <c r="AQ1" s="84"/>
      <c r="AR1" s="84"/>
      <c r="AS1" s="84"/>
      <c r="AT1" s="84"/>
      <c r="AU1" s="84"/>
      <c r="AV1" s="84"/>
      <c r="AW1" s="84"/>
      <c r="AX1" s="113" t="s">
        <v>610</v>
      </c>
      <c r="AY1" s="114" t="str">
        <f>N8</f>
        <v>SHT0016420</v>
      </c>
      <c r="AZ1" s="114" t="s">
        <v>36</v>
      </c>
      <c r="BA1" s="114" t="s">
        <v>37</v>
      </c>
      <c r="BB1" s="114" t="s">
        <v>40</v>
      </c>
      <c r="BC1" s="114" t="s">
        <v>41</v>
      </c>
      <c r="BD1" s="114" t="s">
        <v>43</v>
      </c>
      <c r="BE1" s="17" t="s">
        <v>33</v>
      </c>
      <c r="BF1" s="128" t="s">
        <v>36</v>
      </c>
      <c r="BG1" s="128" t="s">
        <v>37</v>
      </c>
      <c r="BH1" s="128" t="s">
        <v>40</v>
      </c>
      <c r="BI1" s="128" t="s">
        <v>41</v>
      </c>
      <c r="BJ1" s="128" t="s">
        <v>43</v>
      </c>
      <c r="BK1" s="129" t="s">
        <v>33</v>
      </c>
      <c r="BL1" s="129" t="s">
        <v>36</v>
      </c>
      <c r="BM1" s="129" t="s">
        <v>37</v>
      </c>
      <c r="BN1" s="129" t="s">
        <v>40</v>
      </c>
      <c r="BO1" s="129" t="s">
        <v>41</v>
      </c>
      <c r="BP1" s="129" t="s">
        <v>43</v>
      </c>
    </row>
    <row r="2" s="1" customFormat="1" ht="18" customHeight="1" outlineLevel="1" spans="1:68">
      <c r="A2" s="6" t="s">
        <v>611</v>
      </c>
      <c r="B2" s="7"/>
      <c r="C2" s="7"/>
      <c r="D2" s="7"/>
      <c r="E2" s="7"/>
      <c r="F2" s="7"/>
      <c r="G2" s="7"/>
      <c r="H2" s="7"/>
      <c r="I2" s="7"/>
      <c r="J2" s="7"/>
      <c r="K2" s="7"/>
      <c r="L2" s="7"/>
      <c r="M2" s="7"/>
      <c r="N2" s="7"/>
      <c r="O2" s="23"/>
      <c r="P2" s="25"/>
      <c r="Q2" s="44"/>
      <c r="R2" s="44"/>
      <c r="S2" s="44"/>
      <c r="T2" s="44"/>
      <c r="U2" s="44"/>
      <c r="V2" s="44"/>
      <c r="W2" s="44"/>
      <c r="X2" s="44"/>
      <c r="Y2" s="44"/>
      <c r="Z2" s="44"/>
      <c r="AA2" s="44"/>
      <c r="AB2" s="44"/>
      <c r="AC2" s="44"/>
      <c r="AD2" s="44"/>
      <c r="AE2" s="44"/>
      <c r="AF2" s="44"/>
      <c r="AG2" s="44"/>
      <c r="AH2" s="44"/>
      <c r="AI2" s="44"/>
      <c r="AJ2" s="85"/>
      <c r="AK2" s="44"/>
      <c r="AL2" s="44"/>
      <c r="AM2" s="44"/>
      <c r="AN2" s="86"/>
      <c r="AO2" s="86"/>
      <c r="AP2" s="86"/>
      <c r="AQ2" s="86"/>
      <c r="AR2" s="86"/>
      <c r="AS2" s="86"/>
      <c r="AT2" s="86"/>
      <c r="AU2" s="86"/>
      <c r="AV2" s="86"/>
      <c r="AW2" s="86"/>
      <c r="AX2" s="113" t="s">
        <v>612</v>
      </c>
      <c r="AY2" s="114" t="str">
        <f>O8</f>
        <v>底座模块化总成</v>
      </c>
      <c r="AZ2" s="114" t="s">
        <v>186</v>
      </c>
      <c r="BA2" s="114" t="s">
        <v>186</v>
      </c>
      <c r="BB2" s="114" t="s">
        <v>186</v>
      </c>
      <c r="BC2" s="114" t="s">
        <v>186</v>
      </c>
      <c r="BD2" s="114" t="s">
        <v>186</v>
      </c>
      <c r="BE2" s="128">
        <f>U8</f>
        <v>0</v>
      </c>
      <c r="BF2" s="128" t="s">
        <v>186</v>
      </c>
      <c r="BG2" s="128" t="s">
        <v>186</v>
      </c>
      <c r="BH2" s="128" t="s">
        <v>186</v>
      </c>
      <c r="BI2" s="128" t="s">
        <v>186</v>
      </c>
      <c r="BJ2" s="128" t="s">
        <v>186</v>
      </c>
      <c r="BK2" s="129" t="str">
        <f>AA8</f>
        <v>——</v>
      </c>
      <c r="BL2" s="129" t="s">
        <v>186</v>
      </c>
      <c r="BM2" s="129" t="s">
        <v>186</v>
      </c>
      <c r="BN2" s="129" t="s">
        <v>186</v>
      </c>
      <c r="BO2" s="129" t="s">
        <v>186</v>
      </c>
      <c r="BP2" s="129" t="s">
        <v>186</v>
      </c>
    </row>
    <row r="3" s="1" customFormat="1" ht="18" customHeight="1" outlineLevel="1" spans="1:68">
      <c r="A3" s="9" t="s">
        <v>613</v>
      </c>
      <c r="B3" s="10"/>
      <c r="C3" s="10"/>
      <c r="D3" s="10"/>
      <c r="E3" s="10"/>
      <c r="F3" s="10"/>
      <c r="G3" s="10"/>
      <c r="H3" s="10"/>
      <c r="I3" s="10"/>
      <c r="J3" s="10"/>
      <c r="K3" s="23"/>
      <c r="L3" s="9" t="s">
        <v>614</v>
      </c>
      <c r="M3" s="10"/>
      <c r="N3" s="10"/>
      <c r="O3" s="23"/>
      <c r="P3" s="25"/>
      <c r="Q3" s="44"/>
      <c r="R3" s="44"/>
      <c r="S3" s="44"/>
      <c r="T3" s="44"/>
      <c r="U3" s="44"/>
      <c r="V3" s="44"/>
      <c r="W3" s="44"/>
      <c r="X3" s="44"/>
      <c r="Y3" s="44"/>
      <c r="Z3" s="44"/>
      <c r="AA3" s="44"/>
      <c r="AB3" s="44"/>
      <c r="AC3" s="44"/>
      <c r="AD3" s="44"/>
      <c r="AE3" s="44"/>
      <c r="AF3" s="44"/>
      <c r="AG3" s="44"/>
      <c r="AH3" s="44"/>
      <c r="AI3" s="44"/>
      <c r="AJ3" s="85"/>
      <c r="AK3" s="44"/>
      <c r="AL3" s="44"/>
      <c r="AM3" s="44"/>
      <c r="AN3" s="86"/>
      <c r="AO3" s="86"/>
      <c r="AP3" s="86"/>
      <c r="AQ3" s="86"/>
      <c r="AR3" s="86"/>
      <c r="AS3" s="86"/>
      <c r="AT3" s="86"/>
      <c r="AU3" s="86"/>
      <c r="AV3" s="86"/>
      <c r="AW3" s="86"/>
      <c r="AX3" s="113" t="s">
        <v>615</v>
      </c>
      <c r="AY3" s="114" t="str">
        <f>P8</f>
        <v>3.1C</v>
      </c>
      <c r="AZ3" s="114" t="s">
        <v>245</v>
      </c>
      <c r="BA3" s="114" t="s">
        <v>616</v>
      </c>
      <c r="BB3" s="114" t="s">
        <v>616</v>
      </c>
      <c r="BC3" s="114" t="s">
        <v>617</v>
      </c>
      <c r="BD3" s="114" t="s">
        <v>618</v>
      </c>
      <c r="BE3" s="128">
        <f>V8</f>
        <v>0</v>
      </c>
      <c r="BF3" s="128" t="s">
        <v>245</v>
      </c>
      <c r="BG3" s="128" t="s">
        <v>616</v>
      </c>
      <c r="BH3" s="128" t="s">
        <v>616</v>
      </c>
      <c r="BI3" s="128" t="s">
        <v>617</v>
      </c>
      <c r="BJ3" s="128" t="s">
        <v>618</v>
      </c>
      <c r="BK3" s="129">
        <f>AB8</f>
        <v>0</v>
      </c>
      <c r="BL3" s="129" t="s">
        <v>245</v>
      </c>
      <c r="BM3" s="129" t="s">
        <v>616</v>
      </c>
      <c r="BN3" s="129" t="s">
        <v>616</v>
      </c>
      <c r="BO3" s="129" t="s">
        <v>617</v>
      </c>
      <c r="BP3" s="129" t="s">
        <v>618</v>
      </c>
    </row>
    <row r="4" s="1" customFormat="1" ht="18" customHeight="1" outlineLevel="1" spans="1:68">
      <c r="A4" s="9" t="s">
        <v>619</v>
      </c>
      <c r="B4" s="10"/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23"/>
      <c r="P4" s="25"/>
      <c r="Q4" s="44"/>
      <c r="R4" s="44"/>
      <c r="S4" s="44"/>
      <c r="T4" s="44"/>
      <c r="U4" s="44"/>
      <c r="V4" s="44"/>
      <c r="W4" s="44"/>
      <c r="X4" s="44"/>
      <c r="Y4" s="44"/>
      <c r="Z4" s="44"/>
      <c r="AA4" s="44"/>
      <c r="AB4" s="44"/>
      <c r="AC4" s="44"/>
      <c r="AD4" s="44"/>
      <c r="AE4" s="44"/>
      <c r="AF4" s="44"/>
      <c r="AG4" s="44"/>
      <c r="AH4" s="44"/>
      <c r="AI4" s="44"/>
      <c r="AJ4" s="85"/>
      <c r="AK4" s="44"/>
      <c r="AL4" s="44"/>
      <c r="AM4" s="44"/>
      <c r="AN4" s="86"/>
      <c r="AO4" s="86"/>
      <c r="AP4" s="86"/>
      <c r="AQ4" s="86"/>
      <c r="AR4" s="86"/>
      <c r="AS4" s="86"/>
      <c r="AT4" s="86"/>
      <c r="AU4" s="86"/>
      <c r="AV4" s="86"/>
      <c r="AW4" s="86"/>
      <c r="AX4" s="113" t="s">
        <v>620</v>
      </c>
      <c r="AY4" s="115" t="s">
        <v>621</v>
      </c>
      <c r="AZ4" s="115" t="s">
        <v>622</v>
      </c>
      <c r="BA4" s="115"/>
      <c r="BB4" s="115"/>
      <c r="BC4" s="115"/>
      <c r="BD4" s="115"/>
      <c r="BE4" s="130" t="s">
        <v>621</v>
      </c>
      <c r="BF4" s="130" t="s">
        <v>622</v>
      </c>
      <c r="BG4" s="130"/>
      <c r="BH4" s="130"/>
      <c r="BI4" s="130"/>
      <c r="BJ4" s="130"/>
      <c r="BK4" s="131" t="s">
        <v>621</v>
      </c>
      <c r="BL4" s="131" t="s">
        <v>622</v>
      </c>
      <c r="BM4" s="131"/>
      <c r="BN4" s="131"/>
      <c r="BO4" s="131"/>
      <c r="BP4" s="131"/>
    </row>
    <row r="5" s="1" customFormat="1" ht="18" customHeight="1" outlineLevel="1" spans="1:68">
      <c r="A5" s="11" t="s">
        <v>623</v>
      </c>
      <c r="B5" s="12"/>
      <c r="C5" s="12"/>
      <c r="D5" s="12"/>
      <c r="E5" s="12"/>
      <c r="F5" s="12"/>
      <c r="G5" s="12"/>
      <c r="H5" s="12"/>
      <c r="I5" s="12"/>
      <c r="J5" s="12"/>
      <c r="K5" s="12"/>
      <c r="L5" s="12"/>
      <c r="M5" s="12"/>
      <c r="N5" s="12"/>
      <c r="O5" s="26"/>
      <c r="P5" s="27"/>
      <c r="Q5" s="45"/>
      <c r="R5" s="45"/>
      <c r="S5" s="45"/>
      <c r="T5" s="45"/>
      <c r="U5" s="45"/>
      <c r="V5" s="45"/>
      <c r="W5" s="45"/>
      <c r="X5" s="45"/>
      <c r="Y5" s="45"/>
      <c r="Z5" s="45"/>
      <c r="AA5" s="45"/>
      <c r="AB5" s="45"/>
      <c r="AC5" s="45"/>
      <c r="AD5" s="45"/>
      <c r="AE5" s="45"/>
      <c r="AF5" s="45"/>
      <c r="AG5" s="45"/>
      <c r="AH5" s="45"/>
      <c r="AI5" s="45"/>
      <c r="AJ5" s="87"/>
      <c r="AK5" s="45"/>
      <c r="AL5" s="45"/>
      <c r="AM5" s="45"/>
      <c r="AN5" s="88"/>
      <c r="AO5" s="88"/>
      <c r="AP5" s="88"/>
      <c r="AQ5" s="88"/>
      <c r="AR5" s="88"/>
      <c r="AS5" s="88"/>
      <c r="AT5" s="88"/>
      <c r="AU5" s="88"/>
      <c r="AV5" s="88"/>
      <c r="AW5" s="88"/>
      <c r="AX5" s="113" t="s">
        <v>624</v>
      </c>
      <c r="AY5" s="116" t="e">
        <f>AC8</f>
        <v>#REF!</v>
      </c>
      <c r="AZ5" s="116">
        <v>17.80886</v>
      </c>
      <c r="BA5" s="116">
        <v>17.83576</v>
      </c>
      <c r="BB5" s="116">
        <v>17.83576</v>
      </c>
      <c r="BC5" s="116">
        <v>19.58736</v>
      </c>
      <c r="BD5" s="116">
        <v>19.39696</v>
      </c>
      <c r="BE5" s="132">
        <f>AI8</f>
        <v>0</v>
      </c>
      <c r="BF5" s="132">
        <v>17.80886</v>
      </c>
      <c r="BG5" s="132">
        <v>17.83576</v>
      </c>
      <c r="BH5" s="132">
        <v>17.83576</v>
      </c>
      <c r="BI5" s="132">
        <v>19.58736</v>
      </c>
      <c r="BJ5" s="132">
        <v>19.39696</v>
      </c>
      <c r="BK5" s="133">
        <f>AO8</f>
        <v>0</v>
      </c>
      <c r="BL5" s="133">
        <v>17.80886</v>
      </c>
      <c r="BM5" s="133">
        <v>17.83576</v>
      </c>
      <c r="BN5" s="133">
        <v>17.83576</v>
      </c>
      <c r="BO5" s="133">
        <v>19.58736</v>
      </c>
      <c r="BP5" s="133">
        <v>19.39696</v>
      </c>
    </row>
    <row r="6" s="2" customFormat="1" ht="18" customHeight="1" spans="1:68">
      <c r="A6" s="13" t="s">
        <v>6</v>
      </c>
      <c r="B6" s="13" t="s">
        <v>625</v>
      </c>
      <c r="C6" s="13" t="s">
        <v>626</v>
      </c>
      <c r="D6" s="13" t="s">
        <v>627</v>
      </c>
      <c r="E6" s="13" t="s">
        <v>628</v>
      </c>
      <c r="F6" s="13" t="s">
        <v>629</v>
      </c>
      <c r="G6" s="13" t="s">
        <v>630</v>
      </c>
      <c r="H6" s="13" t="s">
        <v>631</v>
      </c>
      <c r="I6" s="13" t="s">
        <v>632</v>
      </c>
      <c r="J6" s="13" t="s">
        <v>633</v>
      </c>
      <c r="K6" s="13" t="s">
        <v>634</v>
      </c>
      <c r="L6" s="13" t="s">
        <v>635</v>
      </c>
      <c r="M6" s="13" t="s">
        <v>636</v>
      </c>
      <c r="N6" s="13" t="s">
        <v>610</v>
      </c>
      <c r="O6" s="13" t="s">
        <v>612</v>
      </c>
      <c r="P6" s="13" t="s">
        <v>637</v>
      </c>
      <c r="Q6" s="13" t="s">
        <v>638</v>
      </c>
      <c r="R6" s="13" t="s">
        <v>10</v>
      </c>
      <c r="S6" s="13" t="s">
        <v>639</v>
      </c>
      <c r="T6" s="13" t="s">
        <v>640</v>
      </c>
      <c r="U6" s="13" t="s">
        <v>641</v>
      </c>
      <c r="V6" s="13" t="s">
        <v>642</v>
      </c>
      <c r="W6" s="13" t="s">
        <v>643</v>
      </c>
      <c r="X6" s="13" t="s">
        <v>644</v>
      </c>
      <c r="Y6" s="13" t="s">
        <v>645</v>
      </c>
      <c r="Z6" s="13" t="s">
        <v>646</v>
      </c>
      <c r="AA6" s="13" t="s">
        <v>647</v>
      </c>
      <c r="AB6" s="13" t="s">
        <v>648</v>
      </c>
      <c r="AC6" s="13" t="s">
        <v>649</v>
      </c>
      <c r="AD6" s="13" t="s">
        <v>650</v>
      </c>
      <c r="AE6" s="61" t="s">
        <v>651</v>
      </c>
      <c r="AF6" s="62" t="s">
        <v>652</v>
      </c>
      <c r="AG6" s="89"/>
      <c r="AH6" s="90"/>
      <c r="AI6" s="91" t="s">
        <v>653</v>
      </c>
      <c r="AJ6" s="92" t="s">
        <v>654</v>
      </c>
      <c r="AK6" s="93" t="s">
        <v>655</v>
      </c>
      <c r="AL6" s="94" t="s">
        <v>656</v>
      </c>
      <c r="AM6" s="95" t="s">
        <v>657</v>
      </c>
      <c r="AN6" s="95" t="s">
        <v>658</v>
      </c>
      <c r="AO6" s="107" t="s">
        <v>659</v>
      </c>
      <c r="AP6" s="108" t="s">
        <v>660</v>
      </c>
      <c r="AQ6" s="108" t="s">
        <v>22</v>
      </c>
      <c r="AR6" s="109" t="s">
        <v>661</v>
      </c>
      <c r="AS6" s="108" t="s">
        <v>662</v>
      </c>
      <c r="AT6" s="109" t="s">
        <v>663</v>
      </c>
      <c r="AU6" s="108" t="s">
        <v>664</v>
      </c>
      <c r="AV6" s="107" t="s">
        <v>665</v>
      </c>
      <c r="AW6" s="107" t="s">
        <v>666</v>
      </c>
      <c r="AX6" s="117" t="s">
        <v>16</v>
      </c>
      <c r="AY6" s="118" t="s">
        <v>667</v>
      </c>
      <c r="AZ6" s="118" t="s">
        <v>667</v>
      </c>
      <c r="BA6" s="118" t="s">
        <v>667</v>
      </c>
      <c r="BB6" s="118" t="s">
        <v>667</v>
      </c>
      <c r="BC6" s="118" t="s">
        <v>667</v>
      </c>
      <c r="BD6" s="118" t="s">
        <v>667</v>
      </c>
      <c r="BE6" s="134" t="s">
        <v>668</v>
      </c>
      <c r="BF6" s="134"/>
      <c r="BG6" s="134"/>
      <c r="BH6" s="134"/>
      <c r="BI6" s="134"/>
      <c r="BJ6" s="134"/>
      <c r="BK6" s="135" t="s">
        <v>669</v>
      </c>
      <c r="BL6" s="135"/>
      <c r="BM6" s="135"/>
      <c r="BN6" s="135"/>
      <c r="BO6" s="135"/>
      <c r="BP6" s="135"/>
    </row>
    <row r="7" s="2" customFormat="1" ht="18" customHeight="1" spans="1:68">
      <c r="A7" s="14"/>
      <c r="B7" s="14"/>
      <c r="C7" s="14"/>
      <c r="D7" s="14"/>
      <c r="E7" s="14"/>
      <c r="F7" s="14"/>
      <c r="G7" s="14"/>
      <c r="H7" s="14"/>
      <c r="I7" s="14"/>
      <c r="J7" s="14"/>
      <c r="K7" s="14"/>
      <c r="L7" s="14"/>
      <c r="M7" s="14"/>
      <c r="N7" s="14"/>
      <c r="O7" s="14"/>
      <c r="P7" s="14"/>
      <c r="Q7" s="14"/>
      <c r="R7" s="14"/>
      <c r="S7" s="14"/>
      <c r="T7" s="14"/>
      <c r="U7" s="14"/>
      <c r="V7" s="14"/>
      <c r="W7" s="14"/>
      <c r="X7" s="14"/>
      <c r="Y7" s="14"/>
      <c r="Z7" s="14"/>
      <c r="AA7" s="14"/>
      <c r="AB7" s="14"/>
      <c r="AC7" s="14"/>
      <c r="AD7" s="14"/>
      <c r="AE7" s="61"/>
      <c r="AF7" s="63" t="s">
        <v>670</v>
      </c>
      <c r="AG7" s="93" t="s">
        <v>671</v>
      </c>
      <c r="AH7" s="93" t="s">
        <v>672</v>
      </c>
      <c r="AI7" s="91"/>
      <c r="AJ7" s="92"/>
      <c r="AK7" s="93"/>
      <c r="AL7" s="94"/>
      <c r="AM7" s="96"/>
      <c r="AN7" s="96"/>
      <c r="AO7" s="110"/>
      <c r="AP7" s="111"/>
      <c r="AQ7" s="111"/>
      <c r="AR7" s="112"/>
      <c r="AS7" s="111"/>
      <c r="AT7" s="112"/>
      <c r="AU7" s="111"/>
      <c r="AV7" s="110"/>
      <c r="AW7" s="110"/>
      <c r="AX7" s="119"/>
      <c r="AY7" s="120"/>
      <c r="AZ7" s="120"/>
      <c r="BA7" s="120"/>
      <c r="BB7" s="120"/>
      <c r="BC7" s="120"/>
      <c r="BD7" s="120"/>
      <c r="BE7" s="136"/>
      <c r="BF7" s="136"/>
      <c r="BG7" s="136"/>
      <c r="BH7" s="136"/>
      <c r="BI7" s="136"/>
      <c r="BJ7" s="136"/>
      <c r="BK7" s="137"/>
      <c r="BL7" s="137"/>
      <c r="BM7" s="137"/>
      <c r="BN7" s="137"/>
      <c r="BO7" s="137"/>
      <c r="BP7" s="137"/>
    </row>
    <row r="8" s="1" customFormat="1" ht="30" customHeight="1" spans="1:68">
      <c r="A8" s="15">
        <f t="shared" ref="A8:A71" si="0">ROW()-7</f>
        <v>1</v>
      </c>
      <c r="B8" s="16"/>
      <c r="C8" s="17">
        <v>1</v>
      </c>
      <c r="D8" s="16"/>
      <c r="E8" s="16"/>
      <c r="F8" s="16"/>
      <c r="G8" s="16"/>
      <c r="H8" s="16"/>
      <c r="I8" s="16"/>
      <c r="J8" s="16"/>
      <c r="K8" s="16"/>
      <c r="L8" s="17"/>
      <c r="M8" s="17" t="s">
        <v>33</v>
      </c>
      <c r="N8" s="17" t="s">
        <v>33</v>
      </c>
      <c r="O8" s="17" t="s">
        <v>186</v>
      </c>
      <c r="P8" s="17" t="s">
        <v>245</v>
      </c>
      <c r="Q8" s="17" t="s">
        <v>673</v>
      </c>
      <c r="R8" s="16" t="s">
        <v>674</v>
      </c>
      <c r="S8" s="46"/>
      <c r="T8" s="31" t="s">
        <v>673</v>
      </c>
      <c r="U8" s="17"/>
      <c r="V8" s="31"/>
      <c r="W8" s="16" t="s">
        <v>675</v>
      </c>
      <c r="X8" s="47" t="s">
        <v>676</v>
      </c>
      <c r="Y8" s="31" t="s">
        <v>677</v>
      </c>
      <c r="Z8" s="16" t="s">
        <v>678</v>
      </c>
      <c r="AA8" s="31" t="s">
        <v>679</v>
      </c>
      <c r="AB8" s="64"/>
      <c r="AC8" s="65" t="e">
        <f>AC14+AC96+AC117*4+AC118*4+AC121*2+#REF!+AC123+AC124+AC129*2+AC130+AC131+AC132*5+AC133+#REF!+#REF!+AC140+AC141+AC142+AC144+AC156*2+AC158*2+AC161*2+AC162*4+#REF!+AC164+AC165*28+AC166</f>
        <v>#REF!</v>
      </c>
      <c r="AD8" s="64"/>
      <c r="AE8" s="64"/>
      <c r="AF8" s="64"/>
      <c r="AG8" s="64"/>
      <c r="AH8" s="64"/>
      <c r="AI8" s="64"/>
      <c r="AJ8" s="64"/>
      <c r="AK8" s="64"/>
      <c r="AL8" s="64"/>
      <c r="AM8" s="64" t="s">
        <v>680</v>
      </c>
      <c r="AN8" s="64" t="s">
        <v>681</v>
      </c>
      <c r="AO8" s="64"/>
      <c r="AP8" s="64"/>
      <c r="AQ8" s="64"/>
      <c r="AR8" s="64"/>
      <c r="AS8" s="64"/>
      <c r="AT8" s="64"/>
      <c r="AU8" s="64"/>
      <c r="AV8" s="64"/>
      <c r="AW8" s="64"/>
      <c r="AX8" s="31"/>
      <c r="AY8" s="121">
        <v>1</v>
      </c>
      <c r="AZ8" s="121">
        <v>0</v>
      </c>
      <c r="BA8" s="122">
        <v>0</v>
      </c>
      <c r="BB8" s="122">
        <v>0</v>
      </c>
      <c r="BC8" s="122">
        <v>1</v>
      </c>
      <c r="BD8" s="123">
        <v>0</v>
      </c>
      <c r="BE8" s="138">
        <f t="shared" ref="BE8:BP8" si="1">SUM(BE16:BE166)</f>
        <v>555.759461417724</v>
      </c>
      <c r="BF8" s="138">
        <f t="shared" si="1"/>
        <v>555.759461417724</v>
      </c>
      <c r="BG8" s="138">
        <f t="shared" si="1"/>
        <v>555.759461417724</v>
      </c>
      <c r="BH8" s="138">
        <f t="shared" si="1"/>
        <v>555.759461417724</v>
      </c>
      <c r="BI8" s="138">
        <f t="shared" si="1"/>
        <v>593.640562867243</v>
      </c>
      <c r="BJ8" s="138">
        <f t="shared" si="1"/>
        <v>443.561201074682</v>
      </c>
      <c r="BK8" s="139">
        <f t="shared" si="1"/>
        <v>558.034087405088</v>
      </c>
      <c r="BL8" s="139">
        <f t="shared" si="1"/>
        <v>558.034087405088</v>
      </c>
      <c r="BM8" s="139">
        <f t="shared" si="1"/>
        <v>558.034087405088</v>
      </c>
      <c r="BN8" s="139">
        <f t="shared" si="1"/>
        <v>558.034087405088</v>
      </c>
      <c r="BO8" s="139">
        <f t="shared" si="1"/>
        <v>595.600555669008</v>
      </c>
      <c r="BP8" s="139">
        <f t="shared" si="1"/>
        <v>445.521193876446</v>
      </c>
    </row>
    <row r="9" s="1" customFormat="1" ht="30" customHeight="1" spans="1:68">
      <c r="A9" s="15">
        <f t="shared" si="0"/>
        <v>2</v>
      </c>
      <c r="B9" s="16"/>
      <c r="C9" s="17">
        <v>1</v>
      </c>
      <c r="D9" s="16"/>
      <c r="E9" s="16"/>
      <c r="F9" s="16"/>
      <c r="G9" s="16"/>
      <c r="H9" s="16"/>
      <c r="I9" s="16"/>
      <c r="J9" s="16"/>
      <c r="K9" s="16"/>
      <c r="L9" s="17"/>
      <c r="M9" s="17" t="s">
        <v>36</v>
      </c>
      <c r="N9" s="28" t="s">
        <v>36</v>
      </c>
      <c r="O9" s="28" t="s">
        <v>186</v>
      </c>
      <c r="P9" s="28" t="s">
        <v>245</v>
      </c>
      <c r="Q9" s="28" t="s">
        <v>673</v>
      </c>
      <c r="R9" s="16" t="s">
        <v>674</v>
      </c>
      <c r="S9" s="48"/>
      <c r="T9" s="49" t="s">
        <v>673</v>
      </c>
      <c r="U9" s="28"/>
      <c r="V9" s="49" t="s">
        <v>673</v>
      </c>
      <c r="W9" s="16" t="s">
        <v>675</v>
      </c>
      <c r="X9" s="47" t="s">
        <v>676</v>
      </c>
      <c r="Y9" s="31" t="s">
        <v>677</v>
      </c>
      <c r="Z9" s="16" t="s">
        <v>678</v>
      </c>
      <c r="AA9" s="31" t="s">
        <v>679</v>
      </c>
      <c r="AB9" s="64"/>
      <c r="AC9" s="65">
        <v>17.80886</v>
      </c>
      <c r="AD9" s="64"/>
      <c r="AE9" s="64"/>
      <c r="AF9" s="64"/>
      <c r="AG9" s="64"/>
      <c r="AH9" s="64"/>
      <c r="AI9" s="64"/>
      <c r="AJ9" s="64"/>
      <c r="AK9" s="64"/>
      <c r="AL9" s="64"/>
      <c r="AM9" s="64" t="s">
        <v>680</v>
      </c>
      <c r="AN9" s="64" t="s">
        <v>681</v>
      </c>
      <c r="AO9" s="64"/>
      <c r="AP9" s="64"/>
      <c r="AQ9" s="64"/>
      <c r="AR9" s="64"/>
      <c r="AS9" s="64"/>
      <c r="AT9" s="64"/>
      <c r="AU9" s="64"/>
      <c r="AV9" s="64"/>
      <c r="AW9" s="64"/>
      <c r="AX9" s="31"/>
      <c r="AY9" s="121">
        <v>0</v>
      </c>
      <c r="AZ9" s="121">
        <v>1</v>
      </c>
      <c r="BA9" s="122">
        <v>0</v>
      </c>
      <c r="BB9" s="122">
        <v>0</v>
      </c>
      <c r="BC9" s="122">
        <v>0</v>
      </c>
      <c r="BD9" s="123">
        <v>0</v>
      </c>
      <c r="BE9" s="140"/>
      <c r="BF9" s="140"/>
      <c r="BG9" s="140"/>
      <c r="BH9" s="140"/>
      <c r="BI9" s="140"/>
      <c r="BJ9" s="140"/>
      <c r="BK9" s="141"/>
      <c r="BL9" s="141"/>
      <c r="BM9" s="141"/>
      <c r="BN9" s="141"/>
      <c r="BO9" s="141"/>
      <c r="BP9" s="141"/>
    </row>
    <row r="10" s="1" customFormat="1" ht="30" customHeight="1" spans="1:68">
      <c r="A10" s="15">
        <f t="shared" si="0"/>
        <v>3</v>
      </c>
      <c r="B10" s="16"/>
      <c r="C10" s="17">
        <v>1</v>
      </c>
      <c r="D10" s="16"/>
      <c r="E10" s="16"/>
      <c r="F10" s="16"/>
      <c r="G10" s="16"/>
      <c r="H10" s="16"/>
      <c r="I10" s="16"/>
      <c r="J10" s="16"/>
      <c r="K10" s="16"/>
      <c r="L10" s="17"/>
      <c r="M10" s="28" t="s">
        <v>37</v>
      </c>
      <c r="N10" s="28" t="s">
        <v>37</v>
      </c>
      <c r="O10" s="28" t="s">
        <v>186</v>
      </c>
      <c r="P10" s="28" t="s">
        <v>616</v>
      </c>
      <c r="Q10" s="28" t="s">
        <v>673</v>
      </c>
      <c r="R10" s="16" t="s">
        <v>674</v>
      </c>
      <c r="S10" s="48"/>
      <c r="T10" s="49" t="s">
        <v>673</v>
      </c>
      <c r="U10" s="28"/>
      <c r="V10" s="49" t="s">
        <v>673</v>
      </c>
      <c r="W10" s="16" t="s">
        <v>675</v>
      </c>
      <c r="X10" s="47" t="s">
        <v>676</v>
      </c>
      <c r="Y10" s="31" t="s">
        <v>677</v>
      </c>
      <c r="Z10" s="16" t="s">
        <v>678</v>
      </c>
      <c r="AA10" s="31" t="s">
        <v>679</v>
      </c>
      <c r="AB10" s="64"/>
      <c r="AC10" s="65">
        <v>17.83576</v>
      </c>
      <c r="AD10" s="64"/>
      <c r="AE10" s="64"/>
      <c r="AF10" s="64"/>
      <c r="AG10" s="64"/>
      <c r="AH10" s="64"/>
      <c r="AI10" s="64"/>
      <c r="AJ10" s="97"/>
      <c r="AK10" s="64"/>
      <c r="AL10" s="64"/>
      <c r="AM10" s="64" t="s">
        <v>680</v>
      </c>
      <c r="AN10" s="64" t="s">
        <v>681</v>
      </c>
      <c r="AO10" s="64"/>
      <c r="AP10" s="64"/>
      <c r="AQ10" s="64"/>
      <c r="AR10" s="64"/>
      <c r="AS10" s="64"/>
      <c r="AT10" s="64"/>
      <c r="AU10" s="64"/>
      <c r="AV10" s="64"/>
      <c r="AW10" s="64"/>
      <c r="AX10" s="31"/>
      <c r="AY10" s="122">
        <v>0</v>
      </c>
      <c r="AZ10" s="122">
        <v>0</v>
      </c>
      <c r="BA10" s="122">
        <v>1</v>
      </c>
      <c r="BB10" s="122">
        <v>0</v>
      </c>
      <c r="BC10" s="122">
        <v>0</v>
      </c>
      <c r="BD10" s="123">
        <v>0</v>
      </c>
      <c r="BE10" s="140"/>
      <c r="BF10" s="140"/>
      <c r="BG10" s="140"/>
      <c r="BH10" s="140"/>
      <c r="BI10" s="140"/>
      <c r="BJ10" s="140"/>
      <c r="BK10" s="141"/>
      <c r="BL10" s="141"/>
      <c r="BM10" s="141"/>
      <c r="BN10" s="141"/>
      <c r="BO10" s="141"/>
      <c r="BP10" s="141"/>
    </row>
    <row r="11" s="1" customFormat="1" ht="30" customHeight="1" spans="1:68">
      <c r="A11" s="15">
        <f t="shared" si="0"/>
        <v>4</v>
      </c>
      <c r="B11" s="16"/>
      <c r="C11" s="17">
        <v>1</v>
      </c>
      <c r="D11" s="16"/>
      <c r="E11" s="16"/>
      <c r="F11" s="16"/>
      <c r="G11" s="16"/>
      <c r="H11" s="16"/>
      <c r="I11" s="16"/>
      <c r="J11" s="16"/>
      <c r="K11" s="16"/>
      <c r="L11" s="17"/>
      <c r="M11" s="28" t="s">
        <v>40</v>
      </c>
      <c r="N11" s="28" t="s">
        <v>40</v>
      </c>
      <c r="O11" s="28" t="s">
        <v>186</v>
      </c>
      <c r="P11" s="28" t="s">
        <v>616</v>
      </c>
      <c r="Q11" s="28" t="s">
        <v>673</v>
      </c>
      <c r="R11" s="16" t="s">
        <v>674</v>
      </c>
      <c r="S11" s="48"/>
      <c r="T11" s="49" t="s">
        <v>673</v>
      </c>
      <c r="U11" s="28"/>
      <c r="V11" s="49" t="s">
        <v>673</v>
      </c>
      <c r="W11" s="16" t="s">
        <v>675</v>
      </c>
      <c r="X11" s="47" t="s">
        <v>676</v>
      </c>
      <c r="Y11" s="31" t="s">
        <v>677</v>
      </c>
      <c r="Z11" s="16" t="s">
        <v>678</v>
      </c>
      <c r="AA11" s="31" t="s">
        <v>679</v>
      </c>
      <c r="AB11" s="64"/>
      <c r="AC11" s="65">
        <v>17.83576</v>
      </c>
      <c r="AD11" s="64"/>
      <c r="AE11" s="64"/>
      <c r="AF11" s="64"/>
      <c r="AG11" s="64"/>
      <c r="AH11" s="64"/>
      <c r="AI11" s="64"/>
      <c r="AJ11" s="97"/>
      <c r="AK11" s="64"/>
      <c r="AL11" s="64"/>
      <c r="AM11" s="64" t="s">
        <v>680</v>
      </c>
      <c r="AN11" s="64" t="s">
        <v>681</v>
      </c>
      <c r="AO11" s="64"/>
      <c r="AP11" s="64"/>
      <c r="AQ11" s="64"/>
      <c r="AR11" s="64"/>
      <c r="AS11" s="64"/>
      <c r="AT11" s="64"/>
      <c r="AU11" s="64"/>
      <c r="AV11" s="64"/>
      <c r="AW11" s="64"/>
      <c r="AX11" s="31"/>
      <c r="AY11" s="122">
        <v>0</v>
      </c>
      <c r="AZ11" s="122">
        <v>0</v>
      </c>
      <c r="BA11" s="122">
        <v>0</v>
      </c>
      <c r="BB11" s="122">
        <v>1</v>
      </c>
      <c r="BC11" s="122">
        <v>0</v>
      </c>
      <c r="BD11" s="123">
        <v>0</v>
      </c>
      <c r="BE11" s="140"/>
      <c r="BF11" s="140"/>
      <c r="BG11" s="140"/>
      <c r="BH11" s="140"/>
      <c r="BI11" s="140"/>
      <c r="BJ11" s="140"/>
      <c r="BK11" s="141"/>
      <c r="BL11" s="141"/>
      <c r="BM11" s="141"/>
      <c r="BN11" s="141"/>
      <c r="BO11" s="141"/>
      <c r="BP11" s="141"/>
    </row>
    <row r="12" s="1" customFormat="1" ht="30" customHeight="1" spans="1:68">
      <c r="A12" s="15">
        <f t="shared" si="0"/>
        <v>5</v>
      </c>
      <c r="B12" s="16"/>
      <c r="C12" s="17">
        <v>1</v>
      </c>
      <c r="D12" s="16"/>
      <c r="E12" s="16"/>
      <c r="F12" s="16"/>
      <c r="G12" s="16"/>
      <c r="H12" s="16"/>
      <c r="I12" s="16"/>
      <c r="J12" s="16"/>
      <c r="K12" s="16"/>
      <c r="L12" s="17"/>
      <c r="M12" s="28" t="s">
        <v>41</v>
      </c>
      <c r="N12" s="28" t="s">
        <v>41</v>
      </c>
      <c r="O12" s="28" t="s">
        <v>186</v>
      </c>
      <c r="P12" s="28" t="s">
        <v>617</v>
      </c>
      <c r="Q12" s="28" t="s">
        <v>673</v>
      </c>
      <c r="R12" s="16" t="s">
        <v>674</v>
      </c>
      <c r="S12" s="48"/>
      <c r="T12" s="49" t="s">
        <v>673</v>
      </c>
      <c r="U12" s="28"/>
      <c r="V12" s="49" t="s">
        <v>673</v>
      </c>
      <c r="W12" s="16" t="s">
        <v>675</v>
      </c>
      <c r="X12" s="47" t="s">
        <v>676</v>
      </c>
      <c r="Y12" s="31" t="s">
        <v>677</v>
      </c>
      <c r="Z12" s="16" t="s">
        <v>678</v>
      </c>
      <c r="AA12" s="31" t="s">
        <v>679</v>
      </c>
      <c r="AB12" s="64"/>
      <c r="AC12" s="65">
        <v>19.58736</v>
      </c>
      <c r="AD12" s="64"/>
      <c r="AE12" s="64"/>
      <c r="AF12" s="64"/>
      <c r="AG12" s="64"/>
      <c r="AH12" s="64"/>
      <c r="AI12" s="64"/>
      <c r="AJ12" s="97"/>
      <c r="AK12" s="64"/>
      <c r="AL12" s="64"/>
      <c r="AM12" s="64" t="s">
        <v>680</v>
      </c>
      <c r="AN12" s="64" t="s">
        <v>681</v>
      </c>
      <c r="AO12" s="64"/>
      <c r="AP12" s="64"/>
      <c r="AQ12" s="64"/>
      <c r="AR12" s="64"/>
      <c r="AS12" s="64"/>
      <c r="AT12" s="64"/>
      <c r="AU12" s="64"/>
      <c r="AV12" s="64"/>
      <c r="AW12" s="64"/>
      <c r="AX12" s="31"/>
      <c r="AY12" s="122">
        <v>0</v>
      </c>
      <c r="AZ12" s="122">
        <v>0</v>
      </c>
      <c r="BA12" s="122">
        <v>0</v>
      </c>
      <c r="BB12" s="122">
        <v>0</v>
      </c>
      <c r="BC12" s="122">
        <v>1</v>
      </c>
      <c r="BD12" s="123">
        <v>0</v>
      </c>
      <c r="BE12" s="140"/>
      <c r="BF12" s="140"/>
      <c r="BG12" s="140"/>
      <c r="BH12" s="140"/>
      <c r="BI12" s="140"/>
      <c r="BJ12" s="140"/>
      <c r="BK12" s="141"/>
      <c r="BL12" s="141"/>
      <c r="BM12" s="141"/>
      <c r="BN12" s="141"/>
      <c r="BO12" s="141"/>
      <c r="BP12" s="141"/>
    </row>
    <row r="13" s="3" customFormat="1" ht="30" customHeight="1" spans="1:68">
      <c r="A13" s="18">
        <f t="shared" si="0"/>
        <v>6</v>
      </c>
      <c r="B13" s="19"/>
      <c r="C13" s="20">
        <v>1</v>
      </c>
      <c r="D13" s="19"/>
      <c r="E13" s="19"/>
      <c r="F13" s="19"/>
      <c r="G13" s="19"/>
      <c r="H13" s="19"/>
      <c r="I13" s="19"/>
      <c r="J13" s="19"/>
      <c r="K13" s="19"/>
      <c r="L13" s="20"/>
      <c r="M13" s="29" t="s">
        <v>43</v>
      </c>
      <c r="N13" s="29" t="s">
        <v>43</v>
      </c>
      <c r="O13" s="29" t="s">
        <v>186</v>
      </c>
      <c r="P13" s="29" t="s">
        <v>618</v>
      </c>
      <c r="Q13" s="29" t="s">
        <v>673</v>
      </c>
      <c r="R13" s="19" t="s">
        <v>674</v>
      </c>
      <c r="S13" s="50"/>
      <c r="T13" s="51" t="s">
        <v>673</v>
      </c>
      <c r="U13" s="29"/>
      <c r="V13" s="51" t="s">
        <v>673</v>
      </c>
      <c r="W13" s="19" t="s">
        <v>675</v>
      </c>
      <c r="X13" s="52" t="s">
        <v>676</v>
      </c>
      <c r="Y13" s="66" t="s">
        <v>677</v>
      </c>
      <c r="Z13" s="19" t="s">
        <v>678</v>
      </c>
      <c r="AA13" s="66" t="s">
        <v>679</v>
      </c>
      <c r="AB13" s="67"/>
      <c r="AC13" s="68">
        <v>19.39696</v>
      </c>
      <c r="AD13" s="67"/>
      <c r="AE13" s="67"/>
      <c r="AF13" s="67"/>
      <c r="AG13" s="67"/>
      <c r="AH13" s="67"/>
      <c r="AI13" s="67"/>
      <c r="AJ13" s="98"/>
      <c r="AK13" s="67"/>
      <c r="AL13" s="67"/>
      <c r="AM13" s="67" t="s">
        <v>680</v>
      </c>
      <c r="AN13" s="67" t="s">
        <v>681</v>
      </c>
      <c r="AO13" s="67"/>
      <c r="AP13" s="67"/>
      <c r="AQ13" s="67"/>
      <c r="AR13" s="67"/>
      <c r="AS13" s="67"/>
      <c r="AT13" s="67"/>
      <c r="AU13" s="67"/>
      <c r="AV13" s="67"/>
      <c r="AW13" s="67"/>
      <c r="AX13" s="66"/>
      <c r="AY13" s="123">
        <v>0</v>
      </c>
      <c r="AZ13" s="123">
        <v>0</v>
      </c>
      <c r="BA13" s="123">
        <v>0</v>
      </c>
      <c r="BB13" s="123">
        <v>0</v>
      </c>
      <c r="BC13" s="123">
        <v>0</v>
      </c>
      <c r="BD13" s="123">
        <v>1</v>
      </c>
      <c r="BE13" s="140"/>
      <c r="BF13" s="140"/>
      <c r="BG13" s="140"/>
      <c r="BH13" s="140"/>
      <c r="BI13" s="140"/>
      <c r="BJ13" s="140"/>
      <c r="BK13" s="141"/>
      <c r="BL13" s="141"/>
      <c r="BM13" s="141"/>
      <c r="BN13" s="141"/>
      <c r="BO13" s="141"/>
      <c r="BP13" s="141"/>
    </row>
    <row r="14" s="1" customFormat="1" ht="30" customHeight="1" spans="1:68">
      <c r="A14" s="15">
        <f t="shared" si="0"/>
        <v>7</v>
      </c>
      <c r="B14" s="16"/>
      <c r="C14" s="16"/>
      <c r="D14" s="16">
        <v>2</v>
      </c>
      <c r="E14" s="16"/>
      <c r="F14" s="16"/>
      <c r="G14" s="16"/>
      <c r="H14" s="16"/>
      <c r="I14" s="16"/>
      <c r="J14" s="16"/>
      <c r="K14" s="16"/>
      <c r="L14" s="17"/>
      <c r="M14" s="17"/>
      <c r="N14" s="17" t="s">
        <v>682</v>
      </c>
      <c r="O14" s="17" t="s">
        <v>32</v>
      </c>
      <c r="P14" s="17" t="s">
        <v>683</v>
      </c>
      <c r="Q14" s="17" t="s">
        <v>679</v>
      </c>
      <c r="R14" s="17" t="s">
        <v>674</v>
      </c>
      <c r="S14" s="17"/>
      <c r="T14" s="17" t="s">
        <v>673</v>
      </c>
      <c r="U14" s="17"/>
      <c r="V14" s="17" t="s">
        <v>673</v>
      </c>
      <c r="W14" s="17" t="s">
        <v>675</v>
      </c>
      <c r="X14" s="17" t="s">
        <v>676</v>
      </c>
      <c r="Y14" s="17" t="s">
        <v>677</v>
      </c>
      <c r="Z14" s="17" t="s">
        <v>678</v>
      </c>
      <c r="AA14" s="17" t="s">
        <v>679</v>
      </c>
      <c r="AB14" s="17"/>
      <c r="AC14" s="65">
        <f>AC16*4+AC17*4+AC22</f>
        <v>5.0868</v>
      </c>
      <c r="AD14" s="31"/>
      <c r="AE14" s="31"/>
      <c r="AF14" s="31"/>
      <c r="AG14" s="31"/>
      <c r="AH14" s="31"/>
      <c r="AI14" s="31"/>
      <c r="AJ14" s="31"/>
      <c r="AK14" s="31"/>
      <c r="AL14" s="31"/>
      <c r="AM14" s="64" t="s">
        <v>684</v>
      </c>
      <c r="AN14" s="64"/>
      <c r="AO14" s="31"/>
      <c r="AP14" s="31"/>
      <c r="AQ14" s="31"/>
      <c r="AR14" s="31"/>
      <c r="AS14" s="31"/>
      <c r="AT14" s="31"/>
      <c r="AU14" s="31"/>
      <c r="AV14" s="31"/>
      <c r="AW14" s="31"/>
      <c r="AX14" s="31"/>
      <c r="AY14" s="121">
        <v>1</v>
      </c>
      <c r="AZ14" s="121">
        <v>1</v>
      </c>
      <c r="BA14" s="122">
        <v>1</v>
      </c>
      <c r="BB14" s="122">
        <v>1</v>
      </c>
      <c r="BC14" s="122">
        <v>0</v>
      </c>
      <c r="BD14" s="123">
        <v>0</v>
      </c>
      <c r="BE14" s="140"/>
      <c r="BF14" s="140"/>
      <c r="BG14" s="140"/>
      <c r="BH14" s="140"/>
      <c r="BI14" s="140"/>
      <c r="BJ14" s="140"/>
      <c r="BK14" s="141"/>
      <c r="BL14" s="141"/>
      <c r="BM14" s="141"/>
      <c r="BN14" s="141"/>
      <c r="BO14" s="141"/>
      <c r="BP14" s="141"/>
    </row>
    <row r="15" s="1" customFormat="1" ht="30" customHeight="1" spans="1:68">
      <c r="A15" s="15">
        <f t="shared" si="0"/>
        <v>8</v>
      </c>
      <c r="B15" s="16"/>
      <c r="C15" s="16"/>
      <c r="D15" s="16">
        <v>2</v>
      </c>
      <c r="E15" s="16"/>
      <c r="F15" s="16"/>
      <c r="G15" s="16"/>
      <c r="H15" s="16"/>
      <c r="I15" s="16"/>
      <c r="J15" s="16"/>
      <c r="K15" s="16"/>
      <c r="L15" s="17"/>
      <c r="M15" s="17"/>
      <c r="N15" s="28" t="s">
        <v>685</v>
      </c>
      <c r="O15" s="28" t="s">
        <v>32</v>
      </c>
      <c r="P15" s="28" t="s">
        <v>683</v>
      </c>
      <c r="Q15" s="28" t="s">
        <v>679</v>
      </c>
      <c r="R15" s="28" t="s">
        <v>674</v>
      </c>
      <c r="S15" s="28"/>
      <c r="T15" s="28" t="s">
        <v>673</v>
      </c>
      <c r="U15" s="28"/>
      <c r="V15" s="28" t="s">
        <v>673</v>
      </c>
      <c r="W15" s="28" t="s">
        <v>675</v>
      </c>
      <c r="X15" s="28" t="s">
        <v>676</v>
      </c>
      <c r="Y15" s="28" t="s">
        <v>677</v>
      </c>
      <c r="Z15" s="28" t="s">
        <v>678</v>
      </c>
      <c r="AA15" s="28" t="s">
        <v>679</v>
      </c>
      <c r="AB15" s="28"/>
      <c r="AC15" s="65">
        <f>AC16*4+AC17*4+AC20*2+AC22*4+AC25</f>
        <v>42.3892</v>
      </c>
      <c r="AD15" s="31"/>
      <c r="AE15" s="31"/>
      <c r="AF15" s="31"/>
      <c r="AG15" s="31"/>
      <c r="AH15" s="31"/>
      <c r="AI15" s="31"/>
      <c r="AJ15" s="31"/>
      <c r="AK15" s="31"/>
      <c r="AL15" s="31"/>
      <c r="AM15" s="64" t="s">
        <v>684</v>
      </c>
      <c r="AN15" s="64"/>
      <c r="AO15" s="31"/>
      <c r="AP15" s="31"/>
      <c r="AQ15" s="31"/>
      <c r="AR15" s="31"/>
      <c r="AS15" s="31"/>
      <c r="AT15" s="31"/>
      <c r="AU15" s="31"/>
      <c r="AV15" s="31"/>
      <c r="AW15" s="31"/>
      <c r="AX15" s="31"/>
      <c r="AY15" s="121">
        <v>0</v>
      </c>
      <c r="AZ15" s="121">
        <v>0</v>
      </c>
      <c r="BA15" s="122">
        <v>0</v>
      </c>
      <c r="BB15" s="122">
        <v>0</v>
      </c>
      <c r="BC15" s="122">
        <v>1</v>
      </c>
      <c r="BD15" s="123">
        <v>1</v>
      </c>
      <c r="BE15" s="140"/>
      <c r="BF15" s="140"/>
      <c r="BG15" s="140"/>
      <c r="BH15" s="140"/>
      <c r="BI15" s="140"/>
      <c r="BJ15" s="140"/>
      <c r="BK15" s="141"/>
      <c r="BL15" s="141"/>
      <c r="BM15" s="141"/>
      <c r="BN15" s="141"/>
      <c r="BO15" s="141"/>
      <c r="BP15" s="141"/>
    </row>
    <row r="16" s="1" customFormat="1" ht="30" customHeight="1" spans="1:68">
      <c r="A16" s="15">
        <f t="shared" si="0"/>
        <v>9</v>
      </c>
      <c r="B16" s="16"/>
      <c r="C16" s="16"/>
      <c r="D16" s="16"/>
      <c r="E16" s="16">
        <v>3</v>
      </c>
      <c r="F16" s="16"/>
      <c r="G16" s="16"/>
      <c r="H16" s="16"/>
      <c r="I16" s="16"/>
      <c r="J16" s="16"/>
      <c r="K16" s="16"/>
      <c r="L16" s="17"/>
      <c r="M16" s="30" t="s">
        <v>120</v>
      </c>
      <c r="N16" s="17" t="s">
        <v>686</v>
      </c>
      <c r="O16" s="17" t="s">
        <v>687</v>
      </c>
      <c r="P16" s="17" t="s">
        <v>688</v>
      </c>
      <c r="Q16" s="17" t="s">
        <v>689</v>
      </c>
      <c r="R16" s="17" t="s">
        <v>674</v>
      </c>
      <c r="S16" s="17"/>
      <c r="T16" s="17"/>
      <c r="U16" s="17"/>
      <c r="V16" s="17" t="s">
        <v>690</v>
      </c>
      <c r="W16" s="17" t="s">
        <v>676</v>
      </c>
      <c r="X16" s="17" t="s">
        <v>675</v>
      </c>
      <c r="Y16" s="17" t="s">
        <v>688</v>
      </c>
      <c r="Z16" s="17" t="s">
        <v>691</v>
      </c>
      <c r="AA16" s="17" t="s">
        <v>679</v>
      </c>
      <c r="AB16" s="17" t="s">
        <v>692</v>
      </c>
      <c r="AC16" s="69">
        <v>0.005</v>
      </c>
      <c r="AD16" s="31"/>
      <c r="AE16" s="70" t="s">
        <v>693</v>
      </c>
      <c r="AF16" s="71" t="s">
        <v>694</v>
      </c>
      <c r="AG16" s="71"/>
      <c r="AH16" s="71"/>
      <c r="AI16" s="71">
        <f>AC16*1.02</f>
        <v>0.0051</v>
      </c>
      <c r="AJ16" s="99">
        <f>AC16/AI16</f>
        <v>0.980392156862745</v>
      </c>
      <c r="AK16" s="31"/>
      <c r="AL16" s="31"/>
      <c r="AM16" s="64" t="s">
        <v>680</v>
      </c>
      <c r="AN16" s="64" t="s">
        <v>695</v>
      </c>
      <c r="AO16" s="31"/>
      <c r="AP16" s="31">
        <v>60.17699</v>
      </c>
      <c r="AQ16" s="31">
        <f>AP16*AI16</f>
        <v>0.306902649</v>
      </c>
      <c r="AR16" s="31"/>
      <c r="AS16" s="31">
        <f>AQ16</f>
        <v>0.306902649</v>
      </c>
      <c r="AT16" s="31"/>
      <c r="AU16" s="31">
        <f t="shared" ref="AU16:AU23" si="2">AS16</f>
        <v>0.306902649</v>
      </c>
      <c r="AV16" s="31"/>
      <c r="AW16" s="31"/>
      <c r="AX16" s="31"/>
      <c r="AY16" s="121">
        <v>4</v>
      </c>
      <c r="AZ16" s="122">
        <v>4</v>
      </c>
      <c r="BA16" s="122">
        <v>4</v>
      </c>
      <c r="BB16" s="122">
        <v>4</v>
      </c>
      <c r="BC16" s="122">
        <v>4</v>
      </c>
      <c r="BD16" s="123">
        <v>4</v>
      </c>
      <c r="BE16" s="142">
        <f t="shared" ref="BE16:BJ16" si="3">$AS16*AY16</f>
        <v>1.227610596</v>
      </c>
      <c r="BF16" s="142">
        <f t="shared" si="3"/>
        <v>1.227610596</v>
      </c>
      <c r="BG16" s="142">
        <f t="shared" si="3"/>
        <v>1.227610596</v>
      </c>
      <c r="BH16" s="142">
        <f t="shared" si="3"/>
        <v>1.227610596</v>
      </c>
      <c r="BI16" s="142">
        <f t="shared" si="3"/>
        <v>1.227610596</v>
      </c>
      <c r="BJ16" s="142">
        <f t="shared" si="3"/>
        <v>1.227610596</v>
      </c>
      <c r="BK16" s="143">
        <f t="shared" ref="BK16:BP16" si="4">$AU16*AY16</f>
        <v>1.227610596</v>
      </c>
      <c r="BL16" s="143">
        <f t="shared" si="4"/>
        <v>1.227610596</v>
      </c>
      <c r="BM16" s="143">
        <f t="shared" si="4"/>
        <v>1.227610596</v>
      </c>
      <c r="BN16" s="143">
        <f t="shared" si="4"/>
        <v>1.227610596</v>
      </c>
      <c r="BO16" s="143">
        <f t="shared" si="4"/>
        <v>1.227610596</v>
      </c>
      <c r="BP16" s="143">
        <f t="shared" si="4"/>
        <v>1.227610596</v>
      </c>
    </row>
    <row r="17" s="1" customFormat="1" ht="30" customHeight="1" spans="1:68">
      <c r="A17" s="15">
        <f t="shared" si="0"/>
        <v>10</v>
      </c>
      <c r="B17" s="16"/>
      <c r="C17" s="16"/>
      <c r="D17" s="16"/>
      <c r="E17" s="16">
        <v>3</v>
      </c>
      <c r="F17" s="16"/>
      <c r="G17" s="16"/>
      <c r="H17" s="16"/>
      <c r="I17" s="16"/>
      <c r="J17" s="16"/>
      <c r="K17" s="16"/>
      <c r="L17" s="17"/>
      <c r="M17" s="30" t="s">
        <v>123</v>
      </c>
      <c r="N17" s="17" t="s">
        <v>123</v>
      </c>
      <c r="O17" s="17" t="s">
        <v>124</v>
      </c>
      <c r="P17" s="17" t="s">
        <v>696</v>
      </c>
      <c r="Q17" s="17" t="s">
        <v>689</v>
      </c>
      <c r="R17" s="17" t="s">
        <v>674</v>
      </c>
      <c r="S17" s="17"/>
      <c r="T17" s="17" t="s">
        <v>673</v>
      </c>
      <c r="U17" s="17"/>
      <c r="V17" s="17" t="s">
        <v>673</v>
      </c>
      <c r="W17" s="17" t="s">
        <v>676</v>
      </c>
      <c r="X17" s="17" t="s">
        <v>675</v>
      </c>
      <c r="Y17" s="17" t="s">
        <v>697</v>
      </c>
      <c r="Z17" s="17" t="s">
        <v>698</v>
      </c>
      <c r="AA17" s="17" t="s">
        <v>699</v>
      </c>
      <c r="AB17" s="17" t="s">
        <v>700</v>
      </c>
      <c r="AC17" s="69">
        <v>0.0061</v>
      </c>
      <c r="AD17" s="31" t="s">
        <v>232</v>
      </c>
      <c r="AE17" s="31"/>
      <c r="AF17" s="31"/>
      <c r="AG17" s="31"/>
      <c r="AH17" s="31"/>
      <c r="AI17" s="31"/>
      <c r="AJ17" s="31"/>
      <c r="AK17" s="31"/>
      <c r="AL17" s="31"/>
      <c r="AM17" s="64" t="s">
        <v>701</v>
      </c>
      <c r="AN17" s="64" t="s">
        <v>702</v>
      </c>
      <c r="AO17" s="31"/>
      <c r="AP17" s="31"/>
      <c r="AQ17" s="31"/>
      <c r="AR17" s="31"/>
      <c r="AS17" s="31">
        <v>0.2254</v>
      </c>
      <c r="AT17" s="31"/>
      <c r="AU17" s="31">
        <v>0.2254</v>
      </c>
      <c r="AV17" s="31"/>
      <c r="AW17" s="31"/>
      <c r="AX17" s="31"/>
      <c r="AY17" s="121">
        <v>4</v>
      </c>
      <c r="AZ17" s="122">
        <v>4</v>
      </c>
      <c r="BA17" s="122">
        <v>4</v>
      </c>
      <c r="BB17" s="122">
        <v>4</v>
      </c>
      <c r="BC17" s="122">
        <v>4</v>
      </c>
      <c r="BD17" s="123">
        <v>4</v>
      </c>
      <c r="BE17" s="142">
        <f t="shared" ref="BE17:BJ17" si="5">$AS17*AY17</f>
        <v>0.9016</v>
      </c>
      <c r="BF17" s="142">
        <f t="shared" si="5"/>
        <v>0.9016</v>
      </c>
      <c r="BG17" s="142">
        <f t="shared" si="5"/>
        <v>0.9016</v>
      </c>
      <c r="BH17" s="142">
        <f t="shared" si="5"/>
        <v>0.9016</v>
      </c>
      <c r="BI17" s="142">
        <f t="shared" si="5"/>
        <v>0.9016</v>
      </c>
      <c r="BJ17" s="142">
        <f t="shared" si="5"/>
        <v>0.9016</v>
      </c>
      <c r="BK17" s="143">
        <f t="shared" ref="BK17:BP17" si="6">$AU17*AY17</f>
        <v>0.9016</v>
      </c>
      <c r="BL17" s="143">
        <f t="shared" si="6"/>
        <v>0.9016</v>
      </c>
      <c r="BM17" s="143">
        <f t="shared" si="6"/>
        <v>0.9016</v>
      </c>
      <c r="BN17" s="143">
        <f t="shared" si="6"/>
        <v>0.9016</v>
      </c>
      <c r="BO17" s="143">
        <f t="shared" si="6"/>
        <v>0.9016</v>
      </c>
      <c r="BP17" s="143">
        <f t="shared" si="6"/>
        <v>0.9016</v>
      </c>
    </row>
    <row r="18" s="1" customFormat="1" ht="30" customHeight="1" spans="1:68">
      <c r="A18" s="15">
        <f t="shared" si="0"/>
        <v>11</v>
      </c>
      <c r="B18" s="16"/>
      <c r="C18" s="16"/>
      <c r="D18" s="16"/>
      <c r="E18" s="16">
        <v>3</v>
      </c>
      <c r="F18" s="16"/>
      <c r="G18" s="16"/>
      <c r="H18" s="16"/>
      <c r="I18" s="16"/>
      <c r="J18" s="16"/>
      <c r="K18" s="16"/>
      <c r="L18" s="17"/>
      <c r="M18" s="30" t="s">
        <v>703</v>
      </c>
      <c r="N18" s="17" t="s">
        <v>703</v>
      </c>
      <c r="O18" s="17" t="s">
        <v>389</v>
      </c>
      <c r="P18" s="17">
        <v>3.1</v>
      </c>
      <c r="Q18" s="17" t="s">
        <v>689</v>
      </c>
      <c r="R18" s="17" t="s">
        <v>674</v>
      </c>
      <c r="S18" s="17"/>
      <c r="T18" s="17" t="s">
        <v>673</v>
      </c>
      <c r="U18" s="17"/>
      <c r="V18" s="17" t="s">
        <v>673</v>
      </c>
      <c r="W18" s="17" t="s">
        <v>675</v>
      </c>
      <c r="X18" s="17" t="s">
        <v>676</v>
      </c>
      <c r="Y18" s="17" t="s">
        <v>688</v>
      </c>
      <c r="Z18" s="17" t="s">
        <v>704</v>
      </c>
      <c r="AA18" s="17" t="s">
        <v>679</v>
      </c>
      <c r="AB18" s="17" t="s">
        <v>705</v>
      </c>
      <c r="AC18" s="69">
        <v>0.0035</v>
      </c>
      <c r="AD18" s="31"/>
      <c r="AE18" s="70" t="s">
        <v>693</v>
      </c>
      <c r="AF18" s="71" t="s">
        <v>694</v>
      </c>
      <c r="AG18" s="71"/>
      <c r="AH18" s="71"/>
      <c r="AI18" s="71">
        <f>AC18*1.02</f>
        <v>0.00357</v>
      </c>
      <c r="AJ18" s="99">
        <f>AC18/AI18</f>
        <v>0.980392156862745</v>
      </c>
      <c r="AK18" s="31"/>
      <c r="AL18" s="31"/>
      <c r="AM18" s="100" t="s">
        <v>680</v>
      </c>
      <c r="AN18" s="100" t="s">
        <v>695</v>
      </c>
      <c r="AO18" s="31"/>
      <c r="AP18" s="31">
        <v>15.66372</v>
      </c>
      <c r="AQ18" s="31">
        <f>AP18*AI18</f>
        <v>0.0559194804</v>
      </c>
      <c r="AR18" s="31"/>
      <c r="AS18" s="31">
        <f>AQ18</f>
        <v>0.0559194804</v>
      </c>
      <c r="AT18" s="31"/>
      <c r="AU18" s="31">
        <f t="shared" si="2"/>
        <v>0.0559194804</v>
      </c>
      <c r="AV18" s="31"/>
      <c r="AW18" s="31"/>
      <c r="AX18" s="31"/>
      <c r="AY18" s="122">
        <v>0</v>
      </c>
      <c r="AZ18" s="122">
        <v>0</v>
      </c>
      <c r="BA18" s="122">
        <v>0</v>
      </c>
      <c r="BB18" s="122">
        <v>0</v>
      </c>
      <c r="BC18" s="122">
        <v>2</v>
      </c>
      <c r="BD18" s="123">
        <v>2</v>
      </c>
      <c r="BE18" s="142">
        <f t="shared" ref="BE18:BJ18" si="7">$AS18*AY18</f>
        <v>0</v>
      </c>
      <c r="BF18" s="142">
        <f t="shared" si="7"/>
        <v>0</v>
      </c>
      <c r="BG18" s="142">
        <f t="shared" si="7"/>
        <v>0</v>
      </c>
      <c r="BH18" s="142">
        <f t="shared" si="7"/>
        <v>0</v>
      </c>
      <c r="BI18" s="142">
        <f t="shared" si="7"/>
        <v>0.1118389608</v>
      </c>
      <c r="BJ18" s="142">
        <f t="shared" si="7"/>
        <v>0.1118389608</v>
      </c>
      <c r="BK18" s="143">
        <f t="shared" ref="BK18:BP18" si="8">$AU18*AY18</f>
        <v>0</v>
      </c>
      <c r="BL18" s="143">
        <f t="shared" si="8"/>
        <v>0</v>
      </c>
      <c r="BM18" s="143">
        <f t="shared" si="8"/>
        <v>0</v>
      </c>
      <c r="BN18" s="143">
        <f t="shared" si="8"/>
        <v>0</v>
      </c>
      <c r="BO18" s="143">
        <f t="shared" si="8"/>
        <v>0.1118389608</v>
      </c>
      <c r="BP18" s="143">
        <f t="shared" si="8"/>
        <v>0.1118389608</v>
      </c>
    </row>
    <row r="19" s="1" customFormat="1" ht="30" customHeight="1" spans="1:68">
      <c r="A19" s="15">
        <f t="shared" si="0"/>
        <v>12</v>
      </c>
      <c r="B19" s="16"/>
      <c r="C19" s="16"/>
      <c r="D19" s="16"/>
      <c r="E19" s="16">
        <v>3</v>
      </c>
      <c r="F19" s="16"/>
      <c r="G19" s="16"/>
      <c r="H19" s="16"/>
      <c r="I19" s="16"/>
      <c r="J19" s="16"/>
      <c r="K19" s="16"/>
      <c r="L19" s="17"/>
      <c r="M19" s="30" t="s">
        <v>706</v>
      </c>
      <c r="N19" s="17" t="s">
        <v>706</v>
      </c>
      <c r="O19" s="17" t="s">
        <v>707</v>
      </c>
      <c r="P19" s="17" t="s">
        <v>708</v>
      </c>
      <c r="Q19" s="17" t="s">
        <v>689</v>
      </c>
      <c r="R19" s="17" t="s">
        <v>674</v>
      </c>
      <c r="S19" s="17"/>
      <c r="T19" s="17" t="s">
        <v>673</v>
      </c>
      <c r="U19" s="17"/>
      <c r="V19" s="17" t="s">
        <v>673</v>
      </c>
      <c r="W19" s="17" t="s">
        <v>675</v>
      </c>
      <c r="X19" s="17" t="s">
        <v>676</v>
      </c>
      <c r="Y19" s="17" t="s">
        <v>709</v>
      </c>
      <c r="Z19" s="17" t="s">
        <v>679</v>
      </c>
      <c r="AA19" s="17" t="s">
        <v>679</v>
      </c>
      <c r="AB19" s="17" t="s">
        <v>710</v>
      </c>
      <c r="AC19" s="69">
        <v>0.0004</v>
      </c>
      <c r="AD19" s="31"/>
      <c r="AE19" s="31"/>
      <c r="AF19" s="31"/>
      <c r="AG19" s="31"/>
      <c r="AH19" s="31"/>
      <c r="AI19" s="31"/>
      <c r="AJ19" s="31"/>
      <c r="AK19" s="31"/>
      <c r="AL19" s="31"/>
      <c r="AM19" s="64" t="s">
        <v>701</v>
      </c>
      <c r="AN19" s="64" t="s">
        <v>711</v>
      </c>
      <c r="AO19" s="31"/>
      <c r="AP19" s="31"/>
      <c r="AQ19" s="31"/>
      <c r="AR19" s="31"/>
      <c r="AS19" s="31">
        <v>1.48</v>
      </c>
      <c r="AT19" s="31"/>
      <c r="AU19" s="31">
        <v>1.48</v>
      </c>
      <c r="AV19" s="31"/>
      <c r="AW19" s="31"/>
      <c r="AX19" s="31"/>
      <c r="AY19" s="122">
        <v>0</v>
      </c>
      <c r="AZ19" s="122">
        <v>0</v>
      </c>
      <c r="BA19" s="122">
        <v>0</v>
      </c>
      <c r="BB19" s="122">
        <v>0</v>
      </c>
      <c r="BC19" s="122">
        <v>4</v>
      </c>
      <c r="BD19" s="123">
        <v>4</v>
      </c>
      <c r="BE19" s="142">
        <f t="shared" ref="BE19:BJ19" si="9">$AS19*AY19</f>
        <v>0</v>
      </c>
      <c r="BF19" s="142">
        <f t="shared" si="9"/>
        <v>0</v>
      </c>
      <c r="BG19" s="142">
        <f t="shared" si="9"/>
        <v>0</v>
      </c>
      <c r="BH19" s="142">
        <f t="shared" si="9"/>
        <v>0</v>
      </c>
      <c r="BI19" s="142">
        <f t="shared" si="9"/>
        <v>5.92</v>
      </c>
      <c r="BJ19" s="142">
        <f t="shared" si="9"/>
        <v>5.92</v>
      </c>
      <c r="BK19" s="143">
        <f t="shared" ref="BK19:BP19" si="10">$AU19*AY19</f>
        <v>0</v>
      </c>
      <c r="BL19" s="143">
        <f t="shared" si="10"/>
        <v>0</v>
      </c>
      <c r="BM19" s="143">
        <f t="shared" si="10"/>
        <v>0</v>
      </c>
      <c r="BN19" s="143">
        <f t="shared" si="10"/>
        <v>0</v>
      </c>
      <c r="BO19" s="143">
        <f t="shared" si="10"/>
        <v>5.92</v>
      </c>
      <c r="BP19" s="143">
        <f t="shared" si="10"/>
        <v>5.92</v>
      </c>
    </row>
    <row r="20" s="1" customFormat="1" ht="30" customHeight="1" spans="1:68">
      <c r="A20" s="15">
        <f t="shared" si="0"/>
        <v>13</v>
      </c>
      <c r="B20" s="16"/>
      <c r="C20" s="16"/>
      <c r="D20" s="16"/>
      <c r="E20" s="16">
        <v>3</v>
      </c>
      <c r="F20" s="16"/>
      <c r="G20" s="16"/>
      <c r="H20" s="16"/>
      <c r="I20" s="16"/>
      <c r="J20" s="16"/>
      <c r="K20" s="16"/>
      <c r="L20" s="31"/>
      <c r="M20" s="32" t="s">
        <v>236</v>
      </c>
      <c r="N20" s="33" t="s">
        <v>236</v>
      </c>
      <c r="O20" s="33" t="s">
        <v>127</v>
      </c>
      <c r="P20" s="17" t="s">
        <v>712</v>
      </c>
      <c r="Q20" s="53" t="s">
        <v>673</v>
      </c>
      <c r="R20" s="54" t="s">
        <v>674</v>
      </c>
      <c r="S20" s="47"/>
      <c r="T20" s="31" t="s">
        <v>673</v>
      </c>
      <c r="U20" s="55"/>
      <c r="V20" s="55" t="s">
        <v>673</v>
      </c>
      <c r="W20" s="55" t="s">
        <v>675</v>
      </c>
      <c r="X20" s="55" t="s">
        <v>676</v>
      </c>
      <c r="Y20" s="31" t="s">
        <v>713</v>
      </c>
      <c r="Z20" s="55" t="s">
        <v>678</v>
      </c>
      <c r="AA20" s="55" t="s">
        <v>679</v>
      </c>
      <c r="AB20" s="55" t="s">
        <v>714</v>
      </c>
      <c r="AC20" s="65">
        <f>AC22+AC27+AC31+AC32+AC33*2+AC34*2+AC35+AC38+AC39+AC40*2+AC41+AC42+AC43+AC44</f>
        <v>11.0871</v>
      </c>
      <c r="AD20" s="31" t="s">
        <v>715</v>
      </c>
      <c r="AE20" s="64" t="s">
        <v>715</v>
      </c>
      <c r="AF20" s="72"/>
      <c r="AG20" s="72"/>
      <c r="AH20" s="72"/>
      <c r="AI20" s="72"/>
      <c r="AJ20" s="31"/>
      <c r="AK20" s="97"/>
      <c r="AL20" s="31">
        <v>0.513</v>
      </c>
      <c r="AM20" s="64" t="s">
        <v>680</v>
      </c>
      <c r="AN20" s="64" t="s">
        <v>716</v>
      </c>
      <c r="AO20" s="31"/>
      <c r="AP20" s="31"/>
      <c r="AQ20" s="31">
        <v>7</v>
      </c>
      <c r="AR20" s="31"/>
      <c r="AS20" s="31">
        <f>AQ20*AL20</f>
        <v>3.591</v>
      </c>
      <c r="AT20" s="31"/>
      <c r="AU20" s="31">
        <f t="shared" si="2"/>
        <v>3.591</v>
      </c>
      <c r="AV20" s="31"/>
      <c r="AW20" s="31"/>
      <c r="AX20" s="31" t="s">
        <v>717</v>
      </c>
      <c r="AY20" s="121">
        <v>1</v>
      </c>
      <c r="AZ20" s="121">
        <v>1</v>
      </c>
      <c r="BA20" s="121">
        <v>1</v>
      </c>
      <c r="BB20" s="121">
        <v>1</v>
      </c>
      <c r="BC20" s="121">
        <v>0</v>
      </c>
      <c r="BD20" s="124">
        <v>0</v>
      </c>
      <c r="BE20" s="142">
        <f t="shared" ref="BE20:BJ20" si="11">$AS20*AY20</f>
        <v>3.591</v>
      </c>
      <c r="BF20" s="142">
        <f t="shared" si="11"/>
        <v>3.591</v>
      </c>
      <c r="BG20" s="142">
        <f t="shared" si="11"/>
        <v>3.591</v>
      </c>
      <c r="BH20" s="142">
        <f t="shared" si="11"/>
        <v>3.591</v>
      </c>
      <c r="BI20" s="142">
        <f t="shared" si="11"/>
        <v>0</v>
      </c>
      <c r="BJ20" s="142">
        <f t="shared" si="11"/>
        <v>0</v>
      </c>
      <c r="BK20" s="143">
        <f t="shared" ref="BK20:BP20" si="12">$AU20*AY20</f>
        <v>3.591</v>
      </c>
      <c r="BL20" s="143">
        <f t="shared" si="12"/>
        <v>3.591</v>
      </c>
      <c r="BM20" s="143">
        <f t="shared" si="12"/>
        <v>3.591</v>
      </c>
      <c r="BN20" s="143">
        <f t="shared" si="12"/>
        <v>3.591</v>
      </c>
      <c r="BO20" s="143">
        <f t="shared" si="12"/>
        <v>0</v>
      </c>
      <c r="BP20" s="143">
        <f t="shared" si="12"/>
        <v>0</v>
      </c>
    </row>
    <row r="21" s="1" customFormat="1" ht="30" customHeight="1" spans="1:68">
      <c r="A21" s="15">
        <f t="shared" si="0"/>
        <v>14</v>
      </c>
      <c r="B21" s="16"/>
      <c r="C21" s="16"/>
      <c r="D21" s="16"/>
      <c r="E21" s="16">
        <v>3</v>
      </c>
      <c r="F21" s="16"/>
      <c r="G21" s="16"/>
      <c r="H21" s="16"/>
      <c r="I21" s="16"/>
      <c r="J21" s="16"/>
      <c r="K21" s="16"/>
      <c r="L21" s="31"/>
      <c r="M21" s="32" t="s">
        <v>718</v>
      </c>
      <c r="N21" s="33" t="s">
        <v>718</v>
      </c>
      <c r="O21" s="33" t="s">
        <v>127</v>
      </c>
      <c r="P21" s="17"/>
      <c r="Q21" s="53"/>
      <c r="R21" s="54"/>
      <c r="S21" s="47"/>
      <c r="T21" s="31"/>
      <c r="U21" s="55"/>
      <c r="V21" s="55"/>
      <c r="W21" s="55"/>
      <c r="X21" s="55"/>
      <c r="Y21" s="31" t="s">
        <v>713</v>
      </c>
      <c r="Z21" s="56" t="s">
        <v>678</v>
      </c>
      <c r="AA21" s="56" t="s">
        <v>679</v>
      </c>
      <c r="AB21" s="56" t="s">
        <v>714</v>
      </c>
      <c r="AC21" s="65">
        <v>3.8018</v>
      </c>
      <c r="AD21" s="31" t="s">
        <v>715</v>
      </c>
      <c r="AE21" s="64" t="s">
        <v>715</v>
      </c>
      <c r="AF21" s="72"/>
      <c r="AG21" s="72"/>
      <c r="AH21" s="72"/>
      <c r="AI21" s="72"/>
      <c r="AJ21" s="97"/>
      <c r="AK21" s="97"/>
      <c r="AL21" s="31">
        <v>0.513</v>
      </c>
      <c r="AM21" s="64" t="s">
        <v>680</v>
      </c>
      <c r="AN21" s="64" t="s">
        <v>716</v>
      </c>
      <c r="AO21" s="31"/>
      <c r="AP21" s="31"/>
      <c r="AQ21" s="31">
        <v>7</v>
      </c>
      <c r="AR21" s="31"/>
      <c r="AS21" s="31">
        <f>AQ21*AL21</f>
        <v>3.591</v>
      </c>
      <c r="AT21" s="31"/>
      <c r="AU21" s="31">
        <f t="shared" si="2"/>
        <v>3.591</v>
      </c>
      <c r="AV21" s="31"/>
      <c r="AW21" s="31"/>
      <c r="AX21" s="31"/>
      <c r="AY21" s="121">
        <v>0</v>
      </c>
      <c r="AZ21" s="121">
        <v>0</v>
      </c>
      <c r="BA21" s="121">
        <v>0</v>
      </c>
      <c r="BB21" s="121">
        <v>0</v>
      </c>
      <c r="BC21" s="121">
        <v>1</v>
      </c>
      <c r="BD21" s="124">
        <v>1</v>
      </c>
      <c r="BE21" s="142">
        <f t="shared" ref="BE21:BJ21" si="13">$AS21*AY21</f>
        <v>0</v>
      </c>
      <c r="BF21" s="142">
        <f t="shared" si="13"/>
        <v>0</v>
      </c>
      <c r="BG21" s="142">
        <f t="shared" si="13"/>
        <v>0</v>
      </c>
      <c r="BH21" s="142">
        <f t="shared" si="13"/>
        <v>0</v>
      </c>
      <c r="BI21" s="142">
        <f t="shared" si="13"/>
        <v>3.591</v>
      </c>
      <c r="BJ21" s="142">
        <f t="shared" si="13"/>
        <v>3.591</v>
      </c>
      <c r="BK21" s="143">
        <f t="shared" ref="BK21:BP21" si="14">$AU21*AY21</f>
        <v>0</v>
      </c>
      <c r="BL21" s="143">
        <f t="shared" si="14"/>
        <v>0</v>
      </c>
      <c r="BM21" s="143">
        <f t="shared" si="14"/>
        <v>0</v>
      </c>
      <c r="BN21" s="143">
        <f t="shared" si="14"/>
        <v>0</v>
      </c>
      <c r="BO21" s="143">
        <f t="shared" si="14"/>
        <v>3.591</v>
      </c>
      <c r="BP21" s="143">
        <f t="shared" si="14"/>
        <v>3.591</v>
      </c>
    </row>
    <row r="22" s="1" customFormat="1" ht="30" customHeight="1" spans="1:68">
      <c r="A22" s="15">
        <f t="shared" si="0"/>
        <v>15</v>
      </c>
      <c r="B22" s="16"/>
      <c r="C22" s="16"/>
      <c r="D22" s="16"/>
      <c r="F22" s="16">
        <v>4</v>
      </c>
      <c r="G22" s="16"/>
      <c r="H22" s="16"/>
      <c r="I22" s="16"/>
      <c r="J22" s="16"/>
      <c r="K22" s="16"/>
      <c r="L22" s="31"/>
      <c r="M22" s="31" t="s">
        <v>309</v>
      </c>
      <c r="N22" s="33" t="s">
        <v>309</v>
      </c>
      <c r="O22" s="33" t="s">
        <v>131</v>
      </c>
      <c r="P22" s="17" t="s">
        <v>712</v>
      </c>
      <c r="Q22" s="53" t="s">
        <v>673</v>
      </c>
      <c r="R22" s="54" t="s">
        <v>674</v>
      </c>
      <c r="S22" s="47"/>
      <c r="T22" s="31" t="s">
        <v>673</v>
      </c>
      <c r="U22" s="55"/>
      <c r="V22" s="55" t="s">
        <v>673</v>
      </c>
      <c r="W22" s="55" t="s">
        <v>675</v>
      </c>
      <c r="X22" s="55" t="s">
        <v>676</v>
      </c>
      <c r="Y22" s="31" t="s">
        <v>713</v>
      </c>
      <c r="Z22" s="55" t="s">
        <v>678</v>
      </c>
      <c r="AA22" s="55" t="s">
        <v>679</v>
      </c>
      <c r="AB22" s="55" t="s">
        <v>714</v>
      </c>
      <c r="AC22" s="65">
        <f>AC24+AC28+AC32+AC33+AC34*2+AC35*2+AC36+AC39+AC40+AC41*2+AC42+AC43+AC44+AC45</f>
        <v>5.0424</v>
      </c>
      <c r="AD22" s="31" t="s">
        <v>715</v>
      </c>
      <c r="AE22" s="49" t="s">
        <v>719</v>
      </c>
      <c r="AF22" s="72"/>
      <c r="AG22" s="72"/>
      <c r="AH22" s="72"/>
      <c r="AI22" s="72"/>
      <c r="AJ22" s="97"/>
      <c r="AK22" s="101">
        <v>160</v>
      </c>
      <c r="AL22" s="31"/>
      <c r="AM22" s="64" t="s">
        <v>680</v>
      </c>
      <c r="AN22" s="64" t="s">
        <v>720</v>
      </c>
      <c r="AO22" s="31"/>
      <c r="AP22" s="31"/>
      <c r="AQ22" s="31">
        <v>0.05</v>
      </c>
      <c r="AR22" s="31"/>
      <c r="AS22" s="31">
        <f>AQ22*AK22</f>
        <v>8</v>
      </c>
      <c r="AT22" s="31"/>
      <c r="AU22" s="31">
        <f t="shared" si="2"/>
        <v>8</v>
      </c>
      <c r="AV22" s="31"/>
      <c r="AW22" s="31"/>
      <c r="AX22" s="31" t="s">
        <v>717</v>
      </c>
      <c r="AY22" s="121">
        <v>1</v>
      </c>
      <c r="AZ22" s="121">
        <v>1</v>
      </c>
      <c r="BA22" s="121">
        <v>1</v>
      </c>
      <c r="BB22" s="121">
        <v>1</v>
      </c>
      <c r="BC22" s="121">
        <v>0</v>
      </c>
      <c r="BD22" s="124">
        <v>0</v>
      </c>
      <c r="BE22" s="142">
        <f t="shared" ref="BE22:BJ22" si="15">$AS22*AY22</f>
        <v>8</v>
      </c>
      <c r="BF22" s="142">
        <f t="shared" si="15"/>
        <v>8</v>
      </c>
      <c r="BG22" s="142">
        <f t="shared" si="15"/>
        <v>8</v>
      </c>
      <c r="BH22" s="142">
        <f t="shared" si="15"/>
        <v>8</v>
      </c>
      <c r="BI22" s="142">
        <f t="shared" si="15"/>
        <v>0</v>
      </c>
      <c r="BJ22" s="142">
        <f t="shared" si="15"/>
        <v>0</v>
      </c>
      <c r="BK22" s="143">
        <f t="shared" ref="BK22:BP22" si="16">$AU22*AY22</f>
        <v>8</v>
      </c>
      <c r="BL22" s="143">
        <f t="shared" si="16"/>
        <v>8</v>
      </c>
      <c r="BM22" s="143">
        <f t="shared" si="16"/>
        <v>8</v>
      </c>
      <c r="BN22" s="143">
        <f t="shared" si="16"/>
        <v>8</v>
      </c>
      <c r="BO22" s="143">
        <f t="shared" si="16"/>
        <v>0</v>
      </c>
      <c r="BP22" s="143">
        <f t="shared" si="16"/>
        <v>0</v>
      </c>
    </row>
    <row r="23" s="1" customFormat="1" ht="30" customHeight="1" spans="1:68">
      <c r="A23" s="15">
        <f t="shared" si="0"/>
        <v>16</v>
      </c>
      <c r="B23" s="16"/>
      <c r="C23" s="16"/>
      <c r="D23" s="16"/>
      <c r="F23" s="16">
        <v>4</v>
      </c>
      <c r="G23" s="16"/>
      <c r="H23" s="16"/>
      <c r="I23" s="16"/>
      <c r="J23" s="16"/>
      <c r="K23" s="16"/>
      <c r="L23" s="31"/>
      <c r="M23" s="31" t="s">
        <v>721</v>
      </c>
      <c r="N23" s="34" t="s">
        <v>721</v>
      </c>
      <c r="O23" s="34" t="s">
        <v>131</v>
      </c>
      <c r="P23" s="28"/>
      <c r="Q23" s="53" t="s">
        <v>673</v>
      </c>
      <c r="R23" s="54" t="s">
        <v>674</v>
      </c>
      <c r="S23" s="47"/>
      <c r="T23" s="49" t="s">
        <v>673</v>
      </c>
      <c r="U23" s="56"/>
      <c r="V23" s="56" t="s">
        <v>673</v>
      </c>
      <c r="W23" s="56" t="s">
        <v>675</v>
      </c>
      <c r="X23" s="56" t="s">
        <v>676</v>
      </c>
      <c r="Y23" s="31" t="s">
        <v>713</v>
      </c>
      <c r="Z23" s="56" t="s">
        <v>678</v>
      </c>
      <c r="AA23" s="56" t="s">
        <v>679</v>
      </c>
      <c r="AB23" s="56" t="s">
        <v>714</v>
      </c>
      <c r="AC23" s="65">
        <v>3.8018</v>
      </c>
      <c r="AD23" s="49" t="s">
        <v>715</v>
      </c>
      <c r="AE23" s="49" t="s">
        <v>719</v>
      </c>
      <c r="AF23" s="72"/>
      <c r="AG23" s="72"/>
      <c r="AH23" s="72"/>
      <c r="AI23" s="72"/>
      <c r="AJ23" s="97"/>
      <c r="AK23" s="101">
        <v>160</v>
      </c>
      <c r="AL23" s="31"/>
      <c r="AM23" s="64" t="s">
        <v>680</v>
      </c>
      <c r="AN23" s="64" t="s">
        <v>720</v>
      </c>
      <c r="AO23" s="31"/>
      <c r="AP23" s="31"/>
      <c r="AQ23" s="31">
        <v>0.05</v>
      </c>
      <c r="AR23" s="31"/>
      <c r="AS23" s="31">
        <f>AQ23*AK23</f>
        <v>8</v>
      </c>
      <c r="AT23" s="31"/>
      <c r="AU23" s="31">
        <f t="shared" si="2"/>
        <v>8</v>
      </c>
      <c r="AV23" s="31"/>
      <c r="AW23" s="31"/>
      <c r="AX23" s="31" t="s">
        <v>722</v>
      </c>
      <c r="AY23" s="121">
        <v>0</v>
      </c>
      <c r="AZ23" s="121">
        <v>0</v>
      </c>
      <c r="BA23" s="121">
        <v>0</v>
      </c>
      <c r="BB23" s="121">
        <v>0</v>
      </c>
      <c r="BC23" s="121">
        <v>1</v>
      </c>
      <c r="BD23" s="124">
        <v>1</v>
      </c>
      <c r="BE23" s="142">
        <f t="shared" ref="BE23:BJ23" si="17">$AS23*AY23</f>
        <v>0</v>
      </c>
      <c r="BF23" s="142">
        <f t="shared" si="17"/>
        <v>0</v>
      </c>
      <c r="BG23" s="142">
        <f t="shared" si="17"/>
        <v>0</v>
      </c>
      <c r="BH23" s="142">
        <f t="shared" si="17"/>
        <v>0</v>
      </c>
      <c r="BI23" s="142">
        <f t="shared" si="17"/>
        <v>8</v>
      </c>
      <c r="BJ23" s="142">
        <f t="shared" si="17"/>
        <v>8</v>
      </c>
      <c r="BK23" s="143">
        <f t="shared" ref="BK23:BP23" si="18">$AU23*AY23</f>
        <v>0</v>
      </c>
      <c r="BL23" s="143">
        <f t="shared" si="18"/>
        <v>0</v>
      </c>
      <c r="BM23" s="143">
        <f t="shared" si="18"/>
        <v>0</v>
      </c>
      <c r="BN23" s="143">
        <f t="shared" si="18"/>
        <v>0</v>
      </c>
      <c r="BO23" s="143">
        <f t="shared" si="18"/>
        <v>8</v>
      </c>
      <c r="BP23" s="143">
        <f t="shared" si="18"/>
        <v>8</v>
      </c>
    </row>
    <row r="24" s="1" customFormat="1" ht="30" customHeight="1" spans="1:68">
      <c r="A24" s="15">
        <f t="shared" si="0"/>
        <v>17</v>
      </c>
      <c r="B24" s="16"/>
      <c r="C24" s="16"/>
      <c r="D24" s="16"/>
      <c r="F24" s="16"/>
      <c r="G24" s="16">
        <v>5</v>
      </c>
      <c r="H24" s="16"/>
      <c r="I24" s="16"/>
      <c r="J24" s="16"/>
      <c r="K24" s="16"/>
      <c r="L24" s="31"/>
      <c r="M24" s="31" t="s">
        <v>132</v>
      </c>
      <c r="N24" s="33" t="s">
        <v>132</v>
      </c>
      <c r="O24" s="33" t="s">
        <v>133</v>
      </c>
      <c r="P24" s="35" t="s">
        <v>723</v>
      </c>
      <c r="Q24" s="31" t="s">
        <v>673</v>
      </c>
      <c r="R24" s="57" t="s">
        <v>674</v>
      </c>
      <c r="S24" s="47"/>
      <c r="T24" s="31"/>
      <c r="U24" s="35"/>
      <c r="V24" s="31" t="s">
        <v>690</v>
      </c>
      <c r="W24" s="57" t="s">
        <v>676</v>
      </c>
      <c r="X24" s="47" t="s">
        <v>675</v>
      </c>
      <c r="Y24" s="31" t="s">
        <v>713</v>
      </c>
      <c r="Z24" s="47" t="s">
        <v>678</v>
      </c>
      <c r="AA24" s="47" t="s">
        <v>679</v>
      </c>
      <c r="AB24" s="57" t="s">
        <v>724</v>
      </c>
      <c r="AC24" s="65">
        <f>AC25*2+AC26+AC27</f>
        <v>0.4507</v>
      </c>
      <c r="AD24" s="31"/>
      <c r="AE24" s="49" t="s">
        <v>719</v>
      </c>
      <c r="AF24" s="72"/>
      <c r="AG24" s="72"/>
      <c r="AH24" s="72"/>
      <c r="AI24" s="72"/>
      <c r="AJ24" s="97"/>
      <c r="AK24" s="101">
        <v>11.17</v>
      </c>
      <c r="AL24" s="31"/>
      <c r="AM24" s="64" t="s">
        <v>701</v>
      </c>
      <c r="AN24" s="64" t="s">
        <v>725</v>
      </c>
      <c r="AO24" s="31"/>
      <c r="AP24" s="31"/>
      <c r="AQ24" s="31"/>
      <c r="AR24" s="31"/>
      <c r="AS24" s="31">
        <f>VLOOKUP(N:N,[1]底座模块化总成!$N:$AS,32,0)</f>
        <v>4.8355127934375</v>
      </c>
      <c r="AT24" s="31"/>
      <c r="AU24" s="31">
        <v>5</v>
      </c>
      <c r="AV24" s="31"/>
      <c r="AW24" s="31"/>
      <c r="AX24" s="31"/>
      <c r="AY24" s="121">
        <v>1</v>
      </c>
      <c r="AZ24" s="121">
        <v>1</v>
      </c>
      <c r="BA24" s="121">
        <v>1</v>
      </c>
      <c r="BB24" s="121">
        <v>1</v>
      </c>
      <c r="BC24" s="121">
        <v>1</v>
      </c>
      <c r="BD24" s="124">
        <v>1</v>
      </c>
      <c r="BE24" s="142">
        <f t="shared" ref="BE24:BJ24" si="19">$AS24*AY24</f>
        <v>4.8355127934375</v>
      </c>
      <c r="BF24" s="142">
        <f t="shared" si="19"/>
        <v>4.8355127934375</v>
      </c>
      <c r="BG24" s="142">
        <f t="shared" si="19"/>
        <v>4.8355127934375</v>
      </c>
      <c r="BH24" s="142">
        <f t="shared" si="19"/>
        <v>4.8355127934375</v>
      </c>
      <c r="BI24" s="142">
        <f t="shared" si="19"/>
        <v>4.8355127934375</v>
      </c>
      <c r="BJ24" s="142">
        <f t="shared" si="19"/>
        <v>4.8355127934375</v>
      </c>
      <c r="BK24" s="143">
        <f t="shared" ref="BK24:BP24" si="20">$AU24*AY24</f>
        <v>5</v>
      </c>
      <c r="BL24" s="143">
        <f t="shared" si="20"/>
        <v>5</v>
      </c>
      <c r="BM24" s="143">
        <f t="shared" si="20"/>
        <v>5</v>
      </c>
      <c r="BN24" s="143">
        <f t="shared" si="20"/>
        <v>5</v>
      </c>
      <c r="BO24" s="143">
        <f t="shared" si="20"/>
        <v>5</v>
      </c>
      <c r="BP24" s="143">
        <f t="shared" si="20"/>
        <v>5</v>
      </c>
    </row>
    <row r="25" s="1" customFormat="1" ht="30" customHeight="1" spans="1:68">
      <c r="A25" s="15">
        <f t="shared" si="0"/>
        <v>18</v>
      </c>
      <c r="B25" s="16"/>
      <c r="C25" s="16"/>
      <c r="D25" s="16"/>
      <c r="F25" s="16"/>
      <c r="G25" s="16"/>
      <c r="H25" s="16">
        <v>6</v>
      </c>
      <c r="I25" s="16"/>
      <c r="J25" s="16"/>
      <c r="K25" s="16"/>
      <c r="L25" s="31"/>
      <c r="M25" s="31"/>
      <c r="N25" s="33" t="s">
        <v>726</v>
      </c>
      <c r="O25" s="33" t="s">
        <v>136</v>
      </c>
      <c r="P25" s="35" t="s">
        <v>697</v>
      </c>
      <c r="Q25" s="31" t="s">
        <v>689</v>
      </c>
      <c r="R25" s="57" t="s">
        <v>674</v>
      </c>
      <c r="S25" s="47"/>
      <c r="T25" s="31"/>
      <c r="U25" s="58"/>
      <c r="V25" s="31" t="s">
        <v>690</v>
      </c>
      <c r="W25" s="57" t="s">
        <v>676</v>
      </c>
      <c r="X25" s="47" t="s">
        <v>675</v>
      </c>
      <c r="Y25" s="31" t="s">
        <v>697</v>
      </c>
      <c r="Z25" s="57" t="s">
        <v>727</v>
      </c>
      <c r="AA25" s="57" t="s">
        <v>679</v>
      </c>
      <c r="AB25" s="57" t="s">
        <v>728</v>
      </c>
      <c r="AC25" s="65">
        <v>0.001</v>
      </c>
      <c r="AD25" s="31"/>
      <c r="AE25" s="64"/>
      <c r="AF25" s="72"/>
      <c r="AG25" s="72"/>
      <c r="AH25" s="72"/>
      <c r="AI25" s="72"/>
      <c r="AJ25" s="31"/>
      <c r="AK25" s="97"/>
      <c r="AL25" s="31"/>
      <c r="AM25" s="102"/>
      <c r="AN25" s="102"/>
      <c r="AO25" s="31"/>
      <c r="AP25" s="31"/>
      <c r="AQ25" s="31"/>
      <c r="AR25" s="31"/>
      <c r="AS25" s="31">
        <f>VLOOKUP(N:N,[1]底座模块化总成!$N:$AS,32,0)</f>
        <v>0</v>
      </c>
      <c r="AT25" s="31"/>
      <c r="AU25" s="31"/>
      <c r="AV25" s="31"/>
      <c r="AW25" s="31"/>
      <c r="AX25" s="31"/>
      <c r="AY25" s="121">
        <v>2</v>
      </c>
      <c r="AZ25" s="121">
        <v>2</v>
      </c>
      <c r="BA25" s="121">
        <v>2</v>
      </c>
      <c r="BB25" s="121">
        <v>2</v>
      </c>
      <c r="BC25" s="121">
        <v>2</v>
      </c>
      <c r="BD25" s="124">
        <v>2</v>
      </c>
      <c r="BE25" s="142">
        <f t="shared" ref="BE25:BJ25" si="21">$AS25*AY25</f>
        <v>0</v>
      </c>
      <c r="BF25" s="142">
        <f t="shared" si="21"/>
        <v>0</v>
      </c>
      <c r="BG25" s="142">
        <f t="shared" si="21"/>
        <v>0</v>
      </c>
      <c r="BH25" s="142">
        <f t="shared" si="21"/>
        <v>0</v>
      </c>
      <c r="BI25" s="142">
        <f t="shared" si="21"/>
        <v>0</v>
      </c>
      <c r="BJ25" s="142">
        <f t="shared" si="21"/>
        <v>0</v>
      </c>
      <c r="BK25" s="143">
        <f t="shared" ref="BK25:BP25" si="22">$AU25*AY25</f>
        <v>0</v>
      </c>
      <c r="BL25" s="143">
        <f t="shared" si="22"/>
        <v>0</v>
      </c>
      <c r="BM25" s="143">
        <f t="shared" si="22"/>
        <v>0</v>
      </c>
      <c r="BN25" s="143">
        <f t="shared" si="22"/>
        <v>0</v>
      </c>
      <c r="BO25" s="143">
        <f t="shared" si="22"/>
        <v>0</v>
      </c>
      <c r="BP25" s="143">
        <f t="shared" si="22"/>
        <v>0</v>
      </c>
    </row>
    <row r="26" s="1" customFormat="1" ht="30" customHeight="1" spans="1:68">
      <c r="A26" s="15">
        <f t="shared" si="0"/>
        <v>19</v>
      </c>
      <c r="B26" s="16"/>
      <c r="C26" s="16"/>
      <c r="D26" s="16"/>
      <c r="F26" s="16"/>
      <c r="G26" s="16"/>
      <c r="H26" s="16">
        <v>6</v>
      </c>
      <c r="I26" s="16"/>
      <c r="J26" s="16"/>
      <c r="K26" s="16"/>
      <c r="L26" s="31"/>
      <c r="M26" s="31"/>
      <c r="N26" s="33" t="s">
        <v>729</v>
      </c>
      <c r="O26" s="33" t="s">
        <v>730</v>
      </c>
      <c r="P26" s="35" t="s">
        <v>697</v>
      </c>
      <c r="Q26" s="31" t="s">
        <v>689</v>
      </c>
      <c r="R26" s="57" t="s">
        <v>674</v>
      </c>
      <c r="S26" s="47"/>
      <c r="T26" s="31"/>
      <c r="U26" s="58"/>
      <c r="V26" s="31" t="s">
        <v>690</v>
      </c>
      <c r="W26" s="57" t="s">
        <v>676</v>
      </c>
      <c r="X26" s="47" t="s">
        <v>675</v>
      </c>
      <c r="Y26" s="31" t="s">
        <v>697</v>
      </c>
      <c r="Z26" s="57" t="s">
        <v>679</v>
      </c>
      <c r="AA26" s="57" t="s">
        <v>679</v>
      </c>
      <c r="AB26" s="57" t="s">
        <v>731</v>
      </c>
      <c r="AC26" s="73">
        <v>0.001</v>
      </c>
      <c r="AD26" s="31"/>
      <c r="AE26" s="64"/>
      <c r="AF26" s="72"/>
      <c r="AG26" s="72"/>
      <c r="AH26" s="72"/>
      <c r="AI26" s="72"/>
      <c r="AJ26" s="31"/>
      <c r="AK26" s="97"/>
      <c r="AL26" s="31"/>
      <c r="AM26" s="102"/>
      <c r="AN26" s="102"/>
      <c r="AO26" s="31"/>
      <c r="AP26" s="31"/>
      <c r="AQ26" s="31"/>
      <c r="AR26" s="31"/>
      <c r="AS26" s="31">
        <f>VLOOKUP(N:N,[1]底座模块化总成!$N:$AS,32,0)</f>
        <v>0</v>
      </c>
      <c r="AT26" s="31"/>
      <c r="AU26" s="31"/>
      <c r="AV26" s="31"/>
      <c r="AW26" s="31"/>
      <c r="AX26" s="31"/>
      <c r="AY26" s="121">
        <v>1</v>
      </c>
      <c r="AZ26" s="121">
        <v>1</v>
      </c>
      <c r="BA26" s="121">
        <v>1</v>
      </c>
      <c r="BB26" s="121">
        <v>1</v>
      </c>
      <c r="BC26" s="121">
        <v>1</v>
      </c>
      <c r="BD26" s="124">
        <v>1</v>
      </c>
      <c r="BE26" s="142">
        <f t="shared" ref="BE26:BJ26" si="23">$AS26*AY26</f>
        <v>0</v>
      </c>
      <c r="BF26" s="142">
        <f t="shared" si="23"/>
        <v>0</v>
      </c>
      <c r="BG26" s="142">
        <f t="shared" si="23"/>
        <v>0</v>
      </c>
      <c r="BH26" s="142">
        <f t="shared" si="23"/>
        <v>0</v>
      </c>
      <c r="BI26" s="142">
        <f t="shared" si="23"/>
        <v>0</v>
      </c>
      <c r="BJ26" s="142">
        <f t="shared" si="23"/>
        <v>0</v>
      </c>
      <c r="BK26" s="143">
        <f t="shared" ref="BK26:BP26" si="24">$AU26*AY26</f>
        <v>0</v>
      </c>
      <c r="BL26" s="143">
        <f t="shared" si="24"/>
        <v>0</v>
      </c>
      <c r="BM26" s="143">
        <f t="shared" si="24"/>
        <v>0</v>
      </c>
      <c r="BN26" s="143">
        <f t="shared" si="24"/>
        <v>0</v>
      </c>
      <c r="BO26" s="143">
        <f t="shared" si="24"/>
        <v>0</v>
      </c>
      <c r="BP26" s="143">
        <f t="shared" si="24"/>
        <v>0</v>
      </c>
    </row>
    <row r="27" s="1" customFormat="1" ht="30" customHeight="1" spans="1:68">
      <c r="A27" s="15">
        <f t="shared" si="0"/>
        <v>20</v>
      </c>
      <c r="B27" s="16"/>
      <c r="C27" s="16"/>
      <c r="D27" s="16"/>
      <c r="F27" s="16"/>
      <c r="G27" s="16"/>
      <c r="H27" s="16">
        <v>6</v>
      </c>
      <c r="I27" s="16"/>
      <c r="J27" s="16"/>
      <c r="K27" s="16"/>
      <c r="L27" s="31"/>
      <c r="M27" s="31"/>
      <c r="N27" s="33" t="s">
        <v>732</v>
      </c>
      <c r="O27" s="33" t="s">
        <v>733</v>
      </c>
      <c r="P27" s="35" t="s">
        <v>734</v>
      </c>
      <c r="Q27" s="31" t="s">
        <v>679</v>
      </c>
      <c r="R27" s="57" t="s">
        <v>674</v>
      </c>
      <c r="S27" s="47"/>
      <c r="T27" s="31"/>
      <c r="U27" s="58"/>
      <c r="V27" s="31" t="s">
        <v>673</v>
      </c>
      <c r="W27" s="57" t="s">
        <v>676</v>
      </c>
      <c r="X27" s="47" t="s">
        <v>675</v>
      </c>
      <c r="Y27" s="31" t="s">
        <v>111</v>
      </c>
      <c r="Z27" s="57" t="s">
        <v>735</v>
      </c>
      <c r="AA27" s="57" t="s">
        <v>736</v>
      </c>
      <c r="AB27" s="57" t="s">
        <v>724</v>
      </c>
      <c r="AC27" s="73">
        <v>0.4477</v>
      </c>
      <c r="AD27" s="31"/>
      <c r="AE27" s="49" t="s">
        <v>737</v>
      </c>
      <c r="AF27" s="65">
        <v>235</v>
      </c>
      <c r="AG27" s="65">
        <v>139</v>
      </c>
      <c r="AH27" s="65">
        <v>2.5</v>
      </c>
      <c r="AI27" s="65">
        <v>0.64186725</v>
      </c>
      <c r="AJ27" s="97">
        <v>0.652782954730904</v>
      </c>
      <c r="AK27" s="97"/>
      <c r="AL27" s="31"/>
      <c r="AM27" s="102"/>
      <c r="AN27" s="102"/>
      <c r="AO27" s="31"/>
      <c r="AP27" s="31"/>
      <c r="AQ27" s="31"/>
      <c r="AR27" s="31"/>
      <c r="AS27" s="31">
        <f>VLOOKUP(N:N,[1]底座模块化总成!$N:$AS,32,0)</f>
        <v>0</v>
      </c>
      <c r="AT27" s="31"/>
      <c r="AU27" s="31"/>
      <c r="AV27" s="31"/>
      <c r="AW27" s="31"/>
      <c r="AX27" s="31"/>
      <c r="AY27" s="121">
        <v>1</v>
      </c>
      <c r="AZ27" s="121">
        <v>1</v>
      </c>
      <c r="BA27" s="121">
        <v>1</v>
      </c>
      <c r="BB27" s="121">
        <v>1</v>
      </c>
      <c r="BC27" s="121">
        <v>1</v>
      </c>
      <c r="BD27" s="124">
        <v>1</v>
      </c>
      <c r="BE27" s="142">
        <f t="shared" ref="BE27:BJ27" si="25">$AS27*AY27</f>
        <v>0</v>
      </c>
      <c r="BF27" s="142">
        <f t="shared" si="25"/>
        <v>0</v>
      </c>
      <c r="BG27" s="142">
        <f t="shared" si="25"/>
        <v>0</v>
      </c>
      <c r="BH27" s="142">
        <f t="shared" si="25"/>
        <v>0</v>
      </c>
      <c r="BI27" s="142">
        <f t="shared" si="25"/>
        <v>0</v>
      </c>
      <c r="BJ27" s="142">
        <f t="shared" si="25"/>
        <v>0</v>
      </c>
      <c r="BK27" s="143">
        <f t="shared" ref="BK27:BP27" si="26">$AU27*AY27</f>
        <v>0</v>
      </c>
      <c r="BL27" s="143">
        <f t="shared" si="26"/>
        <v>0</v>
      </c>
      <c r="BM27" s="143">
        <f t="shared" si="26"/>
        <v>0</v>
      </c>
      <c r="BN27" s="143">
        <f t="shared" si="26"/>
        <v>0</v>
      </c>
      <c r="BO27" s="143">
        <f t="shared" si="26"/>
        <v>0</v>
      </c>
      <c r="BP27" s="143">
        <f t="shared" si="26"/>
        <v>0</v>
      </c>
    </row>
    <row r="28" s="1" customFormat="1" ht="30" customHeight="1" spans="1:68">
      <c r="A28" s="15">
        <f t="shared" si="0"/>
        <v>21</v>
      </c>
      <c r="B28" s="16"/>
      <c r="C28" s="16"/>
      <c r="D28" s="16"/>
      <c r="F28" s="16"/>
      <c r="G28" s="16">
        <v>5</v>
      </c>
      <c r="H28" s="16"/>
      <c r="I28" s="16"/>
      <c r="J28" s="16"/>
      <c r="K28" s="16"/>
      <c r="L28" s="31"/>
      <c r="M28" s="31" t="s">
        <v>142</v>
      </c>
      <c r="N28" s="33" t="s">
        <v>142</v>
      </c>
      <c r="O28" s="33" t="s">
        <v>143</v>
      </c>
      <c r="P28" s="35" t="s">
        <v>723</v>
      </c>
      <c r="Q28" s="31" t="s">
        <v>673</v>
      </c>
      <c r="R28" s="57" t="s">
        <v>674</v>
      </c>
      <c r="S28" s="47"/>
      <c r="T28" s="31"/>
      <c r="U28" s="58"/>
      <c r="V28" s="31" t="s">
        <v>690</v>
      </c>
      <c r="W28" s="57" t="s">
        <v>676</v>
      </c>
      <c r="X28" s="47" t="s">
        <v>675</v>
      </c>
      <c r="Y28" s="31" t="s">
        <v>713</v>
      </c>
      <c r="Z28" s="57" t="s">
        <v>678</v>
      </c>
      <c r="AA28" s="47" t="s">
        <v>679</v>
      </c>
      <c r="AB28" s="57" t="s">
        <v>724</v>
      </c>
      <c r="AC28" s="65">
        <f>AC29*2+AC30+AC31</f>
        <v>0.4507</v>
      </c>
      <c r="AD28" s="31"/>
      <c r="AE28" s="49" t="s">
        <v>719</v>
      </c>
      <c r="AF28" s="72"/>
      <c r="AG28" s="72"/>
      <c r="AH28" s="72"/>
      <c r="AI28" s="72"/>
      <c r="AJ28" s="97"/>
      <c r="AK28" s="101">
        <v>11.17</v>
      </c>
      <c r="AL28" s="31"/>
      <c r="AM28" s="64" t="s">
        <v>701</v>
      </c>
      <c r="AN28" s="64" t="s">
        <v>725</v>
      </c>
      <c r="AO28" s="31"/>
      <c r="AP28" s="31"/>
      <c r="AQ28" s="31"/>
      <c r="AR28" s="31"/>
      <c r="AS28" s="31">
        <f>VLOOKUP(N:N,[1]底座模块化总成!$N:$AS,32,0)</f>
        <v>4.8355127934375</v>
      </c>
      <c r="AT28" s="31"/>
      <c r="AU28" s="31">
        <v>5</v>
      </c>
      <c r="AV28" s="31"/>
      <c r="AW28" s="31"/>
      <c r="AX28" s="31"/>
      <c r="AY28" s="121">
        <v>1</v>
      </c>
      <c r="AZ28" s="121">
        <v>1</v>
      </c>
      <c r="BA28" s="121">
        <v>1</v>
      </c>
      <c r="BB28" s="121">
        <v>1</v>
      </c>
      <c r="BC28" s="121">
        <v>1</v>
      </c>
      <c r="BD28" s="124">
        <v>1</v>
      </c>
      <c r="BE28" s="142">
        <f t="shared" ref="BE28:BJ28" si="27">$AS28*AY28</f>
        <v>4.8355127934375</v>
      </c>
      <c r="BF28" s="142">
        <f t="shared" si="27"/>
        <v>4.8355127934375</v>
      </c>
      <c r="BG28" s="142">
        <f t="shared" si="27"/>
        <v>4.8355127934375</v>
      </c>
      <c r="BH28" s="142">
        <f t="shared" si="27"/>
        <v>4.8355127934375</v>
      </c>
      <c r="BI28" s="142">
        <f t="shared" si="27"/>
        <v>4.8355127934375</v>
      </c>
      <c r="BJ28" s="142">
        <f t="shared" si="27"/>
        <v>4.8355127934375</v>
      </c>
      <c r="BK28" s="143">
        <f t="shared" ref="BK28:BP28" si="28">$AU28*AY28</f>
        <v>5</v>
      </c>
      <c r="BL28" s="143">
        <f t="shared" si="28"/>
        <v>5</v>
      </c>
      <c r="BM28" s="143">
        <f t="shared" si="28"/>
        <v>5</v>
      </c>
      <c r="BN28" s="143">
        <f t="shared" si="28"/>
        <v>5</v>
      </c>
      <c r="BO28" s="143">
        <f t="shared" si="28"/>
        <v>5</v>
      </c>
      <c r="BP28" s="143">
        <f t="shared" si="28"/>
        <v>5</v>
      </c>
    </row>
    <row r="29" s="1" customFormat="1" ht="30" customHeight="1" spans="1:68">
      <c r="A29" s="15">
        <f t="shared" si="0"/>
        <v>22</v>
      </c>
      <c r="B29" s="16"/>
      <c r="C29" s="16"/>
      <c r="D29" s="16"/>
      <c r="F29" s="16"/>
      <c r="G29" s="16"/>
      <c r="H29" s="16">
        <v>6</v>
      </c>
      <c r="I29" s="16"/>
      <c r="J29" s="16"/>
      <c r="K29" s="16"/>
      <c r="L29" s="31"/>
      <c r="M29" s="31"/>
      <c r="N29" s="33" t="s">
        <v>726</v>
      </c>
      <c r="O29" s="33" t="s">
        <v>136</v>
      </c>
      <c r="P29" s="35" t="s">
        <v>697</v>
      </c>
      <c r="Q29" s="31" t="s">
        <v>689</v>
      </c>
      <c r="R29" s="57" t="s">
        <v>674</v>
      </c>
      <c r="S29" s="47"/>
      <c r="T29" s="31"/>
      <c r="U29" s="58"/>
      <c r="V29" s="31" t="s">
        <v>690</v>
      </c>
      <c r="W29" s="57" t="s">
        <v>676</v>
      </c>
      <c r="X29" s="47" t="s">
        <v>675</v>
      </c>
      <c r="Y29" s="31" t="s">
        <v>697</v>
      </c>
      <c r="Z29" s="57" t="s">
        <v>727</v>
      </c>
      <c r="AA29" s="57" t="s">
        <v>679</v>
      </c>
      <c r="AB29" s="57" t="s">
        <v>728</v>
      </c>
      <c r="AC29" s="73">
        <v>0.001</v>
      </c>
      <c r="AD29" s="31"/>
      <c r="AE29" s="64"/>
      <c r="AF29" s="72"/>
      <c r="AG29" s="72"/>
      <c r="AH29" s="72"/>
      <c r="AI29" s="72"/>
      <c r="AJ29" s="31"/>
      <c r="AK29" s="97"/>
      <c r="AL29" s="31"/>
      <c r="AM29" s="102"/>
      <c r="AN29" s="102"/>
      <c r="AO29" s="31"/>
      <c r="AP29" s="31"/>
      <c r="AQ29" s="31"/>
      <c r="AR29" s="31"/>
      <c r="AS29" s="31">
        <f>VLOOKUP(N:N,[1]底座模块化总成!$N:$AS,32,0)</f>
        <v>0</v>
      </c>
      <c r="AT29" s="31"/>
      <c r="AU29" s="31"/>
      <c r="AV29" s="31"/>
      <c r="AW29" s="31"/>
      <c r="AX29" s="31"/>
      <c r="AY29" s="121">
        <v>2</v>
      </c>
      <c r="AZ29" s="121">
        <v>2</v>
      </c>
      <c r="BA29" s="121">
        <v>2</v>
      </c>
      <c r="BB29" s="121">
        <v>2</v>
      </c>
      <c r="BC29" s="121">
        <v>2</v>
      </c>
      <c r="BD29" s="124">
        <v>2</v>
      </c>
      <c r="BE29" s="142">
        <f t="shared" ref="BE29:BJ29" si="29">$AS29*AY29</f>
        <v>0</v>
      </c>
      <c r="BF29" s="142">
        <f t="shared" si="29"/>
        <v>0</v>
      </c>
      <c r="BG29" s="142">
        <f t="shared" si="29"/>
        <v>0</v>
      </c>
      <c r="BH29" s="142">
        <f t="shared" si="29"/>
        <v>0</v>
      </c>
      <c r="BI29" s="142">
        <f t="shared" si="29"/>
        <v>0</v>
      </c>
      <c r="BJ29" s="142">
        <f t="shared" si="29"/>
        <v>0</v>
      </c>
      <c r="BK29" s="143">
        <f t="shared" ref="BK29:BP29" si="30">$AU29*AY29</f>
        <v>0</v>
      </c>
      <c r="BL29" s="143">
        <f t="shared" si="30"/>
        <v>0</v>
      </c>
      <c r="BM29" s="143">
        <f t="shared" si="30"/>
        <v>0</v>
      </c>
      <c r="BN29" s="143">
        <f t="shared" si="30"/>
        <v>0</v>
      </c>
      <c r="BO29" s="143">
        <f t="shared" si="30"/>
        <v>0</v>
      </c>
      <c r="BP29" s="143">
        <f t="shared" si="30"/>
        <v>0</v>
      </c>
    </row>
    <row r="30" s="1" customFormat="1" ht="30" customHeight="1" spans="1:68">
      <c r="A30" s="15">
        <f t="shared" si="0"/>
        <v>23</v>
      </c>
      <c r="B30" s="16"/>
      <c r="C30" s="16"/>
      <c r="D30" s="16"/>
      <c r="F30" s="16"/>
      <c r="G30" s="16"/>
      <c r="H30" s="16">
        <v>6</v>
      </c>
      <c r="I30" s="16"/>
      <c r="J30" s="16"/>
      <c r="K30" s="16"/>
      <c r="L30" s="31"/>
      <c r="M30" s="31"/>
      <c r="N30" s="33" t="s">
        <v>729</v>
      </c>
      <c r="O30" s="33" t="s">
        <v>730</v>
      </c>
      <c r="P30" s="35" t="s">
        <v>697</v>
      </c>
      <c r="Q30" s="31" t="s">
        <v>689</v>
      </c>
      <c r="R30" s="57" t="s">
        <v>674</v>
      </c>
      <c r="S30" s="47"/>
      <c r="T30" s="31"/>
      <c r="U30" s="31"/>
      <c r="V30" s="31" t="s">
        <v>690</v>
      </c>
      <c r="W30" s="57" t="s">
        <v>676</v>
      </c>
      <c r="X30" s="47" t="s">
        <v>675</v>
      </c>
      <c r="Y30" s="31" t="s">
        <v>697</v>
      </c>
      <c r="Z30" s="57" t="s">
        <v>679</v>
      </c>
      <c r="AA30" s="57" t="s">
        <v>679</v>
      </c>
      <c r="AB30" s="57" t="s">
        <v>731</v>
      </c>
      <c r="AC30" s="73">
        <v>0.001</v>
      </c>
      <c r="AD30" s="31"/>
      <c r="AE30" s="64"/>
      <c r="AF30" s="72"/>
      <c r="AG30" s="72"/>
      <c r="AH30" s="72"/>
      <c r="AI30" s="72"/>
      <c r="AJ30" s="31"/>
      <c r="AK30" s="97"/>
      <c r="AL30" s="31"/>
      <c r="AM30" s="102"/>
      <c r="AN30" s="102"/>
      <c r="AO30" s="31"/>
      <c r="AP30" s="31"/>
      <c r="AQ30" s="31"/>
      <c r="AR30" s="31"/>
      <c r="AS30" s="31">
        <f>VLOOKUP(N:N,[1]底座模块化总成!$N:$AS,32,0)</f>
        <v>0</v>
      </c>
      <c r="AT30" s="31"/>
      <c r="AU30" s="31"/>
      <c r="AV30" s="31"/>
      <c r="AW30" s="31"/>
      <c r="AX30" s="31"/>
      <c r="AY30" s="121">
        <v>1</v>
      </c>
      <c r="AZ30" s="121">
        <v>1</v>
      </c>
      <c r="BA30" s="121">
        <v>1</v>
      </c>
      <c r="BB30" s="121">
        <v>1</v>
      </c>
      <c r="BC30" s="121">
        <v>1</v>
      </c>
      <c r="BD30" s="124">
        <v>1</v>
      </c>
      <c r="BE30" s="142">
        <f t="shared" ref="BE30:BJ30" si="31">$AS30*AY30</f>
        <v>0</v>
      </c>
      <c r="BF30" s="142">
        <f t="shared" si="31"/>
        <v>0</v>
      </c>
      <c r="BG30" s="142">
        <f t="shared" si="31"/>
        <v>0</v>
      </c>
      <c r="BH30" s="142">
        <f t="shared" si="31"/>
        <v>0</v>
      </c>
      <c r="BI30" s="142">
        <f t="shared" si="31"/>
        <v>0</v>
      </c>
      <c r="BJ30" s="142">
        <f t="shared" si="31"/>
        <v>0</v>
      </c>
      <c r="BK30" s="143">
        <f t="shared" ref="BK30:BP30" si="32">$AU30*AY30</f>
        <v>0</v>
      </c>
      <c r="BL30" s="143">
        <f t="shared" si="32"/>
        <v>0</v>
      </c>
      <c r="BM30" s="143">
        <f t="shared" si="32"/>
        <v>0</v>
      </c>
      <c r="BN30" s="143">
        <f t="shared" si="32"/>
        <v>0</v>
      </c>
      <c r="BO30" s="143">
        <f t="shared" si="32"/>
        <v>0</v>
      </c>
      <c r="BP30" s="143">
        <f t="shared" si="32"/>
        <v>0</v>
      </c>
    </row>
    <row r="31" s="1" customFormat="1" ht="30" customHeight="1" spans="1:68">
      <c r="A31" s="15">
        <f t="shared" si="0"/>
        <v>24</v>
      </c>
      <c r="B31" s="16"/>
      <c r="C31" s="16"/>
      <c r="D31" s="16"/>
      <c r="F31" s="16"/>
      <c r="G31" s="16"/>
      <c r="H31" s="16">
        <v>6</v>
      </c>
      <c r="I31" s="16"/>
      <c r="J31" s="16"/>
      <c r="K31" s="16"/>
      <c r="L31" s="31"/>
      <c r="M31" s="31"/>
      <c r="N31" s="33" t="s">
        <v>738</v>
      </c>
      <c r="O31" s="33" t="s">
        <v>739</v>
      </c>
      <c r="P31" s="35" t="s">
        <v>734</v>
      </c>
      <c r="Q31" s="31" t="s">
        <v>673</v>
      </c>
      <c r="R31" s="57" t="s">
        <v>674</v>
      </c>
      <c r="S31" s="47"/>
      <c r="T31" s="31"/>
      <c r="U31" s="31"/>
      <c r="V31" s="31" t="s">
        <v>673</v>
      </c>
      <c r="W31" s="57" t="s">
        <v>676</v>
      </c>
      <c r="X31" s="47" t="s">
        <v>675</v>
      </c>
      <c r="Y31" s="31" t="s">
        <v>111</v>
      </c>
      <c r="Z31" s="57" t="s">
        <v>735</v>
      </c>
      <c r="AA31" s="57" t="s">
        <v>736</v>
      </c>
      <c r="AB31" s="57" t="s">
        <v>724</v>
      </c>
      <c r="AC31" s="73">
        <v>0.4477</v>
      </c>
      <c r="AD31" s="31"/>
      <c r="AE31" s="49" t="s">
        <v>737</v>
      </c>
      <c r="AF31" s="65">
        <v>235</v>
      </c>
      <c r="AG31" s="65">
        <v>139</v>
      </c>
      <c r="AH31" s="65">
        <v>2.5</v>
      </c>
      <c r="AI31" s="65">
        <v>0.64186725</v>
      </c>
      <c r="AJ31" s="97">
        <v>0.652782954730904</v>
      </c>
      <c r="AK31" s="97"/>
      <c r="AL31" s="31"/>
      <c r="AM31" s="102"/>
      <c r="AN31" s="102"/>
      <c r="AO31" s="31"/>
      <c r="AP31" s="31"/>
      <c r="AQ31" s="31"/>
      <c r="AR31" s="31"/>
      <c r="AS31" s="31">
        <f>VLOOKUP(N:N,[1]底座模块化总成!$N:$AS,32,0)</f>
        <v>0</v>
      </c>
      <c r="AT31" s="31"/>
      <c r="AU31" s="31"/>
      <c r="AV31" s="31"/>
      <c r="AW31" s="31"/>
      <c r="AX31" s="31"/>
      <c r="AY31" s="121">
        <v>1</v>
      </c>
      <c r="AZ31" s="121">
        <v>1</v>
      </c>
      <c r="BA31" s="121">
        <v>1</v>
      </c>
      <c r="BB31" s="121">
        <v>1</v>
      </c>
      <c r="BC31" s="121">
        <v>1</v>
      </c>
      <c r="BD31" s="124">
        <v>1</v>
      </c>
      <c r="BE31" s="142">
        <f t="shared" ref="BE31:BJ31" si="33">$AS31*AY31</f>
        <v>0</v>
      </c>
      <c r="BF31" s="142">
        <f t="shared" si="33"/>
        <v>0</v>
      </c>
      <c r="BG31" s="142">
        <f t="shared" si="33"/>
        <v>0</v>
      </c>
      <c r="BH31" s="142">
        <f t="shared" si="33"/>
        <v>0</v>
      </c>
      <c r="BI31" s="142">
        <f t="shared" si="33"/>
        <v>0</v>
      </c>
      <c r="BJ31" s="142">
        <f t="shared" si="33"/>
        <v>0</v>
      </c>
      <c r="BK31" s="143">
        <f t="shared" ref="BK31:BP31" si="34">$AU31*AY31</f>
        <v>0</v>
      </c>
      <c r="BL31" s="143">
        <f t="shared" si="34"/>
        <v>0</v>
      </c>
      <c r="BM31" s="143">
        <f t="shared" si="34"/>
        <v>0</v>
      </c>
      <c r="BN31" s="143">
        <f t="shared" si="34"/>
        <v>0</v>
      </c>
      <c r="BO31" s="143">
        <f t="shared" si="34"/>
        <v>0</v>
      </c>
      <c r="BP31" s="143">
        <f t="shared" si="34"/>
        <v>0</v>
      </c>
    </row>
    <row r="32" s="1" customFormat="1" ht="30" customHeight="1" spans="1:68">
      <c r="A32" s="15">
        <f t="shared" si="0"/>
        <v>25</v>
      </c>
      <c r="B32" s="16"/>
      <c r="C32" s="16"/>
      <c r="D32" s="16"/>
      <c r="F32" s="16"/>
      <c r="G32" s="16">
        <v>5</v>
      </c>
      <c r="H32" s="16"/>
      <c r="I32" s="16"/>
      <c r="J32" s="16"/>
      <c r="K32" s="16"/>
      <c r="L32" s="31"/>
      <c r="M32" s="31" t="s">
        <v>156</v>
      </c>
      <c r="N32" s="33" t="s">
        <v>740</v>
      </c>
      <c r="O32" s="33" t="s">
        <v>157</v>
      </c>
      <c r="P32" s="35" t="s">
        <v>734</v>
      </c>
      <c r="Q32" s="31" t="s">
        <v>673</v>
      </c>
      <c r="R32" s="54" t="s">
        <v>674</v>
      </c>
      <c r="S32" s="47"/>
      <c r="T32" s="31"/>
      <c r="U32" s="31"/>
      <c r="V32" s="31" t="s">
        <v>690</v>
      </c>
      <c r="W32" s="47" t="s">
        <v>676</v>
      </c>
      <c r="X32" s="47" t="s">
        <v>676</v>
      </c>
      <c r="Y32" s="31" t="s">
        <v>111</v>
      </c>
      <c r="Z32" s="47" t="s">
        <v>741</v>
      </c>
      <c r="AA32" s="54" t="s">
        <v>736</v>
      </c>
      <c r="AB32" s="31" t="s">
        <v>742</v>
      </c>
      <c r="AC32" s="65">
        <v>0.523</v>
      </c>
      <c r="AD32" s="31"/>
      <c r="AE32" s="49" t="s">
        <v>737</v>
      </c>
      <c r="AF32" s="65">
        <v>484</v>
      </c>
      <c r="AG32" s="65">
        <v>93</v>
      </c>
      <c r="AH32" s="65">
        <v>2</v>
      </c>
      <c r="AI32" s="65">
        <v>0.70758864</v>
      </c>
      <c r="AJ32" s="97">
        <v>0.739130012036372</v>
      </c>
      <c r="AK32" s="31"/>
      <c r="AL32" s="31"/>
      <c r="AM32" s="64" t="s">
        <v>680</v>
      </c>
      <c r="AN32" s="64" t="s">
        <v>743</v>
      </c>
      <c r="AO32" s="31"/>
      <c r="AP32" s="31"/>
      <c r="AQ32" s="31"/>
      <c r="AR32" s="31"/>
      <c r="AS32" s="31">
        <f>VLOOKUP(N:N,[1]底座模块化总成!$N:$AS,32,0)</f>
        <v>3.1684581232</v>
      </c>
      <c r="AT32" s="31"/>
      <c r="AU32" s="31">
        <f t="shared" ref="AU32:AU35" si="35">AS32</f>
        <v>3.1684581232</v>
      </c>
      <c r="AV32" s="31"/>
      <c r="AW32" s="31"/>
      <c r="AX32" s="31"/>
      <c r="AY32" s="121">
        <v>1</v>
      </c>
      <c r="AZ32" s="121">
        <v>1</v>
      </c>
      <c r="BA32" s="121">
        <v>1</v>
      </c>
      <c r="BB32" s="121">
        <v>1</v>
      </c>
      <c r="BC32" s="121">
        <v>1</v>
      </c>
      <c r="BD32" s="124">
        <v>1</v>
      </c>
      <c r="BE32" s="142">
        <f t="shared" ref="BE32:BJ32" si="36">$AS32*AY32</f>
        <v>3.1684581232</v>
      </c>
      <c r="BF32" s="142">
        <f t="shared" si="36"/>
        <v>3.1684581232</v>
      </c>
      <c r="BG32" s="142">
        <f t="shared" si="36"/>
        <v>3.1684581232</v>
      </c>
      <c r="BH32" s="142">
        <f t="shared" si="36"/>
        <v>3.1684581232</v>
      </c>
      <c r="BI32" s="142">
        <f t="shared" si="36"/>
        <v>3.1684581232</v>
      </c>
      <c r="BJ32" s="142">
        <f t="shared" si="36"/>
        <v>3.1684581232</v>
      </c>
      <c r="BK32" s="143">
        <f t="shared" ref="BK32:BP32" si="37">$AU32*AY32</f>
        <v>3.1684581232</v>
      </c>
      <c r="BL32" s="143">
        <f t="shared" si="37"/>
        <v>3.1684581232</v>
      </c>
      <c r="BM32" s="143">
        <f t="shared" si="37"/>
        <v>3.1684581232</v>
      </c>
      <c r="BN32" s="143">
        <f t="shared" si="37"/>
        <v>3.1684581232</v>
      </c>
      <c r="BO32" s="143">
        <f t="shared" si="37"/>
        <v>3.1684581232</v>
      </c>
      <c r="BP32" s="143">
        <f t="shared" si="37"/>
        <v>3.1684581232</v>
      </c>
    </row>
    <row r="33" s="1" customFormat="1" ht="30" customHeight="1" spans="1:68">
      <c r="A33" s="15">
        <f t="shared" si="0"/>
        <v>26</v>
      </c>
      <c r="B33" s="16"/>
      <c r="C33" s="16"/>
      <c r="D33" s="16"/>
      <c r="F33" s="16"/>
      <c r="G33" s="16">
        <v>5</v>
      </c>
      <c r="H33" s="16"/>
      <c r="I33" s="16"/>
      <c r="J33" s="16"/>
      <c r="K33" s="16"/>
      <c r="L33" s="31"/>
      <c r="M33" s="31" t="s">
        <v>146</v>
      </c>
      <c r="N33" s="33" t="s">
        <v>744</v>
      </c>
      <c r="O33" s="33" t="s">
        <v>147</v>
      </c>
      <c r="P33" s="35" t="s">
        <v>734</v>
      </c>
      <c r="Q33" s="31" t="s">
        <v>673</v>
      </c>
      <c r="R33" s="54" t="s">
        <v>674</v>
      </c>
      <c r="S33" s="47"/>
      <c r="T33" s="31"/>
      <c r="U33" s="31"/>
      <c r="V33" s="31" t="s">
        <v>745</v>
      </c>
      <c r="W33" s="47" t="s">
        <v>676</v>
      </c>
      <c r="X33" s="47" t="s">
        <v>676</v>
      </c>
      <c r="Y33" s="31" t="s">
        <v>111</v>
      </c>
      <c r="Z33" s="54" t="s">
        <v>741</v>
      </c>
      <c r="AA33" s="54" t="s">
        <v>736</v>
      </c>
      <c r="AB33" s="31" t="s">
        <v>742</v>
      </c>
      <c r="AC33" s="65">
        <v>0.523</v>
      </c>
      <c r="AD33" s="31"/>
      <c r="AE33" s="49" t="s">
        <v>737</v>
      </c>
      <c r="AF33" s="65">
        <v>478</v>
      </c>
      <c r="AG33" s="65">
        <v>96</v>
      </c>
      <c r="AH33" s="65">
        <v>2</v>
      </c>
      <c r="AI33" s="65">
        <v>0.72135936</v>
      </c>
      <c r="AJ33" s="97">
        <v>0.72502005103254</v>
      </c>
      <c r="AK33" s="31"/>
      <c r="AL33" s="31"/>
      <c r="AM33" s="64" t="s">
        <v>680</v>
      </c>
      <c r="AN33" s="64" t="s">
        <v>743</v>
      </c>
      <c r="AO33" s="31"/>
      <c r="AP33" s="31"/>
      <c r="AQ33" s="31"/>
      <c r="AR33" s="31"/>
      <c r="AS33" s="31">
        <f>VLOOKUP(N:N,[1]底座模块化总成!$N:$AS,32,0)</f>
        <v>3.2046751168</v>
      </c>
      <c r="AT33" s="31"/>
      <c r="AU33" s="31">
        <f t="shared" si="35"/>
        <v>3.2046751168</v>
      </c>
      <c r="AV33" s="31"/>
      <c r="AW33" s="31"/>
      <c r="AX33" s="31"/>
      <c r="AY33" s="121">
        <v>1</v>
      </c>
      <c r="AZ33" s="121">
        <v>1</v>
      </c>
      <c r="BA33" s="121">
        <v>1</v>
      </c>
      <c r="BB33" s="121">
        <v>1</v>
      </c>
      <c r="BC33" s="121">
        <v>1</v>
      </c>
      <c r="BD33" s="124">
        <v>1</v>
      </c>
      <c r="BE33" s="142">
        <f t="shared" ref="BE33:BJ33" si="38">$AS33*AY33</f>
        <v>3.2046751168</v>
      </c>
      <c r="BF33" s="142">
        <f t="shared" si="38"/>
        <v>3.2046751168</v>
      </c>
      <c r="BG33" s="142">
        <f t="shared" si="38"/>
        <v>3.2046751168</v>
      </c>
      <c r="BH33" s="142">
        <f t="shared" si="38"/>
        <v>3.2046751168</v>
      </c>
      <c r="BI33" s="142">
        <f t="shared" si="38"/>
        <v>3.2046751168</v>
      </c>
      <c r="BJ33" s="142">
        <f t="shared" si="38"/>
        <v>3.2046751168</v>
      </c>
      <c r="BK33" s="143">
        <f t="shared" ref="BK33:BP33" si="39">$AU33*AY33</f>
        <v>3.2046751168</v>
      </c>
      <c r="BL33" s="143">
        <f t="shared" si="39"/>
        <v>3.2046751168</v>
      </c>
      <c r="BM33" s="143">
        <f t="shared" si="39"/>
        <v>3.2046751168</v>
      </c>
      <c r="BN33" s="143">
        <f t="shared" si="39"/>
        <v>3.2046751168</v>
      </c>
      <c r="BO33" s="143">
        <f t="shared" si="39"/>
        <v>3.2046751168</v>
      </c>
      <c r="BP33" s="143">
        <f t="shared" si="39"/>
        <v>3.2046751168</v>
      </c>
    </row>
    <row r="34" s="1" customFormat="1" ht="30" customHeight="1" spans="1:68">
      <c r="A34" s="15">
        <f t="shared" si="0"/>
        <v>27</v>
      </c>
      <c r="B34" s="16"/>
      <c r="C34" s="16"/>
      <c r="D34" s="16"/>
      <c r="F34" s="16"/>
      <c r="G34" s="16">
        <v>5</v>
      </c>
      <c r="H34" s="16"/>
      <c r="I34" s="16"/>
      <c r="J34" s="16"/>
      <c r="K34" s="16"/>
      <c r="L34" s="31"/>
      <c r="M34" s="31" t="s">
        <v>151</v>
      </c>
      <c r="N34" s="33" t="s">
        <v>746</v>
      </c>
      <c r="O34" s="33" t="s">
        <v>152</v>
      </c>
      <c r="P34" s="35" t="s">
        <v>734</v>
      </c>
      <c r="Q34" s="31" t="s">
        <v>689</v>
      </c>
      <c r="R34" s="54" t="s">
        <v>674</v>
      </c>
      <c r="S34" s="47"/>
      <c r="T34" s="31"/>
      <c r="U34" s="31"/>
      <c r="V34" s="31" t="s">
        <v>690</v>
      </c>
      <c r="W34" s="47" t="s">
        <v>676</v>
      </c>
      <c r="X34" s="47" t="s">
        <v>675</v>
      </c>
      <c r="Y34" s="31" t="s">
        <v>111</v>
      </c>
      <c r="Z34" s="54" t="s">
        <v>747</v>
      </c>
      <c r="AA34" s="54" t="s">
        <v>736</v>
      </c>
      <c r="AB34" s="31" t="s">
        <v>748</v>
      </c>
      <c r="AC34" s="65">
        <v>0.0596</v>
      </c>
      <c r="AD34" s="31"/>
      <c r="AE34" s="49" t="s">
        <v>737</v>
      </c>
      <c r="AF34" s="65">
        <v>119</v>
      </c>
      <c r="AG34" s="65">
        <v>84.5</v>
      </c>
      <c r="AH34" s="65">
        <v>2</v>
      </c>
      <c r="AI34" s="65">
        <v>0.15807246</v>
      </c>
      <c r="AJ34" s="97">
        <v>0.377042275422297</v>
      </c>
      <c r="AK34" s="31"/>
      <c r="AL34" s="31"/>
      <c r="AM34" s="64" t="s">
        <v>680</v>
      </c>
      <c r="AN34" s="64" t="s">
        <v>743</v>
      </c>
      <c r="AO34" s="31"/>
      <c r="AP34" s="31"/>
      <c r="AQ34" s="31"/>
      <c r="AR34" s="31"/>
      <c r="AS34" s="31">
        <f>VLOOKUP(N:N,[1]底座模块化总成!$N:$AS,32,0)</f>
        <v>0.5236317302</v>
      </c>
      <c r="AT34" s="31"/>
      <c r="AU34" s="31">
        <f t="shared" si="35"/>
        <v>0.5236317302</v>
      </c>
      <c r="AV34" s="31"/>
      <c r="AW34" s="31"/>
      <c r="AX34" s="31"/>
      <c r="AY34" s="121">
        <v>2</v>
      </c>
      <c r="AZ34" s="121">
        <v>2</v>
      </c>
      <c r="BA34" s="121">
        <v>2</v>
      </c>
      <c r="BB34" s="121">
        <v>2</v>
      </c>
      <c r="BC34" s="121">
        <v>0</v>
      </c>
      <c r="BD34" s="124">
        <v>0</v>
      </c>
      <c r="BE34" s="142">
        <f t="shared" ref="BE34:BJ34" si="40">$AS34*AY34</f>
        <v>1.0472634604</v>
      </c>
      <c r="BF34" s="142">
        <f t="shared" si="40"/>
        <v>1.0472634604</v>
      </c>
      <c r="BG34" s="142">
        <f t="shared" si="40"/>
        <v>1.0472634604</v>
      </c>
      <c r="BH34" s="142">
        <f t="shared" si="40"/>
        <v>1.0472634604</v>
      </c>
      <c r="BI34" s="142">
        <f t="shared" si="40"/>
        <v>0</v>
      </c>
      <c r="BJ34" s="142">
        <f t="shared" si="40"/>
        <v>0</v>
      </c>
      <c r="BK34" s="143">
        <f t="shared" ref="BK34:BP34" si="41">$AU34*AY34</f>
        <v>1.0472634604</v>
      </c>
      <c r="BL34" s="143">
        <f t="shared" si="41"/>
        <v>1.0472634604</v>
      </c>
      <c r="BM34" s="143">
        <f t="shared" si="41"/>
        <v>1.0472634604</v>
      </c>
      <c r="BN34" s="143">
        <f t="shared" si="41"/>
        <v>1.0472634604</v>
      </c>
      <c r="BO34" s="143">
        <f t="shared" si="41"/>
        <v>0</v>
      </c>
      <c r="BP34" s="143">
        <f t="shared" si="41"/>
        <v>0</v>
      </c>
    </row>
    <row r="35" s="1" customFormat="1" ht="30" customHeight="1" spans="1:68">
      <c r="A35" s="15">
        <f t="shared" si="0"/>
        <v>28</v>
      </c>
      <c r="B35" s="16"/>
      <c r="C35" s="16"/>
      <c r="D35" s="16"/>
      <c r="F35" s="21"/>
      <c r="G35" s="16">
        <v>5</v>
      </c>
      <c r="H35" s="16"/>
      <c r="I35" s="16"/>
      <c r="J35" s="16"/>
      <c r="K35" s="16"/>
      <c r="L35" s="31"/>
      <c r="M35" s="31" t="s">
        <v>158</v>
      </c>
      <c r="N35" s="33" t="s">
        <v>158</v>
      </c>
      <c r="O35" s="33" t="s">
        <v>159</v>
      </c>
      <c r="P35" s="35" t="s">
        <v>734</v>
      </c>
      <c r="Q35" s="31" t="s">
        <v>689</v>
      </c>
      <c r="R35" s="54" t="s">
        <v>674</v>
      </c>
      <c r="S35" s="47"/>
      <c r="T35" s="31" t="s">
        <v>673</v>
      </c>
      <c r="U35" s="31"/>
      <c r="V35" s="31" t="s">
        <v>673</v>
      </c>
      <c r="W35" s="47" t="s">
        <v>676</v>
      </c>
      <c r="X35" s="47" t="s">
        <v>675</v>
      </c>
      <c r="Y35" s="31" t="s">
        <v>734</v>
      </c>
      <c r="Z35" s="57" t="s">
        <v>749</v>
      </c>
      <c r="AA35" s="57" t="s">
        <v>736</v>
      </c>
      <c r="AB35" s="33" t="s">
        <v>750</v>
      </c>
      <c r="AC35" s="65">
        <v>0.0487</v>
      </c>
      <c r="AD35" s="31"/>
      <c r="AE35" s="49" t="s">
        <v>737</v>
      </c>
      <c r="AF35" s="65">
        <v>103</v>
      </c>
      <c r="AG35" s="65">
        <v>32.5</v>
      </c>
      <c r="AH35" s="65">
        <v>2</v>
      </c>
      <c r="AI35" s="65">
        <v>0.0526227</v>
      </c>
      <c r="AJ35" s="97">
        <v>0.925456124448194</v>
      </c>
      <c r="AK35" s="31"/>
      <c r="AL35" s="31"/>
      <c r="AM35" s="64" t="s">
        <v>680</v>
      </c>
      <c r="AN35" s="64" t="s">
        <v>743</v>
      </c>
      <c r="AO35" s="31"/>
      <c r="AP35" s="31"/>
      <c r="AQ35" s="31"/>
      <c r="AR35" s="31"/>
      <c r="AS35" s="31">
        <f>VLOOKUP(N:N,[1]底座模块化总成!$N:$AS,32,0)</f>
        <v>0.246465799</v>
      </c>
      <c r="AT35" s="31"/>
      <c r="AU35" s="31">
        <f t="shared" si="35"/>
        <v>0.246465799</v>
      </c>
      <c r="AV35" s="31"/>
      <c r="AW35" s="31"/>
      <c r="AX35" s="31"/>
      <c r="AY35" s="121">
        <v>2</v>
      </c>
      <c r="AZ35" s="121">
        <v>2</v>
      </c>
      <c r="BA35" s="121">
        <v>2</v>
      </c>
      <c r="BB35" s="121">
        <v>2</v>
      </c>
      <c r="BC35" s="121">
        <v>0</v>
      </c>
      <c r="BD35" s="124">
        <v>0</v>
      </c>
      <c r="BE35" s="142">
        <f t="shared" ref="BE35:BJ35" si="42">$AS35*AY35</f>
        <v>0.492931598</v>
      </c>
      <c r="BF35" s="142">
        <f t="shared" si="42"/>
        <v>0.492931598</v>
      </c>
      <c r="BG35" s="142">
        <f t="shared" si="42"/>
        <v>0.492931598</v>
      </c>
      <c r="BH35" s="142">
        <f t="shared" si="42"/>
        <v>0.492931598</v>
      </c>
      <c r="BI35" s="142">
        <f t="shared" si="42"/>
        <v>0</v>
      </c>
      <c r="BJ35" s="142">
        <f t="shared" si="42"/>
        <v>0</v>
      </c>
      <c r="BK35" s="143">
        <f t="shared" ref="BK35:BP35" si="43">$AU35*AY35</f>
        <v>0.492931598</v>
      </c>
      <c r="BL35" s="143">
        <f t="shared" si="43"/>
        <v>0.492931598</v>
      </c>
      <c r="BM35" s="143">
        <f t="shared" si="43"/>
        <v>0.492931598</v>
      </c>
      <c r="BN35" s="143">
        <f t="shared" si="43"/>
        <v>0.492931598</v>
      </c>
      <c r="BO35" s="143">
        <f t="shared" si="43"/>
        <v>0</v>
      </c>
      <c r="BP35" s="143">
        <f t="shared" si="43"/>
        <v>0</v>
      </c>
    </row>
    <row r="36" s="1" customFormat="1" ht="30" customHeight="1" spans="1:68">
      <c r="A36" s="15">
        <f t="shared" si="0"/>
        <v>29</v>
      </c>
      <c r="B36" s="16"/>
      <c r="C36" s="16"/>
      <c r="D36" s="16"/>
      <c r="E36" s="22"/>
      <c r="F36" s="16"/>
      <c r="G36" s="16">
        <v>5</v>
      </c>
      <c r="H36" s="16"/>
      <c r="I36" s="16"/>
      <c r="J36" s="16"/>
      <c r="K36" s="16"/>
      <c r="L36" s="31"/>
      <c r="M36" s="33" t="s">
        <v>751</v>
      </c>
      <c r="N36" s="33" t="s">
        <v>751</v>
      </c>
      <c r="O36" s="36" t="s">
        <v>752</v>
      </c>
      <c r="P36" s="35" t="s">
        <v>723</v>
      </c>
      <c r="Q36" s="31" t="s">
        <v>673</v>
      </c>
      <c r="R36" s="57" t="s">
        <v>674</v>
      </c>
      <c r="S36" s="47"/>
      <c r="T36" s="31" t="s">
        <v>689</v>
      </c>
      <c r="U36" s="33"/>
      <c r="V36" s="31" t="s">
        <v>689</v>
      </c>
      <c r="W36" s="47" t="s">
        <v>675</v>
      </c>
      <c r="X36" s="47" t="s">
        <v>676</v>
      </c>
      <c r="Y36" s="31" t="s">
        <v>713</v>
      </c>
      <c r="Z36" s="57" t="s">
        <v>678</v>
      </c>
      <c r="AA36" s="47" t="s">
        <v>679</v>
      </c>
      <c r="AB36" s="47" t="s">
        <v>753</v>
      </c>
      <c r="AC36" s="65">
        <f>AC37+AC38</f>
        <v>0.066</v>
      </c>
      <c r="AD36" s="31"/>
      <c r="AE36" s="49"/>
      <c r="AF36" s="65"/>
      <c r="AG36" s="65"/>
      <c r="AH36" s="65"/>
      <c r="AI36" s="65"/>
      <c r="AJ36" s="97"/>
      <c r="AK36" s="97"/>
      <c r="AL36" s="49"/>
      <c r="AM36" s="49" t="s">
        <v>680</v>
      </c>
      <c r="AN36" s="49" t="s">
        <v>743</v>
      </c>
      <c r="AO36" s="31"/>
      <c r="AP36" s="31"/>
      <c r="AQ36" s="31"/>
      <c r="AR36" s="31"/>
      <c r="AS36" s="31">
        <f>VLOOKUP(N:N,[1]底座模块化总成!$N:$AS,32,0)</f>
        <v>0</v>
      </c>
      <c r="AT36" s="31"/>
      <c r="AU36" s="31"/>
      <c r="AV36" s="31"/>
      <c r="AW36" s="31"/>
      <c r="AX36" s="31"/>
      <c r="AY36" s="121">
        <v>1</v>
      </c>
      <c r="AZ36" s="121">
        <v>1</v>
      </c>
      <c r="BA36" s="121">
        <v>1</v>
      </c>
      <c r="BB36" s="121">
        <v>1</v>
      </c>
      <c r="BC36" s="121">
        <v>0</v>
      </c>
      <c r="BD36" s="124">
        <v>0</v>
      </c>
      <c r="BE36" s="142">
        <f t="shared" ref="BE36:BJ36" si="44">$AS36*AY36</f>
        <v>0</v>
      </c>
      <c r="BF36" s="142">
        <f t="shared" si="44"/>
        <v>0</v>
      </c>
      <c r="BG36" s="142">
        <f t="shared" si="44"/>
        <v>0</v>
      </c>
      <c r="BH36" s="142">
        <f t="shared" si="44"/>
        <v>0</v>
      </c>
      <c r="BI36" s="142">
        <f t="shared" si="44"/>
        <v>0</v>
      </c>
      <c r="BJ36" s="142">
        <f t="shared" si="44"/>
        <v>0</v>
      </c>
      <c r="BK36" s="143">
        <f t="shared" ref="BK36:BP36" si="45">$AU36*AY36</f>
        <v>0</v>
      </c>
      <c r="BL36" s="143">
        <f t="shared" si="45"/>
        <v>0</v>
      </c>
      <c r="BM36" s="143">
        <f t="shared" si="45"/>
        <v>0</v>
      </c>
      <c r="BN36" s="143">
        <f t="shared" si="45"/>
        <v>0</v>
      </c>
      <c r="BO36" s="143">
        <f t="shared" si="45"/>
        <v>0</v>
      </c>
      <c r="BP36" s="143">
        <f t="shared" si="45"/>
        <v>0</v>
      </c>
    </row>
    <row r="37" s="1" customFormat="1" ht="30" customHeight="1" spans="1:68">
      <c r="A37" s="15">
        <f t="shared" si="0"/>
        <v>30</v>
      </c>
      <c r="B37" s="16"/>
      <c r="C37" s="16"/>
      <c r="D37" s="16"/>
      <c r="E37" s="22"/>
      <c r="F37" s="16"/>
      <c r="G37" s="16"/>
      <c r="H37" s="16">
        <v>6</v>
      </c>
      <c r="I37" s="16"/>
      <c r="J37" s="16"/>
      <c r="K37" s="16"/>
      <c r="L37" s="31"/>
      <c r="M37" s="31" t="s">
        <v>317</v>
      </c>
      <c r="N37" s="33" t="s">
        <v>317</v>
      </c>
      <c r="O37" s="33" t="s">
        <v>164</v>
      </c>
      <c r="P37" s="35" t="s">
        <v>734</v>
      </c>
      <c r="Q37" s="31" t="s">
        <v>673</v>
      </c>
      <c r="R37" s="57" t="s">
        <v>674</v>
      </c>
      <c r="S37" s="47"/>
      <c r="T37" s="31" t="s">
        <v>689</v>
      </c>
      <c r="U37" s="31"/>
      <c r="V37" s="31" t="s">
        <v>689</v>
      </c>
      <c r="W37" s="47" t="s">
        <v>675</v>
      </c>
      <c r="X37" s="47" t="s">
        <v>676</v>
      </c>
      <c r="Y37" s="31" t="s">
        <v>111</v>
      </c>
      <c r="Z37" s="57" t="s">
        <v>754</v>
      </c>
      <c r="AA37" s="57" t="s">
        <v>736</v>
      </c>
      <c r="AB37" s="47" t="s">
        <v>755</v>
      </c>
      <c r="AC37" s="65">
        <v>0.0556</v>
      </c>
      <c r="AD37" s="31"/>
      <c r="AE37" s="49" t="s">
        <v>737</v>
      </c>
      <c r="AF37" s="65">
        <v>88</v>
      </c>
      <c r="AG37" s="65">
        <v>47</v>
      </c>
      <c r="AH37" s="65">
        <v>3</v>
      </c>
      <c r="AI37" s="65">
        <f t="shared" ref="AI37:AI42" si="46">AF37*AG37*AH37*7860/1000000000</f>
        <v>0.09752688</v>
      </c>
      <c r="AJ37" s="97">
        <f t="shared" ref="AJ37:AJ42" si="47">AC37/AI37</f>
        <v>0.570099238281795</v>
      </c>
      <c r="AK37" s="103"/>
      <c r="AL37" s="74"/>
      <c r="AM37" s="49" t="s">
        <v>680</v>
      </c>
      <c r="AN37" s="49" t="s">
        <v>743</v>
      </c>
      <c r="AO37" s="31"/>
      <c r="AP37" s="31"/>
      <c r="AQ37" s="31"/>
      <c r="AR37" s="31"/>
      <c r="AS37" s="31">
        <f>VLOOKUP(N:N,[1]底座模块化总成!$N:$AS,32,0)</f>
        <v>0.3701387056</v>
      </c>
      <c r="AT37" s="31"/>
      <c r="AU37" s="31">
        <f t="shared" ref="AU37:AU44" si="48">AS37</f>
        <v>0.3701387056</v>
      </c>
      <c r="AV37" s="31"/>
      <c r="AW37" s="31"/>
      <c r="AX37" s="31"/>
      <c r="AY37" s="121">
        <v>1</v>
      </c>
      <c r="AZ37" s="121">
        <v>1</v>
      </c>
      <c r="BA37" s="121">
        <v>1</v>
      </c>
      <c r="BB37" s="121">
        <v>1</v>
      </c>
      <c r="BC37" s="121">
        <v>0</v>
      </c>
      <c r="BD37" s="124">
        <v>0</v>
      </c>
      <c r="BE37" s="142">
        <f t="shared" ref="BE37:BJ37" si="49">$AS37*AY37</f>
        <v>0.3701387056</v>
      </c>
      <c r="BF37" s="142">
        <f t="shared" si="49"/>
        <v>0.3701387056</v>
      </c>
      <c r="BG37" s="142">
        <f t="shared" si="49"/>
        <v>0.3701387056</v>
      </c>
      <c r="BH37" s="142">
        <f t="shared" si="49"/>
        <v>0.3701387056</v>
      </c>
      <c r="BI37" s="142">
        <f t="shared" si="49"/>
        <v>0</v>
      </c>
      <c r="BJ37" s="142">
        <f t="shared" si="49"/>
        <v>0</v>
      </c>
      <c r="BK37" s="143">
        <f t="shared" ref="BK37:BP37" si="50">$AU37*AY37</f>
        <v>0.3701387056</v>
      </c>
      <c r="BL37" s="143">
        <f t="shared" si="50"/>
        <v>0.3701387056</v>
      </c>
      <c r="BM37" s="143">
        <f t="shared" si="50"/>
        <v>0.3701387056</v>
      </c>
      <c r="BN37" s="143">
        <f t="shared" si="50"/>
        <v>0.3701387056</v>
      </c>
      <c r="BO37" s="143">
        <f t="shared" si="50"/>
        <v>0</v>
      </c>
      <c r="BP37" s="143">
        <f t="shared" si="50"/>
        <v>0</v>
      </c>
    </row>
    <row r="38" s="1" customFormat="1" ht="30" customHeight="1" spans="1:68">
      <c r="A38" s="15">
        <f t="shared" si="0"/>
        <v>31</v>
      </c>
      <c r="B38" s="16"/>
      <c r="C38" s="16"/>
      <c r="D38" s="16"/>
      <c r="E38" s="22"/>
      <c r="F38" s="16"/>
      <c r="G38" s="16"/>
      <c r="H38" s="16">
        <v>6</v>
      </c>
      <c r="I38" s="16"/>
      <c r="J38" s="16"/>
      <c r="K38" s="16"/>
      <c r="L38" s="31"/>
      <c r="M38" s="31" t="s">
        <v>178</v>
      </c>
      <c r="N38" s="33" t="s">
        <v>178</v>
      </c>
      <c r="O38" s="33" t="s">
        <v>756</v>
      </c>
      <c r="P38" s="35" t="s">
        <v>697</v>
      </c>
      <c r="Q38" s="31" t="s">
        <v>673</v>
      </c>
      <c r="R38" s="57" t="s">
        <v>674</v>
      </c>
      <c r="S38" s="47"/>
      <c r="T38" s="31" t="s">
        <v>689</v>
      </c>
      <c r="U38" s="31"/>
      <c r="V38" s="31" t="s">
        <v>689</v>
      </c>
      <c r="W38" s="57" t="s">
        <v>676</v>
      </c>
      <c r="X38" s="47" t="s">
        <v>675</v>
      </c>
      <c r="Y38" s="31" t="s">
        <v>697</v>
      </c>
      <c r="Z38" s="57" t="s">
        <v>679</v>
      </c>
      <c r="AA38" s="57" t="s">
        <v>679</v>
      </c>
      <c r="AB38" s="57" t="s">
        <v>757</v>
      </c>
      <c r="AC38" s="65">
        <v>0.0104</v>
      </c>
      <c r="AD38" s="31"/>
      <c r="AE38" s="74"/>
      <c r="AF38" s="75"/>
      <c r="AG38" s="75"/>
      <c r="AH38" s="75"/>
      <c r="AI38" s="75"/>
      <c r="AJ38" s="103"/>
      <c r="AK38" s="103"/>
      <c r="AL38" s="74"/>
      <c r="AM38" s="49" t="s">
        <v>701</v>
      </c>
      <c r="AN38" s="49" t="s">
        <v>758</v>
      </c>
      <c r="AO38" s="31"/>
      <c r="AP38" s="31"/>
      <c r="AQ38" s="31"/>
      <c r="AR38" s="31"/>
      <c r="AS38" s="31">
        <f>VLOOKUP(N:N,[1]底座模块化总成!$N:$AS,32,0)</f>
        <v>0.32</v>
      </c>
      <c r="AT38" s="31"/>
      <c r="AU38" s="31">
        <f t="shared" si="48"/>
        <v>0.32</v>
      </c>
      <c r="AV38" s="31"/>
      <c r="AW38" s="31"/>
      <c r="AX38" s="31"/>
      <c r="AY38" s="121">
        <v>1</v>
      </c>
      <c r="AZ38" s="121">
        <v>1</v>
      </c>
      <c r="BA38" s="121">
        <v>1</v>
      </c>
      <c r="BB38" s="121">
        <v>1</v>
      </c>
      <c r="BC38" s="121">
        <v>0</v>
      </c>
      <c r="BD38" s="124">
        <v>0</v>
      </c>
      <c r="BE38" s="142">
        <f t="shared" ref="BE38:BJ38" si="51">$AS38*AY38</f>
        <v>0.32</v>
      </c>
      <c r="BF38" s="142">
        <f t="shared" si="51"/>
        <v>0.32</v>
      </c>
      <c r="BG38" s="142">
        <f t="shared" si="51"/>
        <v>0.32</v>
      </c>
      <c r="BH38" s="142">
        <f t="shared" si="51"/>
        <v>0.32</v>
      </c>
      <c r="BI38" s="142">
        <f t="shared" si="51"/>
        <v>0</v>
      </c>
      <c r="BJ38" s="142">
        <f t="shared" si="51"/>
        <v>0</v>
      </c>
      <c r="BK38" s="143">
        <f t="shared" ref="BK38:BP38" si="52">$AU38*AY38</f>
        <v>0.32</v>
      </c>
      <c r="BL38" s="143">
        <f t="shared" si="52"/>
        <v>0.32</v>
      </c>
      <c r="BM38" s="143">
        <f t="shared" si="52"/>
        <v>0.32</v>
      </c>
      <c r="BN38" s="143">
        <f t="shared" si="52"/>
        <v>0.32</v>
      </c>
      <c r="BO38" s="143">
        <f t="shared" si="52"/>
        <v>0</v>
      </c>
      <c r="BP38" s="143">
        <f t="shared" si="52"/>
        <v>0</v>
      </c>
    </row>
    <row r="39" s="1" customFormat="1" ht="30" customHeight="1" spans="1:68">
      <c r="A39" s="15">
        <f t="shared" si="0"/>
        <v>32</v>
      </c>
      <c r="B39" s="16"/>
      <c r="C39" s="16"/>
      <c r="D39" s="16"/>
      <c r="E39" s="22"/>
      <c r="F39" s="16"/>
      <c r="G39" s="16">
        <v>5</v>
      </c>
      <c r="H39" s="16"/>
      <c r="I39" s="16"/>
      <c r="J39" s="16"/>
      <c r="K39" s="16"/>
      <c r="L39" s="31"/>
      <c r="M39" s="31" t="s">
        <v>315</v>
      </c>
      <c r="N39" s="17" t="s">
        <v>759</v>
      </c>
      <c r="O39" s="37" t="s">
        <v>316</v>
      </c>
      <c r="P39" s="17" t="s">
        <v>734</v>
      </c>
      <c r="Q39" s="31" t="s">
        <v>689</v>
      </c>
      <c r="R39" s="16" t="s">
        <v>674</v>
      </c>
      <c r="S39" s="59"/>
      <c r="T39" s="31"/>
      <c r="U39" s="17"/>
      <c r="V39" s="31" t="s">
        <v>689</v>
      </c>
      <c r="W39" s="47" t="s">
        <v>676</v>
      </c>
      <c r="X39" s="47" t="s">
        <v>675</v>
      </c>
      <c r="Y39" s="31" t="s">
        <v>111</v>
      </c>
      <c r="Z39" s="16" t="s">
        <v>760</v>
      </c>
      <c r="AA39" s="16" t="s">
        <v>736</v>
      </c>
      <c r="AB39" s="31" t="s">
        <v>761</v>
      </c>
      <c r="AC39" s="65">
        <v>0.6197</v>
      </c>
      <c r="AD39" s="31" t="s">
        <v>679</v>
      </c>
      <c r="AE39" s="64" t="s">
        <v>737</v>
      </c>
      <c r="AF39" s="64">
        <v>436</v>
      </c>
      <c r="AG39" s="64">
        <v>70</v>
      </c>
      <c r="AH39" s="64">
        <v>3</v>
      </c>
      <c r="AI39" s="65">
        <f t="shared" si="46"/>
        <v>0.7196616</v>
      </c>
      <c r="AJ39" s="97">
        <f t="shared" si="47"/>
        <v>0.861099161050138</v>
      </c>
      <c r="AK39" s="97"/>
      <c r="AL39" s="64"/>
      <c r="AM39" s="64" t="s">
        <v>701</v>
      </c>
      <c r="AN39" s="64" t="s">
        <v>762</v>
      </c>
      <c r="AO39" s="31"/>
      <c r="AP39" s="31"/>
      <c r="AQ39" s="31"/>
      <c r="AR39" s="31"/>
      <c r="AS39" s="31">
        <f>VLOOKUP(N:N,[1]底座模块化总成!$N:$AS,32,0)</f>
        <v>4.3862865312</v>
      </c>
      <c r="AT39" s="31"/>
      <c r="AU39" s="31">
        <v>4.4425</v>
      </c>
      <c r="AV39" s="31"/>
      <c r="AW39" s="31"/>
      <c r="AX39" s="31"/>
      <c r="AY39" s="125">
        <v>1</v>
      </c>
      <c r="AZ39" s="126">
        <v>1</v>
      </c>
      <c r="BA39" s="126">
        <v>1</v>
      </c>
      <c r="BB39" s="126">
        <v>1</v>
      </c>
      <c r="BC39" s="126">
        <v>0</v>
      </c>
      <c r="BD39" s="127">
        <v>0</v>
      </c>
      <c r="BE39" s="142">
        <f t="shared" ref="BE39:BJ39" si="53">$AS39*AY39</f>
        <v>4.3862865312</v>
      </c>
      <c r="BF39" s="142">
        <f t="shared" si="53"/>
        <v>4.3862865312</v>
      </c>
      <c r="BG39" s="142">
        <f t="shared" si="53"/>
        <v>4.3862865312</v>
      </c>
      <c r="BH39" s="142">
        <f t="shared" si="53"/>
        <v>4.3862865312</v>
      </c>
      <c r="BI39" s="142">
        <f t="shared" si="53"/>
        <v>0</v>
      </c>
      <c r="BJ39" s="142">
        <f t="shared" si="53"/>
        <v>0</v>
      </c>
      <c r="BK39" s="143">
        <f t="shared" ref="BK39:BP39" si="54">$AU39*AY39</f>
        <v>4.4425</v>
      </c>
      <c r="BL39" s="143">
        <f t="shared" si="54"/>
        <v>4.4425</v>
      </c>
      <c r="BM39" s="143">
        <f t="shared" si="54"/>
        <v>4.4425</v>
      </c>
      <c r="BN39" s="143">
        <f t="shared" si="54"/>
        <v>4.4425</v>
      </c>
      <c r="BO39" s="143">
        <f t="shared" si="54"/>
        <v>0</v>
      </c>
      <c r="BP39" s="143">
        <f t="shared" si="54"/>
        <v>0</v>
      </c>
    </row>
    <row r="40" s="1" customFormat="1" ht="30" customHeight="1" spans="1:68">
      <c r="A40" s="15">
        <f t="shared" si="0"/>
        <v>33</v>
      </c>
      <c r="B40" s="16"/>
      <c r="C40" s="16"/>
      <c r="D40" s="16"/>
      <c r="E40" s="22"/>
      <c r="F40" s="16"/>
      <c r="G40" s="16">
        <v>5</v>
      </c>
      <c r="H40" s="16"/>
      <c r="I40" s="16"/>
      <c r="J40" s="16"/>
      <c r="K40" s="16"/>
      <c r="L40" s="31"/>
      <c r="M40" s="31" t="s">
        <v>310</v>
      </c>
      <c r="N40" s="17" t="s">
        <v>763</v>
      </c>
      <c r="O40" s="37" t="s">
        <v>311</v>
      </c>
      <c r="P40" s="17" t="s">
        <v>734</v>
      </c>
      <c r="Q40" s="31" t="s">
        <v>689</v>
      </c>
      <c r="R40" s="16" t="s">
        <v>674</v>
      </c>
      <c r="S40" s="59"/>
      <c r="T40" s="31"/>
      <c r="U40" s="17"/>
      <c r="V40" s="31" t="s">
        <v>689</v>
      </c>
      <c r="W40" s="16" t="s">
        <v>676</v>
      </c>
      <c r="X40" s="47" t="s">
        <v>675</v>
      </c>
      <c r="Y40" s="31" t="s">
        <v>111</v>
      </c>
      <c r="Z40" s="16" t="s">
        <v>760</v>
      </c>
      <c r="AA40" s="16" t="s">
        <v>736</v>
      </c>
      <c r="AB40" s="31" t="s">
        <v>761</v>
      </c>
      <c r="AC40" s="65">
        <v>0.6197</v>
      </c>
      <c r="AD40" s="31" t="s">
        <v>679</v>
      </c>
      <c r="AE40" s="64" t="s">
        <v>737</v>
      </c>
      <c r="AF40" s="64">
        <v>436</v>
      </c>
      <c r="AG40" s="64">
        <v>70</v>
      </c>
      <c r="AH40" s="64">
        <v>3</v>
      </c>
      <c r="AI40" s="65">
        <f t="shared" si="46"/>
        <v>0.7196616</v>
      </c>
      <c r="AJ40" s="97">
        <f t="shared" si="47"/>
        <v>0.861099161050138</v>
      </c>
      <c r="AK40" s="97"/>
      <c r="AL40" s="64"/>
      <c r="AM40" s="64" t="s">
        <v>701</v>
      </c>
      <c r="AN40" s="64" t="s">
        <v>762</v>
      </c>
      <c r="AO40" s="31"/>
      <c r="AP40" s="31"/>
      <c r="AQ40" s="31"/>
      <c r="AR40" s="31"/>
      <c r="AS40" s="31">
        <f>VLOOKUP(N:N,[1]底座模块化总成!$N:$AS,32,0)</f>
        <v>4.3862865312</v>
      </c>
      <c r="AT40" s="31"/>
      <c r="AU40" s="31">
        <v>4.4425</v>
      </c>
      <c r="AV40" s="31"/>
      <c r="AW40" s="31"/>
      <c r="AX40" s="31"/>
      <c r="AY40" s="125">
        <v>1</v>
      </c>
      <c r="AZ40" s="126">
        <v>1</v>
      </c>
      <c r="BA40" s="126">
        <v>1</v>
      </c>
      <c r="BB40" s="126">
        <v>1</v>
      </c>
      <c r="BC40" s="126">
        <v>0</v>
      </c>
      <c r="BD40" s="127">
        <v>0</v>
      </c>
      <c r="BE40" s="142">
        <f t="shared" ref="BE40:BJ40" si="55">$AS40*AY40</f>
        <v>4.3862865312</v>
      </c>
      <c r="BF40" s="142">
        <f t="shared" si="55"/>
        <v>4.3862865312</v>
      </c>
      <c r="BG40" s="142">
        <f t="shared" si="55"/>
        <v>4.3862865312</v>
      </c>
      <c r="BH40" s="142">
        <f t="shared" si="55"/>
        <v>4.3862865312</v>
      </c>
      <c r="BI40" s="142">
        <f t="shared" si="55"/>
        <v>0</v>
      </c>
      <c r="BJ40" s="142">
        <f t="shared" si="55"/>
        <v>0</v>
      </c>
      <c r="BK40" s="143">
        <f t="shared" ref="BK40:BP40" si="56">$AU40*AY40</f>
        <v>4.4425</v>
      </c>
      <c r="BL40" s="143">
        <f t="shared" si="56"/>
        <v>4.4425</v>
      </c>
      <c r="BM40" s="143">
        <f t="shared" si="56"/>
        <v>4.4425</v>
      </c>
      <c r="BN40" s="143">
        <f t="shared" si="56"/>
        <v>4.4425</v>
      </c>
      <c r="BO40" s="143">
        <f t="shared" si="56"/>
        <v>0</v>
      </c>
      <c r="BP40" s="143">
        <f t="shared" si="56"/>
        <v>0</v>
      </c>
    </row>
    <row r="41" s="1" customFormat="1" ht="30" customHeight="1" spans="1:68">
      <c r="A41" s="15">
        <f t="shared" si="0"/>
        <v>34</v>
      </c>
      <c r="B41" s="16"/>
      <c r="C41" s="16"/>
      <c r="D41" s="16"/>
      <c r="E41" s="22"/>
      <c r="F41" s="16"/>
      <c r="G41" s="16">
        <v>5</v>
      </c>
      <c r="H41" s="16"/>
      <c r="I41" s="16"/>
      <c r="J41" s="16"/>
      <c r="K41" s="16"/>
      <c r="L41" s="31"/>
      <c r="M41" s="31" t="s">
        <v>320</v>
      </c>
      <c r="N41" s="33" t="s">
        <v>320</v>
      </c>
      <c r="O41" s="37" t="s">
        <v>321</v>
      </c>
      <c r="P41" s="17" t="s">
        <v>734</v>
      </c>
      <c r="Q41" s="31"/>
      <c r="R41" s="16"/>
      <c r="S41" s="59"/>
      <c r="T41" s="31"/>
      <c r="U41" s="17"/>
      <c r="V41" s="31"/>
      <c r="W41" s="47" t="s">
        <v>675</v>
      </c>
      <c r="X41" s="47" t="s">
        <v>676</v>
      </c>
      <c r="Y41" s="31"/>
      <c r="Z41" s="17" t="s">
        <v>764</v>
      </c>
      <c r="AA41" s="17" t="s">
        <v>765</v>
      </c>
      <c r="AB41" s="31" t="s">
        <v>766</v>
      </c>
      <c r="AC41" s="65">
        <v>0.0276</v>
      </c>
      <c r="AD41" s="31"/>
      <c r="AE41" s="64" t="s">
        <v>737</v>
      </c>
      <c r="AF41" s="64">
        <v>64</v>
      </c>
      <c r="AG41" s="64">
        <v>36</v>
      </c>
      <c r="AH41" s="64">
        <v>2</v>
      </c>
      <c r="AI41" s="65">
        <f t="shared" si="46"/>
        <v>0.03621888</v>
      </c>
      <c r="AJ41" s="97">
        <f t="shared" si="47"/>
        <v>0.762033502968617</v>
      </c>
      <c r="AK41" s="31"/>
      <c r="AL41" s="31"/>
      <c r="AM41" s="49" t="s">
        <v>680</v>
      </c>
      <c r="AN41" s="49" t="s">
        <v>743</v>
      </c>
      <c r="AO41" s="31"/>
      <c r="AP41" s="31"/>
      <c r="AQ41" s="31"/>
      <c r="AR41" s="31"/>
      <c r="AS41" s="31">
        <f>VLOOKUP(N:N,[1]底座模块化总成!$N:$AS,32,0)</f>
        <v>0.119706432</v>
      </c>
      <c r="AT41" s="31"/>
      <c r="AU41" s="31">
        <f t="shared" si="48"/>
        <v>0.119706432</v>
      </c>
      <c r="AV41" s="31"/>
      <c r="AW41" s="31"/>
      <c r="AX41" s="31"/>
      <c r="AY41" s="121">
        <v>2</v>
      </c>
      <c r="AZ41" s="122">
        <v>2</v>
      </c>
      <c r="BA41" s="122">
        <v>2</v>
      </c>
      <c r="BB41" s="122">
        <v>2</v>
      </c>
      <c r="BC41" s="122">
        <v>0</v>
      </c>
      <c r="BD41" s="123">
        <v>0</v>
      </c>
      <c r="BE41" s="142">
        <f t="shared" ref="BE41:BJ41" si="57">$AS41*AY41</f>
        <v>0.239412864</v>
      </c>
      <c r="BF41" s="142">
        <f t="shared" si="57"/>
        <v>0.239412864</v>
      </c>
      <c r="BG41" s="142">
        <f t="shared" si="57"/>
        <v>0.239412864</v>
      </c>
      <c r="BH41" s="142">
        <f t="shared" si="57"/>
        <v>0.239412864</v>
      </c>
      <c r="BI41" s="142">
        <f t="shared" si="57"/>
        <v>0</v>
      </c>
      <c r="BJ41" s="142">
        <f t="shared" si="57"/>
        <v>0</v>
      </c>
      <c r="BK41" s="143">
        <f t="shared" ref="BK41:BP41" si="58">$AU41*AY41</f>
        <v>0.239412864</v>
      </c>
      <c r="BL41" s="143">
        <f t="shared" si="58"/>
        <v>0.239412864</v>
      </c>
      <c r="BM41" s="143">
        <f t="shared" si="58"/>
        <v>0.239412864</v>
      </c>
      <c r="BN41" s="143">
        <f t="shared" si="58"/>
        <v>0.239412864</v>
      </c>
      <c r="BO41" s="143">
        <f t="shared" si="58"/>
        <v>0</v>
      </c>
      <c r="BP41" s="143">
        <f t="shared" si="58"/>
        <v>0</v>
      </c>
    </row>
    <row r="42" s="1" customFormat="1" ht="30" customHeight="1" spans="1:68">
      <c r="A42" s="15">
        <f t="shared" si="0"/>
        <v>35</v>
      </c>
      <c r="B42" s="16"/>
      <c r="C42" s="16"/>
      <c r="D42" s="16"/>
      <c r="E42" s="22"/>
      <c r="F42" s="16"/>
      <c r="G42" s="16">
        <v>5</v>
      </c>
      <c r="H42" s="16"/>
      <c r="I42" s="16"/>
      <c r="J42" s="16"/>
      <c r="K42" s="16"/>
      <c r="L42" s="31"/>
      <c r="M42" s="31" t="s">
        <v>318</v>
      </c>
      <c r="N42" s="17" t="s">
        <v>318</v>
      </c>
      <c r="O42" s="17" t="str">
        <f t="shared" ref="O42:R42" si="59">O145</f>
        <v>下框横梁</v>
      </c>
      <c r="P42" s="17" t="str">
        <f t="shared" si="59"/>
        <v>冲压件</v>
      </c>
      <c r="Q42" s="17" t="str">
        <f t="shared" si="59"/>
        <v>B</v>
      </c>
      <c r="R42" s="17" t="str">
        <f t="shared" si="59"/>
        <v>个</v>
      </c>
      <c r="S42" s="59"/>
      <c r="T42" s="17" t="str">
        <f t="shared" ref="T42:AD42" si="60">T145</f>
        <v>A</v>
      </c>
      <c r="U42" s="17"/>
      <c r="V42" s="17" t="str">
        <f t="shared" si="60"/>
        <v>A</v>
      </c>
      <c r="W42" s="17" t="str">
        <f t="shared" si="60"/>
        <v>Y</v>
      </c>
      <c r="X42" s="17" t="str">
        <f t="shared" si="60"/>
        <v>N</v>
      </c>
      <c r="Y42" s="17" t="str">
        <f t="shared" si="60"/>
        <v>钣金件</v>
      </c>
      <c r="Z42" s="17" t="str">
        <f t="shared" si="60"/>
        <v>t3-Q/BQB301
SAPH440-Q/BQB310</v>
      </c>
      <c r="AA42" s="17" t="str">
        <f t="shared" si="60"/>
        <v>Q/BQB301
Q/BQB310</v>
      </c>
      <c r="AB42" s="17" t="str">
        <f t="shared" si="60"/>
        <v>14*259*38</v>
      </c>
      <c r="AC42" s="17">
        <f t="shared" si="60"/>
        <v>0.3032</v>
      </c>
      <c r="AD42" s="17" t="str">
        <f t="shared" si="60"/>
        <v>——</v>
      </c>
      <c r="AE42" s="64" t="s">
        <v>737</v>
      </c>
      <c r="AF42" s="64">
        <v>266</v>
      </c>
      <c r="AG42" s="64">
        <v>61</v>
      </c>
      <c r="AH42" s="64">
        <v>3</v>
      </c>
      <c r="AI42" s="65">
        <f t="shared" si="46"/>
        <v>0.38260908</v>
      </c>
      <c r="AJ42" s="97">
        <f t="shared" si="47"/>
        <v>0.792453749398734</v>
      </c>
      <c r="AK42" s="17"/>
      <c r="AL42" s="17"/>
      <c r="AM42" s="49" t="s">
        <v>680</v>
      </c>
      <c r="AN42" s="49" t="s">
        <v>743</v>
      </c>
      <c r="AO42" s="17"/>
      <c r="AP42" s="17"/>
      <c r="AQ42" s="17"/>
      <c r="AR42" s="17"/>
      <c r="AS42" s="31">
        <f>VLOOKUP(N:N,[1]底座模块化总成!$N:$AS,32,0)</f>
        <v>1.6647835196</v>
      </c>
      <c r="AT42" s="17"/>
      <c r="AU42" s="17">
        <f t="shared" si="48"/>
        <v>1.6647835196</v>
      </c>
      <c r="AV42" s="17"/>
      <c r="AW42" s="17"/>
      <c r="AX42" s="31"/>
      <c r="AY42" s="121">
        <v>1</v>
      </c>
      <c r="AZ42" s="122">
        <v>1</v>
      </c>
      <c r="BA42" s="122">
        <v>1</v>
      </c>
      <c r="BB42" s="122">
        <v>1</v>
      </c>
      <c r="BC42" s="122">
        <v>0</v>
      </c>
      <c r="BD42" s="123">
        <v>0</v>
      </c>
      <c r="BE42" s="142">
        <f t="shared" ref="BE42:BJ42" si="61">$AS42*AY42</f>
        <v>1.6647835196</v>
      </c>
      <c r="BF42" s="142">
        <f t="shared" si="61"/>
        <v>1.6647835196</v>
      </c>
      <c r="BG42" s="142">
        <f t="shared" si="61"/>
        <v>1.6647835196</v>
      </c>
      <c r="BH42" s="142">
        <f t="shared" si="61"/>
        <v>1.6647835196</v>
      </c>
      <c r="BI42" s="142">
        <f t="shared" si="61"/>
        <v>0</v>
      </c>
      <c r="BJ42" s="142">
        <f t="shared" si="61"/>
        <v>0</v>
      </c>
      <c r="BK42" s="143">
        <f t="shared" ref="BK42:BP42" si="62">$AU42*AY42</f>
        <v>1.6647835196</v>
      </c>
      <c r="BL42" s="143">
        <f t="shared" si="62"/>
        <v>1.6647835196</v>
      </c>
      <c r="BM42" s="143">
        <f t="shared" si="62"/>
        <v>1.6647835196</v>
      </c>
      <c r="BN42" s="143">
        <f t="shared" si="62"/>
        <v>1.6647835196</v>
      </c>
      <c r="BO42" s="143">
        <f t="shared" si="62"/>
        <v>0</v>
      </c>
      <c r="BP42" s="143">
        <f t="shared" si="62"/>
        <v>0</v>
      </c>
    </row>
    <row r="43" s="1" customFormat="1" ht="30" customHeight="1" spans="1:68">
      <c r="A43" s="15">
        <f t="shared" si="0"/>
        <v>36</v>
      </c>
      <c r="B43" s="16"/>
      <c r="C43" s="16"/>
      <c r="D43" s="16"/>
      <c r="E43" s="22"/>
      <c r="F43" s="16"/>
      <c r="G43" s="16">
        <v>5</v>
      </c>
      <c r="H43" s="16"/>
      <c r="I43" s="16"/>
      <c r="J43" s="16"/>
      <c r="K43" s="16"/>
      <c r="L43" s="31"/>
      <c r="M43" s="31" t="s">
        <v>165</v>
      </c>
      <c r="N43" s="33" t="s">
        <v>165</v>
      </c>
      <c r="O43" s="33" t="s">
        <v>166</v>
      </c>
      <c r="P43" s="35" t="s">
        <v>734</v>
      </c>
      <c r="Q43" s="31" t="s">
        <v>673</v>
      </c>
      <c r="R43" s="54" t="s">
        <v>674</v>
      </c>
      <c r="S43" s="47"/>
      <c r="T43" s="31" t="s">
        <v>673</v>
      </c>
      <c r="U43" s="31"/>
      <c r="V43" s="31" t="s">
        <v>673</v>
      </c>
      <c r="W43" s="47" t="s">
        <v>675</v>
      </c>
      <c r="X43" s="47" t="s">
        <v>676</v>
      </c>
      <c r="Y43" s="31" t="s">
        <v>734</v>
      </c>
      <c r="Z43" s="57" t="s">
        <v>767</v>
      </c>
      <c r="AA43" s="57" t="s">
        <v>736</v>
      </c>
      <c r="AB43" s="33" t="s">
        <v>768</v>
      </c>
      <c r="AC43" s="76">
        <v>0.5737</v>
      </c>
      <c r="AD43" s="31" t="s">
        <v>679</v>
      </c>
      <c r="AE43" s="49" t="s">
        <v>737</v>
      </c>
      <c r="AF43" s="65">
        <v>360</v>
      </c>
      <c r="AG43" s="65">
        <v>135</v>
      </c>
      <c r="AH43" s="65">
        <v>2</v>
      </c>
      <c r="AI43" s="65">
        <v>0.763992</v>
      </c>
      <c r="AJ43" s="97">
        <v>0.750924093446005</v>
      </c>
      <c r="AK43" s="49"/>
      <c r="AL43" s="49"/>
      <c r="AM43" s="49" t="s">
        <v>680</v>
      </c>
      <c r="AN43" s="1" t="s">
        <v>743</v>
      </c>
      <c r="AO43" s="49"/>
      <c r="AP43" s="31"/>
      <c r="AQ43" s="31"/>
      <c r="AR43" s="31"/>
      <c r="AS43" s="31">
        <f>VLOOKUP(N:N,[1]底座模块化总成!$N:$AS,32,0)</f>
        <v>3.44354896</v>
      </c>
      <c r="AT43" s="31"/>
      <c r="AU43" s="31">
        <f t="shared" si="48"/>
        <v>3.44354896</v>
      </c>
      <c r="AV43" s="31"/>
      <c r="AW43" s="31"/>
      <c r="AX43" s="31"/>
      <c r="AY43" s="121">
        <v>1</v>
      </c>
      <c r="AZ43" s="122">
        <v>1</v>
      </c>
      <c r="BA43" s="122">
        <v>1</v>
      </c>
      <c r="BB43" s="122">
        <v>1</v>
      </c>
      <c r="BC43" s="122">
        <v>0</v>
      </c>
      <c r="BD43" s="123">
        <v>0</v>
      </c>
      <c r="BE43" s="142">
        <f t="shared" ref="BE43:BJ43" si="63">$AS43*AY43</f>
        <v>3.44354896</v>
      </c>
      <c r="BF43" s="142">
        <f t="shared" si="63"/>
        <v>3.44354896</v>
      </c>
      <c r="BG43" s="142">
        <f t="shared" si="63"/>
        <v>3.44354896</v>
      </c>
      <c r="BH43" s="142">
        <f t="shared" si="63"/>
        <v>3.44354896</v>
      </c>
      <c r="BI43" s="142">
        <f t="shared" si="63"/>
        <v>0</v>
      </c>
      <c r="BJ43" s="142">
        <f t="shared" si="63"/>
        <v>0</v>
      </c>
      <c r="BK43" s="143">
        <f t="shared" ref="BK43:BP43" si="64">$AU43*AY43</f>
        <v>3.44354896</v>
      </c>
      <c r="BL43" s="143">
        <f t="shared" si="64"/>
        <v>3.44354896</v>
      </c>
      <c r="BM43" s="143">
        <f t="shared" si="64"/>
        <v>3.44354896</v>
      </c>
      <c r="BN43" s="143">
        <f t="shared" si="64"/>
        <v>3.44354896</v>
      </c>
      <c r="BO43" s="143">
        <f t="shared" si="64"/>
        <v>0</v>
      </c>
      <c r="BP43" s="143">
        <f t="shared" si="64"/>
        <v>0</v>
      </c>
    </row>
    <row r="44" s="1" customFormat="1" ht="30" customHeight="1" spans="1:68">
      <c r="A44" s="15">
        <f t="shared" si="0"/>
        <v>37</v>
      </c>
      <c r="B44" s="16"/>
      <c r="C44" s="16"/>
      <c r="D44" s="16"/>
      <c r="E44" s="22"/>
      <c r="F44" s="16"/>
      <c r="G44" s="16">
        <v>5</v>
      </c>
      <c r="H44" s="16"/>
      <c r="I44" s="16"/>
      <c r="J44" s="16"/>
      <c r="K44" s="16"/>
      <c r="L44" s="31"/>
      <c r="M44" s="31" t="s">
        <v>313</v>
      </c>
      <c r="N44" s="17" t="s">
        <v>313</v>
      </c>
      <c r="O44" s="17" t="s">
        <v>314</v>
      </c>
      <c r="P44" s="17" t="s">
        <v>734</v>
      </c>
      <c r="Q44" s="17"/>
      <c r="R44" s="16"/>
      <c r="S44" s="46"/>
      <c r="T44" s="17"/>
      <c r="U44" s="17"/>
      <c r="V44" s="31"/>
      <c r="W44" s="47" t="s">
        <v>675</v>
      </c>
      <c r="X44" s="47" t="s">
        <v>676</v>
      </c>
      <c r="Y44" s="31"/>
      <c r="Z44" s="16" t="s">
        <v>760</v>
      </c>
      <c r="AA44" s="16" t="s">
        <v>736</v>
      </c>
      <c r="AB44" s="16" t="s">
        <v>769</v>
      </c>
      <c r="AC44" s="65">
        <v>0.6384</v>
      </c>
      <c r="AD44" s="31"/>
      <c r="AE44" s="64" t="s">
        <v>737</v>
      </c>
      <c r="AF44" s="31">
        <v>340</v>
      </c>
      <c r="AG44" s="31">
        <v>95</v>
      </c>
      <c r="AH44" s="31">
        <v>3</v>
      </c>
      <c r="AI44" s="65">
        <f t="shared" ref="AI44:AI53" si="65">AF44*AG44*AH44*7860/1000000000</f>
        <v>0.761634</v>
      </c>
      <c r="AJ44" s="97">
        <f t="shared" ref="AJ44:AJ53" si="66">AC44/AI44</f>
        <v>0.838197874569675</v>
      </c>
      <c r="AK44" s="31"/>
      <c r="AL44" s="31"/>
      <c r="AM44" s="49" t="s">
        <v>680</v>
      </c>
      <c r="AN44" s="49" t="s">
        <v>743</v>
      </c>
      <c r="AO44" s="31"/>
      <c r="AP44" s="31"/>
      <c r="AQ44" s="31"/>
      <c r="AR44" s="31"/>
      <c r="AS44" s="31">
        <f>VLOOKUP(N:N,[1]底座模块化总成!$N:$AS,32,0)</f>
        <v>3.40107258</v>
      </c>
      <c r="AT44" s="31"/>
      <c r="AU44" s="31">
        <f t="shared" si="48"/>
        <v>3.40107258</v>
      </c>
      <c r="AV44" s="31"/>
      <c r="AW44" s="31"/>
      <c r="AX44" s="31"/>
      <c r="AY44" s="121">
        <v>1</v>
      </c>
      <c r="AZ44" s="122">
        <v>1</v>
      </c>
      <c r="BA44" s="122">
        <v>1</v>
      </c>
      <c r="BB44" s="122">
        <v>1</v>
      </c>
      <c r="BC44" s="122">
        <v>0</v>
      </c>
      <c r="BD44" s="123">
        <v>0</v>
      </c>
      <c r="BE44" s="142">
        <f t="shared" ref="BE44:BJ44" si="67">$AS44*AY44</f>
        <v>3.40107258</v>
      </c>
      <c r="BF44" s="142">
        <f t="shared" si="67"/>
        <v>3.40107258</v>
      </c>
      <c r="BG44" s="142">
        <f t="shared" si="67"/>
        <v>3.40107258</v>
      </c>
      <c r="BH44" s="142">
        <f t="shared" si="67"/>
        <v>3.40107258</v>
      </c>
      <c r="BI44" s="142">
        <f t="shared" si="67"/>
        <v>0</v>
      </c>
      <c r="BJ44" s="142">
        <f t="shared" si="67"/>
        <v>0</v>
      </c>
      <c r="BK44" s="143">
        <f t="shared" ref="BK44:BP44" si="68">$AU44*AY44</f>
        <v>3.40107258</v>
      </c>
      <c r="BL44" s="143">
        <f t="shared" si="68"/>
        <v>3.40107258</v>
      </c>
      <c r="BM44" s="143">
        <f t="shared" si="68"/>
        <v>3.40107258</v>
      </c>
      <c r="BN44" s="143">
        <f t="shared" si="68"/>
        <v>3.40107258</v>
      </c>
      <c r="BO44" s="143">
        <f t="shared" si="68"/>
        <v>0</v>
      </c>
      <c r="BP44" s="143">
        <f t="shared" si="68"/>
        <v>0</v>
      </c>
    </row>
    <row r="45" s="1" customFormat="1" ht="30" customHeight="1" spans="1:68">
      <c r="A45" s="15">
        <f t="shared" si="0"/>
        <v>38</v>
      </c>
      <c r="B45" s="16"/>
      <c r="C45" s="16"/>
      <c r="D45" s="16"/>
      <c r="E45" s="22"/>
      <c r="F45" s="16"/>
      <c r="G45" s="16">
        <v>5</v>
      </c>
      <c r="H45" s="16"/>
      <c r="I45" s="16"/>
      <c r="J45" s="16"/>
      <c r="K45" s="16"/>
      <c r="L45" s="31"/>
      <c r="M45" s="38" t="s">
        <v>149</v>
      </c>
      <c r="N45" s="33" t="s">
        <v>770</v>
      </c>
      <c r="O45" s="33" t="s">
        <v>136</v>
      </c>
      <c r="P45" s="35" t="s">
        <v>697</v>
      </c>
      <c r="Q45" s="31" t="s">
        <v>771</v>
      </c>
      <c r="R45" s="57" t="s">
        <v>674</v>
      </c>
      <c r="S45" s="47"/>
      <c r="T45" s="31" t="s">
        <v>673</v>
      </c>
      <c r="U45" s="31"/>
      <c r="V45" s="31" t="s">
        <v>673</v>
      </c>
      <c r="W45" s="57" t="s">
        <v>676</v>
      </c>
      <c r="X45" s="47" t="s">
        <v>675</v>
      </c>
      <c r="Y45" s="31" t="s">
        <v>697</v>
      </c>
      <c r="Z45" s="57" t="s">
        <v>772</v>
      </c>
      <c r="AA45" s="57" t="s">
        <v>679</v>
      </c>
      <c r="AB45" s="57" t="s">
        <v>679</v>
      </c>
      <c r="AC45" s="76">
        <v>0.0025</v>
      </c>
      <c r="AD45" s="31" t="s">
        <v>679</v>
      </c>
      <c r="AE45" s="31"/>
      <c r="AF45" s="31"/>
      <c r="AG45" s="31"/>
      <c r="AH45" s="31"/>
      <c r="AI45" s="31"/>
      <c r="AJ45" s="31"/>
      <c r="AK45" s="31"/>
      <c r="AL45" s="31"/>
      <c r="AM45" s="49" t="s">
        <v>701</v>
      </c>
      <c r="AN45" s="49" t="s">
        <v>758</v>
      </c>
      <c r="AO45" s="31"/>
      <c r="AP45" s="31"/>
      <c r="AQ45" s="31"/>
      <c r="AR45" s="31"/>
      <c r="AS45" s="31">
        <f>VLOOKUP(N:N,[1]底座模块化总成!$N:$AS,32,0)</f>
        <v>0.033</v>
      </c>
      <c r="AT45" s="31"/>
      <c r="AU45" s="31">
        <v>0.033</v>
      </c>
      <c r="AV45" s="31"/>
      <c r="AW45" s="31"/>
      <c r="AX45" s="31"/>
      <c r="AY45" s="121">
        <v>1</v>
      </c>
      <c r="AZ45" s="122">
        <v>1</v>
      </c>
      <c r="BA45" s="122">
        <v>1</v>
      </c>
      <c r="BB45" s="122">
        <v>1</v>
      </c>
      <c r="BC45" s="122">
        <v>0</v>
      </c>
      <c r="BD45" s="123">
        <v>0</v>
      </c>
      <c r="BE45" s="142">
        <f t="shared" ref="BE45:BJ45" si="69">$AS45*AY45</f>
        <v>0.033</v>
      </c>
      <c r="BF45" s="142">
        <f t="shared" si="69"/>
        <v>0.033</v>
      </c>
      <c r="BG45" s="142">
        <f t="shared" si="69"/>
        <v>0.033</v>
      </c>
      <c r="BH45" s="142">
        <f t="shared" si="69"/>
        <v>0.033</v>
      </c>
      <c r="BI45" s="142">
        <f t="shared" si="69"/>
        <v>0</v>
      </c>
      <c r="BJ45" s="142">
        <f t="shared" si="69"/>
        <v>0</v>
      </c>
      <c r="BK45" s="143">
        <f t="shared" ref="BK45:BP45" si="70">$AU45*AY45</f>
        <v>0.033</v>
      </c>
      <c r="BL45" s="143">
        <f t="shared" si="70"/>
        <v>0.033</v>
      </c>
      <c r="BM45" s="143">
        <f t="shared" si="70"/>
        <v>0.033</v>
      </c>
      <c r="BN45" s="143">
        <f t="shared" si="70"/>
        <v>0.033</v>
      </c>
      <c r="BO45" s="143">
        <f t="shared" si="70"/>
        <v>0</v>
      </c>
      <c r="BP45" s="143">
        <f t="shared" si="70"/>
        <v>0</v>
      </c>
    </row>
    <row r="46" s="1" customFormat="1" ht="30" customHeight="1" spans="1:68">
      <c r="A46" s="15">
        <f t="shared" si="0"/>
        <v>39</v>
      </c>
      <c r="B46" s="16"/>
      <c r="C46" s="16"/>
      <c r="D46" s="16"/>
      <c r="E46" s="22"/>
      <c r="F46" s="16"/>
      <c r="G46" s="16">
        <v>5</v>
      </c>
      <c r="H46" s="16"/>
      <c r="I46" s="16"/>
      <c r="J46" s="16"/>
      <c r="K46" s="16"/>
      <c r="L46" s="31"/>
      <c r="M46" s="39" t="s">
        <v>773</v>
      </c>
      <c r="N46" s="34" t="s">
        <v>773</v>
      </c>
      <c r="O46" s="34" t="s">
        <v>774</v>
      </c>
      <c r="P46" s="40" t="s">
        <v>723</v>
      </c>
      <c r="Q46" s="31" t="s">
        <v>673</v>
      </c>
      <c r="R46" s="54" t="s">
        <v>674</v>
      </c>
      <c r="S46" s="47"/>
      <c r="T46" s="49" t="s">
        <v>673</v>
      </c>
      <c r="U46" s="31"/>
      <c r="V46" s="49" t="s">
        <v>673</v>
      </c>
      <c r="W46" s="47" t="s">
        <v>675</v>
      </c>
      <c r="X46" s="47" t="s">
        <v>676</v>
      </c>
      <c r="Y46" s="31" t="s">
        <v>713</v>
      </c>
      <c r="Z46" s="57" t="s">
        <v>678</v>
      </c>
      <c r="AA46" s="57" t="s">
        <v>679</v>
      </c>
      <c r="AB46" s="34" t="s">
        <v>775</v>
      </c>
      <c r="AC46" s="65">
        <f>AC47+AC48+AC49*2</f>
        <v>0.5127</v>
      </c>
      <c r="AD46" s="31"/>
      <c r="AE46" s="77"/>
      <c r="AF46" s="77"/>
      <c r="AG46" s="77"/>
      <c r="AH46" s="77"/>
      <c r="AI46" s="77"/>
      <c r="AJ46" s="104"/>
      <c r="AK46" s="77">
        <v>9</v>
      </c>
      <c r="AL46" s="31"/>
      <c r="AM46" s="49" t="s">
        <v>680</v>
      </c>
      <c r="AN46" s="49" t="s">
        <v>720</v>
      </c>
      <c r="AO46" s="31"/>
      <c r="AP46" s="31"/>
      <c r="AQ46" s="31"/>
      <c r="AR46" s="31"/>
      <c r="AS46" s="31">
        <f>VLOOKUP(N:N,[1]底座模块化总成!$N:$AS,32,0)</f>
        <v>0.45</v>
      </c>
      <c r="AT46" s="31"/>
      <c r="AU46" s="31">
        <f t="shared" ref="AU46:AU59" si="71">AS46</f>
        <v>0.45</v>
      </c>
      <c r="AV46" s="31"/>
      <c r="AW46" s="31"/>
      <c r="AX46" s="31"/>
      <c r="AY46" s="122">
        <v>0</v>
      </c>
      <c r="AZ46" s="122">
        <v>0</v>
      </c>
      <c r="BA46" s="122">
        <v>0</v>
      </c>
      <c r="BB46" s="122">
        <v>0</v>
      </c>
      <c r="BC46" s="122">
        <v>1</v>
      </c>
      <c r="BD46" s="123">
        <v>1</v>
      </c>
      <c r="BE46" s="142">
        <f t="shared" ref="BE46:BJ46" si="72">$AS46*AY46</f>
        <v>0</v>
      </c>
      <c r="BF46" s="142">
        <f t="shared" si="72"/>
        <v>0</v>
      </c>
      <c r="BG46" s="142">
        <f t="shared" si="72"/>
        <v>0</v>
      </c>
      <c r="BH46" s="142">
        <f t="shared" si="72"/>
        <v>0</v>
      </c>
      <c r="BI46" s="142">
        <f t="shared" si="72"/>
        <v>0.45</v>
      </c>
      <c r="BJ46" s="142">
        <f t="shared" si="72"/>
        <v>0.45</v>
      </c>
      <c r="BK46" s="143">
        <f t="shared" ref="BK46:BP46" si="73">$AU46*AY46</f>
        <v>0</v>
      </c>
      <c r="BL46" s="143">
        <f t="shared" si="73"/>
        <v>0</v>
      </c>
      <c r="BM46" s="143">
        <f t="shared" si="73"/>
        <v>0</v>
      </c>
      <c r="BN46" s="143">
        <f t="shared" si="73"/>
        <v>0</v>
      </c>
      <c r="BO46" s="143">
        <f t="shared" si="73"/>
        <v>0.45</v>
      </c>
      <c r="BP46" s="143">
        <f t="shared" si="73"/>
        <v>0.45</v>
      </c>
    </row>
    <row r="47" s="1" customFormat="1" ht="30" customHeight="1" spans="1:68">
      <c r="A47" s="15">
        <f t="shared" si="0"/>
        <v>40</v>
      </c>
      <c r="B47" s="16"/>
      <c r="C47" s="16"/>
      <c r="D47" s="16"/>
      <c r="E47" s="22"/>
      <c r="F47" s="16"/>
      <c r="G47" s="16"/>
      <c r="H47" s="16">
        <v>6</v>
      </c>
      <c r="I47" s="16"/>
      <c r="J47" s="16"/>
      <c r="K47" s="16"/>
      <c r="L47" s="31"/>
      <c r="M47" s="39" t="s">
        <v>776</v>
      </c>
      <c r="N47" s="34" t="s">
        <v>776</v>
      </c>
      <c r="O47" s="34" t="s">
        <v>166</v>
      </c>
      <c r="P47" s="40" t="s">
        <v>734</v>
      </c>
      <c r="Q47" s="31" t="s">
        <v>673</v>
      </c>
      <c r="R47" s="54" t="s">
        <v>674</v>
      </c>
      <c r="S47" s="47"/>
      <c r="T47" s="49" t="s">
        <v>673</v>
      </c>
      <c r="U47" s="31"/>
      <c r="V47" s="49" t="s">
        <v>673</v>
      </c>
      <c r="W47" s="47" t="s">
        <v>675</v>
      </c>
      <c r="X47" s="47" t="s">
        <v>676</v>
      </c>
      <c r="Y47" s="31" t="s">
        <v>734</v>
      </c>
      <c r="Z47" s="57" t="s">
        <v>767</v>
      </c>
      <c r="AA47" s="57" t="s">
        <v>736</v>
      </c>
      <c r="AB47" s="34" t="s">
        <v>777</v>
      </c>
      <c r="AC47" s="76">
        <v>0.4454</v>
      </c>
      <c r="AD47" s="31"/>
      <c r="AE47" s="77" t="s">
        <v>737</v>
      </c>
      <c r="AF47" s="77">
        <v>360</v>
      </c>
      <c r="AG47" s="77">
        <v>119</v>
      </c>
      <c r="AH47" s="77">
        <v>2</v>
      </c>
      <c r="AI47" s="77">
        <f t="shared" si="65"/>
        <v>0.6734448</v>
      </c>
      <c r="AJ47" s="104">
        <f t="shared" si="66"/>
        <v>0.661375661375661</v>
      </c>
      <c r="AK47" s="77"/>
      <c r="AL47" s="31"/>
      <c r="AM47" s="49" t="s">
        <v>680</v>
      </c>
      <c r="AN47" s="49" t="s">
        <v>743</v>
      </c>
      <c r="AO47" s="31"/>
      <c r="AP47" s="31"/>
      <c r="AQ47" s="31"/>
      <c r="AR47" s="31"/>
      <c r="AS47" s="31">
        <f>VLOOKUP(N:N,[1]底座模块化总成!$N:$AS,32,0)</f>
        <v>2.884659824</v>
      </c>
      <c r="AT47" s="31"/>
      <c r="AU47" s="31">
        <f t="shared" si="71"/>
        <v>2.884659824</v>
      </c>
      <c r="AV47" s="31"/>
      <c r="AW47" s="31"/>
      <c r="AX47" s="31"/>
      <c r="AY47" s="122">
        <v>0</v>
      </c>
      <c r="AZ47" s="122">
        <v>0</v>
      </c>
      <c r="BA47" s="122">
        <v>0</v>
      </c>
      <c r="BB47" s="122">
        <v>0</v>
      </c>
      <c r="BC47" s="122">
        <v>1</v>
      </c>
      <c r="BD47" s="123">
        <v>1</v>
      </c>
      <c r="BE47" s="142">
        <f t="shared" ref="BE47:BJ47" si="74">$AS47*AY47</f>
        <v>0</v>
      </c>
      <c r="BF47" s="142">
        <f t="shared" si="74"/>
        <v>0</v>
      </c>
      <c r="BG47" s="142">
        <f t="shared" si="74"/>
        <v>0</v>
      </c>
      <c r="BH47" s="142">
        <f t="shared" si="74"/>
        <v>0</v>
      </c>
      <c r="BI47" s="142">
        <f t="shared" si="74"/>
        <v>2.884659824</v>
      </c>
      <c r="BJ47" s="142">
        <f t="shared" si="74"/>
        <v>2.884659824</v>
      </c>
      <c r="BK47" s="143">
        <f t="shared" ref="BK47:BP47" si="75">$AU47*AY47</f>
        <v>0</v>
      </c>
      <c r="BL47" s="143">
        <f t="shared" si="75"/>
        <v>0</v>
      </c>
      <c r="BM47" s="143">
        <f t="shared" si="75"/>
        <v>0</v>
      </c>
      <c r="BN47" s="143">
        <f t="shared" si="75"/>
        <v>0</v>
      </c>
      <c r="BO47" s="143">
        <f t="shared" si="75"/>
        <v>2.884659824</v>
      </c>
      <c r="BP47" s="143">
        <f t="shared" si="75"/>
        <v>2.884659824</v>
      </c>
    </row>
    <row r="48" s="1" customFormat="1" ht="30" customHeight="1" spans="1:68">
      <c r="A48" s="15">
        <f t="shared" si="0"/>
        <v>41</v>
      </c>
      <c r="B48" s="16"/>
      <c r="C48" s="16"/>
      <c r="D48" s="16"/>
      <c r="E48" s="22"/>
      <c r="F48" s="16"/>
      <c r="G48" s="16"/>
      <c r="H48" s="16">
        <v>6</v>
      </c>
      <c r="I48" s="16"/>
      <c r="J48" s="16"/>
      <c r="K48" s="16"/>
      <c r="L48" s="31"/>
      <c r="M48" s="39" t="s">
        <v>778</v>
      </c>
      <c r="N48" s="34" t="s">
        <v>778</v>
      </c>
      <c r="O48" s="34" t="s">
        <v>779</v>
      </c>
      <c r="P48" s="40" t="s">
        <v>734</v>
      </c>
      <c r="Q48" s="31" t="s">
        <v>689</v>
      </c>
      <c r="R48" s="54" t="s">
        <v>674</v>
      </c>
      <c r="S48" s="47"/>
      <c r="T48" s="49" t="s">
        <v>673</v>
      </c>
      <c r="U48" s="31"/>
      <c r="V48" s="49" t="s">
        <v>673</v>
      </c>
      <c r="W48" s="47" t="s">
        <v>675</v>
      </c>
      <c r="X48" s="47" t="s">
        <v>676</v>
      </c>
      <c r="Y48" s="31" t="s">
        <v>734</v>
      </c>
      <c r="Z48" s="57" t="s">
        <v>780</v>
      </c>
      <c r="AA48" s="57" t="s">
        <v>736</v>
      </c>
      <c r="AB48" s="34" t="s">
        <v>781</v>
      </c>
      <c r="AC48" s="65">
        <v>0.0061</v>
      </c>
      <c r="AD48" s="31"/>
      <c r="AE48" s="77" t="s">
        <v>737</v>
      </c>
      <c r="AF48" s="77">
        <v>26</v>
      </c>
      <c r="AG48" s="77">
        <v>15</v>
      </c>
      <c r="AH48" s="77">
        <v>3.5</v>
      </c>
      <c r="AI48" s="77">
        <f t="shared" si="65"/>
        <v>0.0107289</v>
      </c>
      <c r="AJ48" s="104">
        <f t="shared" si="66"/>
        <v>0.568557820466218</v>
      </c>
      <c r="AK48" s="77"/>
      <c r="AL48" s="31"/>
      <c r="AM48" s="49" t="s">
        <v>680</v>
      </c>
      <c r="AN48" s="49" t="s">
        <v>743</v>
      </c>
      <c r="AO48" s="31"/>
      <c r="AP48" s="31"/>
      <c r="AQ48" s="31"/>
      <c r="AR48" s="31"/>
      <c r="AS48" s="31">
        <f>VLOOKUP(N:N,[1]底座模块化总成!$N:$AS,32,0)</f>
        <v>0.043467007</v>
      </c>
      <c r="AT48" s="31"/>
      <c r="AU48" s="31">
        <f t="shared" si="71"/>
        <v>0.043467007</v>
      </c>
      <c r="AV48" s="31"/>
      <c r="AW48" s="31"/>
      <c r="AX48" s="31"/>
      <c r="AY48" s="122">
        <v>0</v>
      </c>
      <c r="AZ48" s="122">
        <v>0</v>
      </c>
      <c r="BA48" s="122">
        <v>0</v>
      </c>
      <c r="BB48" s="122">
        <v>0</v>
      </c>
      <c r="BC48" s="122">
        <v>1</v>
      </c>
      <c r="BD48" s="123">
        <v>1</v>
      </c>
      <c r="BE48" s="142">
        <f t="shared" ref="BE48:BJ48" si="76">$AS48*AY48</f>
        <v>0</v>
      </c>
      <c r="BF48" s="142">
        <f t="shared" si="76"/>
        <v>0</v>
      </c>
      <c r="BG48" s="142">
        <f t="shared" si="76"/>
        <v>0</v>
      </c>
      <c r="BH48" s="142">
        <f t="shared" si="76"/>
        <v>0</v>
      </c>
      <c r="BI48" s="142">
        <f t="shared" si="76"/>
        <v>0.043467007</v>
      </c>
      <c r="BJ48" s="142">
        <f t="shared" si="76"/>
        <v>0.043467007</v>
      </c>
      <c r="BK48" s="143">
        <f t="shared" ref="BK48:BP48" si="77">$AU48*AY48</f>
        <v>0</v>
      </c>
      <c r="BL48" s="143">
        <f t="shared" si="77"/>
        <v>0</v>
      </c>
      <c r="BM48" s="143">
        <f t="shared" si="77"/>
        <v>0</v>
      </c>
      <c r="BN48" s="143">
        <f t="shared" si="77"/>
        <v>0</v>
      </c>
      <c r="BO48" s="143">
        <f t="shared" si="77"/>
        <v>0.043467007</v>
      </c>
      <c r="BP48" s="143">
        <f t="shared" si="77"/>
        <v>0.043467007</v>
      </c>
    </row>
    <row r="49" s="1" customFormat="1" ht="30" customHeight="1" spans="1:68">
      <c r="A49" s="15">
        <f t="shared" si="0"/>
        <v>42</v>
      </c>
      <c r="B49" s="16"/>
      <c r="C49" s="16"/>
      <c r="D49" s="16"/>
      <c r="E49" s="22"/>
      <c r="F49" s="16"/>
      <c r="G49" s="16"/>
      <c r="H49" s="16">
        <v>6</v>
      </c>
      <c r="I49" s="16"/>
      <c r="J49" s="16"/>
      <c r="K49" s="16"/>
      <c r="L49" s="31"/>
      <c r="M49" s="38" t="s">
        <v>570</v>
      </c>
      <c r="N49" s="34" t="s">
        <v>782</v>
      </c>
      <c r="O49" s="34" t="s">
        <v>571</v>
      </c>
      <c r="P49" s="40" t="s">
        <v>734</v>
      </c>
      <c r="Q49" s="31" t="s">
        <v>689</v>
      </c>
      <c r="R49" s="57" t="s">
        <v>674</v>
      </c>
      <c r="S49" s="47"/>
      <c r="T49" s="49" t="s">
        <v>673</v>
      </c>
      <c r="U49" s="31"/>
      <c r="V49" s="49" t="s">
        <v>673</v>
      </c>
      <c r="W49" s="57" t="s">
        <v>676</v>
      </c>
      <c r="X49" s="47" t="s">
        <v>675</v>
      </c>
      <c r="Y49" s="31" t="s">
        <v>111</v>
      </c>
      <c r="Z49" s="57" t="s">
        <v>783</v>
      </c>
      <c r="AA49" s="57" t="s">
        <v>736</v>
      </c>
      <c r="AB49" s="78" t="s">
        <v>784</v>
      </c>
      <c r="AC49" s="76">
        <v>0.0306</v>
      </c>
      <c r="AD49" s="31"/>
      <c r="AE49" s="77" t="s">
        <v>737</v>
      </c>
      <c r="AF49" s="65">
        <v>56</v>
      </c>
      <c r="AG49" s="65">
        <v>42.5</v>
      </c>
      <c r="AH49" s="65">
        <v>2</v>
      </c>
      <c r="AI49" s="77">
        <f t="shared" si="65"/>
        <v>0.0374136</v>
      </c>
      <c r="AJ49" s="104">
        <f t="shared" si="66"/>
        <v>0.817884405670665</v>
      </c>
      <c r="AK49" s="77"/>
      <c r="AL49" s="31"/>
      <c r="AM49" s="49" t="s">
        <v>680</v>
      </c>
      <c r="AN49" s="49" t="s">
        <v>743</v>
      </c>
      <c r="AO49" s="31"/>
      <c r="AP49" s="31"/>
      <c r="AQ49" s="31"/>
      <c r="AR49" s="31"/>
      <c r="AS49" s="31">
        <f>VLOOKUP(N:N,[1]底座模块化总成!$N:$AS,32,0)</f>
        <v>0.174897768</v>
      </c>
      <c r="AT49" s="31"/>
      <c r="AU49" s="31">
        <f t="shared" si="71"/>
        <v>0.174897768</v>
      </c>
      <c r="AV49" s="31"/>
      <c r="AW49" s="31"/>
      <c r="AX49" s="31"/>
      <c r="AY49" s="122">
        <v>0</v>
      </c>
      <c r="AZ49" s="122">
        <v>0</v>
      </c>
      <c r="BA49" s="122">
        <v>0</v>
      </c>
      <c r="BB49" s="122">
        <v>0</v>
      </c>
      <c r="BC49" s="122">
        <v>2</v>
      </c>
      <c r="BD49" s="123">
        <v>2</v>
      </c>
      <c r="BE49" s="142">
        <f t="shared" ref="BE49:BJ49" si="78">$AS49*AY49</f>
        <v>0</v>
      </c>
      <c r="BF49" s="142">
        <f t="shared" si="78"/>
        <v>0</v>
      </c>
      <c r="BG49" s="142">
        <f t="shared" si="78"/>
        <v>0</v>
      </c>
      <c r="BH49" s="142">
        <f t="shared" si="78"/>
        <v>0</v>
      </c>
      <c r="BI49" s="142">
        <f t="shared" si="78"/>
        <v>0.349795536</v>
      </c>
      <c r="BJ49" s="142">
        <f t="shared" si="78"/>
        <v>0.349795536</v>
      </c>
      <c r="BK49" s="143">
        <f t="shared" ref="BK49:BP49" si="79">$AU49*AY49</f>
        <v>0</v>
      </c>
      <c r="BL49" s="143">
        <f t="shared" si="79"/>
        <v>0</v>
      </c>
      <c r="BM49" s="143">
        <f t="shared" si="79"/>
        <v>0</v>
      </c>
      <c r="BN49" s="143">
        <f t="shared" si="79"/>
        <v>0</v>
      </c>
      <c r="BO49" s="143">
        <f t="shared" si="79"/>
        <v>0.349795536</v>
      </c>
      <c r="BP49" s="143">
        <f t="shared" si="79"/>
        <v>0.349795536</v>
      </c>
    </row>
    <row r="50" s="1" customFormat="1" ht="30" customHeight="1" spans="1:68">
      <c r="A50" s="15">
        <f t="shared" si="0"/>
        <v>43</v>
      </c>
      <c r="B50" s="16"/>
      <c r="C50" s="16"/>
      <c r="D50" s="16"/>
      <c r="E50" s="22"/>
      <c r="F50" s="16"/>
      <c r="G50" s="16">
        <v>5</v>
      </c>
      <c r="H50" s="16"/>
      <c r="I50" s="16"/>
      <c r="J50" s="16"/>
      <c r="K50" s="16"/>
      <c r="L50" s="31"/>
      <c r="M50" s="39" t="s">
        <v>785</v>
      </c>
      <c r="N50" s="34" t="s">
        <v>785</v>
      </c>
      <c r="O50" s="34" t="s">
        <v>786</v>
      </c>
      <c r="P50" s="40" t="s">
        <v>734</v>
      </c>
      <c r="Q50" s="31" t="s">
        <v>673</v>
      </c>
      <c r="R50" s="54" t="s">
        <v>674</v>
      </c>
      <c r="S50" s="47"/>
      <c r="T50" s="49" t="s">
        <v>673</v>
      </c>
      <c r="U50" s="31"/>
      <c r="V50" s="49" t="s">
        <v>673</v>
      </c>
      <c r="W50" s="47" t="s">
        <v>675</v>
      </c>
      <c r="X50" s="47" t="s">
        <v>676</v>
      </c>
      <c r="Y50" s="31" t="s">
        <v>734</v>
      </c>
      <c r="Z50" s="57" t="s">
        <v>767</v>
      </c>
      <c r="AA50" s="57" t="s">
        <v>736</v>
      </c>
      <c r="AB50" s="34" t="s">
        <v>787</v>
      </c>
      <c r="AC50" s="76">
        <v>0.252</v>
      </c>
      <c r="AD50" s="31"/>
      <c r="AE50" s="77" t="s">
        <v>737</v>
      </c>
      <c r="AF50" s="77">
        <v>338</v>
      </c>
      <c r="AG50" s="77">
        <v>56</v>
      </c>
      <c r="AH50" s="77">
        <v>2</v>
      </c>
      <c r="AI50" s="77">
        <f t="shared" si="65"/>
        <v>0.29754816</v>
      </c>
      <c r="AJ50" s="104">
        <f t="shared" si="66"/>
        <v>0.846921721848322</v>
      </c>
      <c r="AK50" s="77"/>
      <c r="AL50" s="31"/>
      <c r="AM50" s="49" t="s">
        <v>680</v>
      </c>
      <c r="AN50" s="49" t="s">
        <v>743</v>
      </c>
      <c r="AO50" s="31"/>
      <c r="AP50" s="31"/>
      <c r="AQ50" s="31"/>
      <c r="AR50" s="31"/>
      <c r="AS50" s="31">
        <f>VLOOKUP(N:N,[1]底座模块化总成!$N:$AS,32,0)</f>
        <v>1.4125516608</v>
      </c>
      <c r="AT50" s="31"/>
      <c r="AU50" s="31">
        <f t="shared" si="71"/>
        <v>1.4125516608</v>
      </c>
      <c r="AV50" s="31"/>
      <c r="AW50" s="31"/>
      <c r="AX50" s="31"/>
      <c r="AY50" s="122">
        <v>0</v>
      </c>
      <c r="AZ50" s="122">
        <v>0</v>
      </c>
      <c r="BA50" s="122">
        <v>0</v>
      </c>
      <c r="BB50" s="122">
        <v>0</v>
      </c>
      <c r="BC50" s="122">
        <v>1</v>
      </c>
      <c r="BD50" s="123">
        <v>1</v>
      </c>
      <c r="BE50" s="142">
        <f t="shared" ref="BE50:BJ50" si="80">$AS50*AY50</f>
        <v>0</v>
      </c>
      <c r="BF50" s="142">
        <f t="shared" si="80"/>
        <v>0</v>
      </c>
      <c r="BG50" s="142">
        <f t="shared" si="80"/>
        <v>0</v>
      </c>
      <c r="BH50" s="142">
        <f t="shared" si="80"/>
        <v>0</v>
      </c>
      <c r="BI50" s="142">
        <f t="shared" si="80"/>
        <v>1.4125516608</v>
      </c>
      <c r="BJ50" s="142">
        <f t="shared" si="80"/>
        <v>1.4125516608</v>
      </c>
      <c r="BK50" s="143">
        <f t="shared" ref="BK50:BP50" si="81">$AU50*AY50</f>
        <v>0</v>
      </c>
      <c r="BL50" s="143">
        <f t="shared" si="81"/>
        <v>0</v>
      </c>
      <c r="BM50" s="143">
        <f t="shared" si="81"/>
        <v>0</v>
      </c>
      <c r="BN50" s="143">
        <f t="shared" si="81"/>
        <v>0</v>
      </c>
      <c r="BO50" s="143">
        <f t="shared" si="81"/>
        <v>1.4125516608</v>
      </c>
      <c r="BP50" s="143">
        <f t="shared" si="81"/>
        <v>1.4125516608</v>
      </c>
    </row>
    <row r="51" s="1" customFormat="1" ht="30" customHeight="1" spans="1:68">
      <c r="A51" s="15">
        <f t="shared" si="0"/>
        <v>44</v>
      </c>
      <c r="B51" s="16"/>
      <c r="C51" s="16"/>
      <c r="D51" s="16"/>
      <c r="E51" s="22"/>
      <c r="F51" s="16"/>
      <c r="G51" s="16">
        <v>5</v>
      </c>
      <c r="H51" s="16"/>
      <c r="I51" s="16"/>
      <c r="J51" s="16"/>
      <c r="K51" s="16"/>
      <c r="L51" s="31"/>
      <c r="M51" s="39" t="s">
        <v>788</v>
      </c>
      <c r="N51" s="34" t="s">
        <v>788</v>
      </c>
      <c r="O51" s="34" t="s">
        <v>789</v>
      </c>
      <c r="P51" s="40" t="s">
        <v>734</v>
      </c>
      <c r="Q51" s="31" t="s">
        <v>673</v>
      </c>
      <c r="R51" s="54" t="s">
        <v>674</v>
      </c>
      <c r="S51" s="47"/>
      <c r="T51" s="49" t="s">
        <v>673</v>
      </c>
      <c r="U51" s="31"/>
      <c r="V51" s="49" t="s">
        <v>673</v>
      </c>
      <c r="W51" s="47" t="s">
        <v>675</v>
      </c>
      <c r="X51" s="47" t="s">
        <v>676</v>
      </c>
      <c r="Y51" s="31" t="s">
        <v>734</v>
      </c>
      <c r="Z51" s="57" t="s">
        <v>790</v>
      </c>
      <c r="AA51" s="57" t="s">
        <v>736</v>
      </c>
      <c r="AB51" s="34" t="s">
        <v>791</v>
      </c>
      <c r="AC51" s="76">
        <v>0.1549</v>
      </c>
      <c r="AD51" s="31"/>
      <c r="AE51" s="77" t="s">
        <v>737</v>
      </c>
      <c r="AF51" s="77">
        <v>339</v>
      </c>
      <c r="AG51" s="77">
        <v>59</v>
      </c>
      <c r="AH51" s="77">
        <v>1.5</v>
      </c>
      <c r="AI51" s="77">
        <f t="shared" si="65"/>
        <v>0.23581179</v>
      </c>
      <c r="AJ51" s="104">
        <f t="shared" si="66"/>
        <v>0.656879793838976</v>
      </c>
      <c r="AK51" s="77"/>
      <c r="AL51" s="31"/>
      <c r="AM51" s="49" t="s">
        <v>680</v>
      </c>
      <c r="AN51" s="49" t="s">
        <v>743</v>
      </c>
      <c r="AO51" s="31"/>
      <c r="AP51" s="31"/>
      <c r="AQ51" s="31"/>
      <c r="AR51" s="31"/>
      <c r="AS51" s="31">
        <f>VLOOKUP(N:N,[1]底座模块化总成!$N:$AS,32,0)</f>
        <v>0.9461239423</v>
      </c>
      <c r="AT51" s="31"/>
      <c r="AU51" s="31">
        <f t="shared" si="71"/>
        <v>0.9461239423</v>
      </c>
      <c r="AV51" s="31"/>
      <c r="AW51" s="31"/>
      <c r="AX51" s="31"/>
      <c r="AY51" s="122">
        <v>0</v>
      </c>
      <c r="AZ51" s="122">
        <v>0</v>
      </c>
      <c r="BA51" s="122">
        <v>0</v>
      </c>
      <c r="BB51" s="122">
        <v>0</v>
      </c>
      <c r="BC51" s="122">
        <v>1</v>
      </c>
      <c r="BD51" s="123">
        <v>1</v>
      </c>
      <c r="BE51" s="142">
        <f t="shared" ref="BE51:BJ51" si="82">$AS51*AY51</f>
        <v>0</v>
      </c>
      <c r="BF51" s="142">
        <f t="shared" si="82"/>
        <v>0</v>
      </c>
      <c r="BG51" s="142">
        <f t="shared" si="82"/>
        <v>0</v>
      </c>
      <c r="BH51" s="142">
        <f t="shared" si="82"/>
        <v>0</v>
      </c>
      <c r="BI51" s="142">
        <f t="shared" si="82"/>
        <v>0.9461239423</v>
      </c>
      <c r="BJ51" s="142">
        <f t="shared" si="82"/>
        <v>0.9461239423</v>
      </c>
      <c r="BK51" s="143">
        <f t="shared" ref="BK51:BP51" si="83">$AU51*AY51</f>
        <v>0</v>
      </c>
      <c r="BL51" s="143">
        <f t="shared" si="83"/>
        <v>0</v>
      </c>
      <c r="BM51" s="143">
        <f t="shared" si="83"/>
        <v>0</v>
      </c>
      <c r="BN51" s="143">
        <f t="shared" si="83"/>
        <v>0</v>
      </c>
      <c r="BO51" s="143">
        <f t="shared" si="83"/>
        <v>0.9461239423</v>
      </c>
      <c r="BP51" s="143">
        <f t="shared" si="83"/>
        <v>0.9461239423</v>
      </c>
    </row>
    <row r="52" s="1" customFormat="1" ht="30" customHeight="1" spans="1:68">
      <c r="A52" s="15">
        <f t="shared" si="0"/>
        <v>45</v>
      </c>
      <c r="B52" s="16"/>
      <c r="C52" s="16"/>
      <c r="D52" s="16"/>
      <c r="E52" s="22"/>
      <c r="F52" s="16"/>
      <c r="G52" s="16">
        <v>5</v>
      </c>
      <c r="H52" s="16"/>
      <c r="I52" s="16"/>
      <c r="J52" s="16"/>
      <c r="K52" s="16"/>
      <c r="L52" s="31"/>
      <c r="M52" s="39" t="s">
        <v>792</v>
      </c>
      <c r="N52" s="34" t="s">
        <v>792</v>
      </c>
      <c r="O52" s="34" t="s">
        <v>793</v>
      </c>
      <c r="P52" s="40" t="s">
        <v>734</v>
      </c>
      <c r="Q52" s="31" t="s">
        <v>673</v>
      </c>
      <c r="R52" s="54" t="s">
        <v>674</v>
      </c>
      <c r="S52" s="47"/>
      <c r="T52" s="49" t="s">
        <v>673</v>
      </c>
      <c r="U52" s="31"/>
      <c r="V52" s="49" t="s">
        <v>673</v>
      </c>
      <c r="W52" s="47" t="s">
        <v>675</v>
      </c>
      <c r="X52" s="47" t="s">
        <v>676</v>
      </c>
      <c r="Y52" s="31" t="s">
        <v>734</v>
      </c>
      <c r="Z52" s="57" t="s">
        <v>767</v>
      </c>
      <c r="AA52" s="57" t="s">
        <v>736</v>
      </c>
      <c r="AB52" s="34" t="s">
        <v>794</v>
      </c>
      <c r="AC52" s="76">
        <v>0.2213</v>
      </c>
      <c r="AD52" s="31"/>
      <c r="AE52" s="77" t="s">
        <v>737</v>
      </c>
      <c r="AF52" s="77">
        <v>212</v>
      </c>
      <c r="AG52" s="77">
        <v>114</v>
      </c>
      <c r="AH52" s="77">
        <v>2</v>
      </c>
      <c r="AI52" s="77">
        <f t="shared" si="65"/>
        <v>0.37992096</v>
      </c>
      <c r="AJ52" s="104">
        <f t="shared" si="66"/>
        <v>0.58248957888504</v>
      </c>
      <c r="AK52" s="77"/>
      <c r="AL52" s="31"/>
      <c r="AM52" s="49" t="s">
        <v>680</v>
      </c>
      <c r="AN52" s="49" t="s">
        <v>743</v>
      </c>
      <c r="AO52" s="31"/>
      <c r="AP52" s="31"/>
      <c r="AQ52" s="31"/>
      <c r="AR52" s="31"/>
      <c r="AS52" s="31">
        <f>VLOOKUP(N:N,[1]底座模块化总成!$N:$AS,32,0)</f>
        <v>1.5524421248</v>
      </c>
      <c r="AT52" s="31"/>
      <c r="AU52" s="31">
        <f t="shared" si="71"/>
        <v>1.5524421248</v>
      </c>
      <c r="AV52" s="31"/>
      <c r="AW52" s="31"/>
      <c r="AX52" s="31"/>
      <c r="AY52" s="122">
        <v>0</v>
      </c>
      <c r="AZ52" s="122">
        <v>0</v>
      </c>
      <c r="BA52" s="122">
        <v>0</v>
      </c>
      <c r="BB52" s="122">
        <v>0</v>
      </c>
      <c r="BC52" s="122">
        <v>1</v>
      </c>
      <c r="BD52" s="123">
        <v>1</v>
      </c>
      <c r="BE52" s="142">
        <f t="shared" ref="BE52:BJ52" si="84">$AS52*AY52</f>
        <v>0</v>
      </c>
      <c r="BF52" s="142">
        <f t="shared" si="84"/>
        <v>0</v>
      </c>
      <c r="BG52" s="142">
        <f t="shared" si="84"/>
        <v>0</v>
      </c>
      <c r="BH52" s="142">
        <f t="shared" si="84"/>
        <v>0</v>
      </c>
      <c r="BI52" s="142">
        <f t="shared" si="84"/>
        <v>1.5524421248</v>
      </c>
      <c r="BJ52" s="142">
        <f t="shared" si="84"/>
        <v>1.5524421248</v>
      </c>
      <c r="BK52" s="143">
        <f t="shared" ref="BK52:BP52" si="85">$AU52*AY52</f>
        <v>0</v>
      </c>
      <c r="BL52" s="143">
        <f t="shared" si="85"/>
        <v>0</v>
      </c>
      <c r="BM52" s="143">
        <f t="shared" si="85"/>
        <v>0</v>
      </c>
      <c r="BN52" s="143">
        <f t="shared" si="85"/>
        <v>0</v>
      </c>
      <c r="BO52" s="143">
        <f t="shared" si="85"/>
        <v>1.5524421248</v>
      </c>
      <c r="BP52" s="143">
        <f t="shared" si="85"/>
        <v>1.5524421248</v>
      </c>
    </row>
    <row r="53" s="1" customFormat="1" ht="30" customHeight="1" spans="1:68">
      <c r="A53" s="15">
        <f t="shared" si="0"/>
        <v>46</v>
      </c>
      <c r="B53" s="16"/>
      <c r="C53" s="16"/>
      <c r="D53" s="16"/>
      <c r="E53" s="22"/>
      <c r="F53" s="16"/>
      <c r="G53" s="16">
        <v>5</v>
      </c>
      <c r="H53" s="16"/>
      <c r="I53" s="16"/>
      <c r="J53" s="16"/>
      <c r="K53" s="16"/>
      <c r="L53" s="31"/>
      <c r="M53" s="39" t="s">
        <v>795</v>
      </c>
      <c r="N53" s="34" t="s">
        <v>795</v>
      </c>
      <c r="O53" s="34" t="s">
        <v>796</v>
      </c>
      <c r="P53" s="40" t="s">
        <v>734</v>
      </c>
      <c r="Q53" s="31" t="s">
        <v>673</v>
      </c>
      <c r="R53" s="54" t="s">
        <v>674</v>
      </c>
      <c r="S53" s="47"/>
      <c r="T53" s="49" t="s">
        <v>673</v>
      </c>
      <c r="U53" s="31"/>
      <c r="V53" s="49" t="s">
        <v>673</v>
      </c>
      <c r="W53" s="47" t="s">
        <v>675</v>
      </c>
      <c r="X53" s="47" t="s">
        <v>676</v>
      </c>
      <c r="Y53" s="31" t="s">
        <v>734</v>
      </c>
      <c r="Z53" s="57" t="s">
        <v>767</v>
      </c>
      <c r="AA53" s="57" t="s">
        <v>736</v>
      </c>
      <c r="AB53" s="34" t="s">
        <v>794</v>
      </c>
      <c r="AC53" s="76">
        <v>0.2213</v>
      </c>
      <c r="AD53" s="31"/>
      <c r="AE53" s="77" t="s">
        <v>737</v>
      </c>
      <c r="AF53" s="77">
        <v>212</v>
      </c>
      <c r="AG53" s="77">
        <v>114</v>
      </c>
      <c r="AH53" s="77">
        <v>2</v>
      </c>
      <c r="AI53" s="77">
        <f t="shared" si="65"/>
        <v>0.37992096</v>
      </c>
      <c r="AJ53" s="104">
        <f t="shared" si="66"/>
        <v>0.58248957888504</v>
      </c>
      <c r="AK53" s="77"/>
      <c r="AL53" s="31"/>
      <c r="AM53" s="49" t="s">
        <v>680</v>
      </c>
      <c r="AN53" s="49" t="s">
        <v>743</v>
      </c>
      <c r="AO53" s="31"/>
      <c r="AP53" s="31"/>
      <c r="AQ53" s="31"/>
      <c r="AR53" s="31"/>
      <c r="AS53" s="31">
        <f>VLOOKUP(N:N,[1]底座模块化总成!$N:$AS,32,0)</f>
        <v>1.5524421248</v>
      </c>
      <c r="AT53" s="31"/>
      <c r="AU53" s="31">
        <f t="shared" si="71"/>
        <v>1.5524421248</v>
      </c>
      <c r="AV53" s="31"/>
      <c r="AW53" s="31"/>
      <c r="AX53" s="31"/>
      <c r="AY53" s="122">
        <v>0</v>
      </c>
      <c r="AZ53" s="122">
        <v>0</v>
      </c>
      <c r="BA53" s="122">
        <v>0</v>
      </c>
      <c r="BB53" s="122">
        <v>0</v>
      </c>
      <c r="BC53" s="122">
        <v>1</v>
      </c>
      <c r="BD53" s="123">
        <v>1</v>
      </c>
      <c r="BE53" s="142">
        <f t="shared" ref="BE53:BJ53" si="86">$AS53*AY53</f>
        <v>0</v>
      </c>
      <c r="BF53" s="142">
        <f t="shared" si="86"/>
        <v>0</v>
      </c>
      <c r="BG53" s="142">
        <f t="shared" si="86"/>
        <v>0</v>
      </c>
      <c r="BH53" s="142">
        <f t="shared" si="86"/>
        <v>0</v>
      </c>
      <c r="BI53" s="142">
        <f t="shared" si="86"/>
        <v>1.5524421248</v>
      </c>
      <c r="BJ53" s="142">
        <f t="shared" si="86"/>
        <v>1.5524421248</v>
      </c>
      <c r="BK53" s="143">
        <f t="shared" ref="BK53:BP53" si="87">$AU53*AY53</f>
        <v>0</v>
      </c>
      <c r="BL53" s="143">
        <f t="shared" si="87"/>
        <v>0</v>
      </c>
      <c r="BM53" s="143">
        <f t="shared" si="87"/>
        <v>0</v>
      </c>
      <c r="BN53" s="143">
        <f t="shared" si="87"/>
        <v>0</v>
      </c>
      <c r="BO53" s="143">
        <f t="shared" si="87"/>
        <v>1.5524421248</v>
      </c>
      <c r="BP53" s="143">
        <f t="shared" si="87"/>
        <v>1.5524421248</v>
      </c>
    </row>
    <row r="54" s="1" customFormat="1" ht="30" customHeight="1" spans="1:68">
      <c r="A54" s="15">
        <f t="shared" si="0"/>
        <v>47</v>
      </c>
      <c r="B54" s="16"/>
      <c r="C54" s="16"/>
      <c r="D54" s="16"/>
      <c r="E54" s="22"/>
      <c r="F54" s="16"/>
      <c r="G54" s="16">
        <v>5</v>
      </c>
      <c r="H54" s="16"/>
      <c r="I54" s="16"/>
      <c r="J54" s="16"/>
      <c r="K54" s="16"/>
      <c r="L54" s="31"/>
      <c r="M54" s="39" t="s">
        <v>797</v>
      </c>
      <c r="N54" s="34" t="s">
        <v>797</v>
      </c>
      <c r="O54" s="34" t="s">
        <v>798</v>
      </c>
      <c r="P54" s="40" t="s">
        <v>799</v>
      </c>
      <c r="Q54" s="31" t="s">
        <v>689</v>
      </c>
      <c r="R54" s="54" t="s">
        <v>674</v>
      </c>
      <c r="S54" s="47"/>
      <c r="T54" s="49" t="s">
        <v>673</v>
      </c>
      <c r="U54" s="31"/>
      <c r="V54" s="49" t="s">
        <v>673</v>
      </c>
      <c r="W54" s="47" t="s">
        <v>675</v>
      </c>
      <c r="X54" s="47" t="s">
        <v>676</v>
      </c>
      <c r="Y54" s="28" t="s">
        <v>800</v>
      </c>
      <c r="Z54" s="28" t="s">
        <v>801</v>
      </c>
      <c r="AA54" s="28" t="s">
        <v>802</v>
      </c>
      <c r="AB54" s="28" t="s">
        <v>803</v>
      </c>
      <c r="AC54" s="79">
        <v>0.04</v>
      </c>
      <c r="AD54" s="31"/>
      <c r="AE54" s="77"/>
      <c r="AF54" s="77">
        <v>18</v>
      </c>
      <c r="AG54" s="77">
        <v>18</v>
      </c>
      <c r="AH54" s="77">
        <v>45</v>
      </c>
      <c r="AI54" s="77"/>
      <c r="AJ54" s="104"/>
      <c r="AK54" s="77"/>
      <c r="AL54" s="31"/>
      <c r="AM54" s="49" t="s">
        <v>701</v>
      </c>
      <c r="AN54" s="49"/>
      <c r="AO54" s="31"/>
      <c r="AP54" s="31"/>
      <c r="AQ54" s="31"/>
      <c r="AR54" s="31"/>
      <c r="AS54" s="31">
        <f>VLOOKUP(N:N,[1]底座模块化总成!$N:$AS,32,0)</f>
        <v>0.572994</v>
      </c>
      <c r="AT54" s="31"/>
      <c r="AU54" s="31">
        <f t="shared" si="71"/>
        <v>0.572994</v>
      </c>
      <c r="AV54" s="31"/>
      <c r="AW54" s="31"/>
      <c r="AX54" s="31"/>
      <c r="AY54" s="122">
        <v>0</v>
      </c>
      <c r="AZ54" s="122">
        <v>0</v>
      </c>
      <c r="BA54" s="122">
        <v>0</v>
      </c>
      <c r="BB54" s="122">
        <v>0</v>
      </c>
      <c r="BC54" s="122">
        <v>2</v>
      </c>
      <c r="BD54" s="123">
        <v>2</v>
      </c>
      <c r="BE54" s="142">
        <f t="shared" ref="BE54:BJ54" si="88">$AS54*AY54</f>
        <v>0</v>
      </c>
      <c r="BF54" s="142">
        <f t="shared" si="88"/>
        <v>0</v>
      </c>
      <c r="BG54" s="142">
        <f t="shared" si="88"/>
        <v>0</v>
      </c>
      <c r="BH54" s="142">
        <f t="shared" si="88"/>
        <v>0</v>
      </c>
      <c r="BI54" s="142">
        <f t="shared" si="88"/>
        <v>1.145988</v>
      </c>
      <c r="BJ54" s="142">
        <f t="shared" si="88"/>
        <v>1.145988</v>
      </c>
      <c r="BK54" s="143">
        <f t="shared" ref="BK54:BP54" si="89">$AU54*AY54</f>
        <v>0</v>
      </c>
      <c r="BL54" s="143">
        <f t="shared" si="89"/>
        <v>0</v>
      </c>
      <c r="BM54" s="143">
        <f t="shared" si="89"/>
        <v>0</v>
      </c>
      <c r="BN54" s="143">
        <f t="shared" si="89"/>
        <v>0</v>
      </c>
      <c r="BO54" s="143">
        <f t="shared" si="89"/>
        <v>1.145988</v>
      </c>
      <c r="BP54" s="143">
        <f t="shared" si="89"/>
        <v>1.145988</v>
      </c>
    </row>
    <row r="55" s="1" customFormat="1" ht="30" customHeight="1" spans="1:68">
      <c r="A55" s="15">
        <f t="shared" si="0"/>
        <v>48</v>
      </c>
      <c r="B55" s="16"/>
      <c r="C55" s="16"/>
      <c r="D55" s="16"/>
      <c r="E55" s="22"/>
      <c r="F55" s="16"/>
      <c r="G55" s="16">
        <v>5</v>
      </c>
      <c r="H55" s="16"/>
      <c r="I55" s="16"/>
      <c r="J55" s="16"/>
      <c r="K55" s="16"/>
      <c r="L55" s="31"/>
      <c r="M55" s="39" t="s">
        <v>804</v>
      </c>
      <c r="N55" s="34" t="s">
        <v>804</v>
      </c>
      <c r="O55" s="34" t="s">
        <v>805</v>
      </c>
      <c r="P55" s="40" t="s">
        <v>734</v>
      </c>
      <c r="Q55" s="31" t="s">
        <v>673</v>
      </c>
      <c r="R55" s="54" t="s">
        <v>674</v>
      </c>
      <c r="S55" s="47"/>
      <c r="T55" s="49" t="s">
        <v>673</v>
      </c>
      <c r="U55" s="31"/>
      <c r="V55" s="49" t="s">
        <v>673</v>
      </c>
      <c r="W55" s="47" t="s">
        <v>675</v>
      </c>
      <c r="X55" s="47" t="s">
        <v>676</v>
      </c>
      <c r="Y55" s="31" t="s">
        <v>734</v>
      </c>
      <c r="Z55" s="57" t="s">
        <v>806</v>
      </c>
      <c r="AA55" s="57" t="s">
        <v>736</v>
      </c>
      <c r="AB55" s="34" t="s">
        <v>807</v>
      </c>
      <c r="AC55" s="76">
        <v>0.1377</v>
      </c>
      <c r="AD55" s="31"/>
      <c r="AE55" s="77" t="s">
        <v>737</v>
      </c>
      <c r="AF55" s="77">
        <v>102</v>
      </c>
      <c r="AG55" s="77">
        <v>94</v>
      </c>
      <c r="AH55" s="77">
        <v>3</v>
      </c>
      <c r="AI55" s="77">
        <f t="shared" ref="AI55:AI59" si="90">AF55*AG55*AH55*7860/1000000000</f>
        <v>0.22608504</v>
      </c>
      <c r="AJ55" s="104">
        <f t="shared" ref="AJ55:AJ61" si="91">AC55/AI55</f>
        <v>0.609062855286666</v>
      </c>
      <c r="AK55" s="77"/>
      <c r="AL55" s="31"/>
      <c r="AM55" s="49" t="s">
        <v>680</v>
      </c>
      <c r="AN55" s="49" t="s">
        <v>743</v>
      </c>
      <c r="AO55" s="31"/>
      <c r="AP55" s="31"/>
      <c r="AQ55" s="31"/>
      <c r="AR55" s="31"/>
      <c r="AS55" s="31">
        <f>VLOOKUP(N:N,[1]底座模块化总成!$N:$AS,32,0)</f>
        <v>0.9388536552</v>
      </c>
      <c r="AT55" s="31"/>
      <c r="AU55" s="31">
        <f t="shared" si="71"/>
        <v>0.9388536552</v>
      </c>
      <c r="AV55" s="31"/>
      <c r="AW55" s="31"/>
      <c r="AX55" s="31"/>
      <c r="AY55" s="122">
        <v>0</v>
      </c>
      <c r="AZ55" s="122">
        <v>0</v>
      </c>
      <c r="BA55" s="122">
        <v>0</v>
      </c>
      <c r="BB55" s="122">
        <v>0</v>
      </c>
      <c r="BC55" s="122">
        <v>1</v>
      </c>
      <c r="BD55" s="123">
        <v>1</v>
      </c>
      <c r="BE55" s="142">
        <f t="shared" ref="BE55:BJ55" si="92">$AS55*AY55</f>
        <v>0</v>
      </c>
      <c r="BF55" s="142">
        <f t="shared" si="92"/>
        <v>0</v>
      </c>
      <c r="BG55" s="142">
        <f t="shared" si="92"/>
        <v>0</v>
      </c>
      <c r="BH55" s="142">
        <f t="shared" si="92"/>
        <v>0</v>
      </c>
      <c r="BI55" s="142">
        <f t="shared" si="92"/>
        <v>0.9388536552</v>
      </c>
      <c r="BJ55" s="142">
        <f t="shared" si="92"/>
        <v>0.9388536552</v>
      </c>
      <c r="BK55" s="143">
        <f t="shared" ref="BK55:BP55" si="93">$AU55*AY55</f>
        <v>0</v>
      </c>
      <c r="BL55" s="143">
        <f t="shared" si="93"/>
        <v>0</v>
      </c>
      <c r="BM55" s="143">
        <f t="shared" si="93"/>
        <v>0</v>
      </c>
      <c r="BN55" s="143">
        <f t="shared" si="93"/>
        <v>0</v>
      </c>
      <c r="BO55" s="143">
        <f t="shared" si="93"/>
        <v>0.9388536552</v>
      </c>
      <c r="BP55" s="143">
        <f t="shared" si="93"/>
        <v>0.9388536552</v>
      </c>
    </row>
    <row r="56" s="1" customFormat="1" ht="30" customHeight="1" spans="1:68">
      <c r="A56" s="15">
        <f t="shared" si="0"/>
        <v>49</v>
      </c>
      <c r="B56" s="16"/>
      <c r="C56" s="16"/>
      <c r="D56" s="16"/>
      <c r="E56" s="22"/>
      <c r="F56" s="16"/>
      <c r="G56" s="16">
        <v>5</v>
      </c>
      <c r="H56" s="16"/>
      <c r="I56" s="16"/>
      <c r="J56" s="16"/>
      <c r="K56" s="16"/>
      <c r="L56" s="31"/>
      <c r="M56" s="39" t="s">
        <v>808</v>
      </c>
      <c r="N56" s="34" t="s">
        <v>808</v>
      </c>
      <c r="O56" s="34" t="s">
        <v>809</v>
      </c>
      <c r="P56" s="40" t="s">
        <v>734</v>
      </c>
      <c r="Q56" s="31" t="s">
        <v>673</v>
      </c>
      <c r="R56" s="54" t="s">
        <v>674</v>
      </c>
      <c r="S56" s="47"/>
      <c r="T56" s="49" t="s">
        <v>673</v>
      </c>
      <c r="U56" s="31"/>
      <c r="V56" s="49" t="s">
        <v>673</v>
      </c>
      <c r="W56" s="47" t="s">
        <v>675</v>
      </c>
      <c r="X56" s="47" t="s">
        <v>676</v>
      </c>
      <c r="Y56" s="31" t="s">
        <v>734</v>
      </c>
      <c r="Z56" s="57" t="s">
        <v>806</v>
      </c>
      <c r="AA56" s="57" t="s">
        <v>736</v>
      </c>
      <c r="AB56" s="34" t="s">
        <v>807</v>
      </c>
      <c r="AC56" s="76">
        <v>0.1377</v>
      </c>
      <c r="AD56" s="31"/>
      <c r="AE56" s="77" t="s">
        <v>737</v>
      </c>
      <c r="AF56" s="77">
        <v>102</v>
      </c>
      <c r="AG56" s="77">
        <v>94</v>
      </c>
      <c r="AH56" s="77">
        <v>3</v>
      </c>
      <c r="AI56" s="77">
        <f t="shared" si="90"/>
        <v>0.22608504</v>
      </c>
      <c r="AJ56" s="104">
        <f t="shared" si="91"/>
        <v>0.609062855286666</v>
      </c>
      <c r="AK56" s="77"/>
      <c r="AL56" s="31"/>
      <c r="AM56" s="49" t="s">
        <v>680</v>
      </c>
      <c r="AN56" s="49" t="s">
        <v>743</v>
      </c>
      <c r="AO56" s="31"/>
      <c r="AP56" s="31"/>
      <c r="AQ56" s="31"/>
      <c r="AR56" s="31"/>
      <c r="AS56" s="31">
        <f>VLOOKUP(N:N,[1]底座模块化总成!$N:$AS,32,0)</f>
        <v>0.9388536552</v>
      </c>
      <c r="AT56" s="31"/>
      <c r="AU56" s="31">
        <f t="shared" si="71"/>
        <v>0.9388536552</v>
      </c>
      <c r="AV56" s="31"/>
      <c r="AW56" s="31"/>
      <c r="AX56" s="31"/>
      <c r="AY56" s="122">
        <v>0</v>
      </c>
      <c r="AZ56" s="122">
        <v>0</v>
      </c>
      <c r="BA56" s="122">
        <v>0</v>
      </c>
      <c r="BB56" s="122">
        <v>0</v>
      </c>
      <c r="BC56" s="122">
        <v>1</v>
      </c>
      <c r="BD56" s="123">
        <v>1</v>
      </c>
      <c r="BE56" s="142">
        <f t="shared" ref="BE56:BJ56" si="94">$AS56*AY56</f>
        <v>0</v>
      </c>
      <c r="BF56" s="142">
        <f t="shared" si="94"/>
        <v>0</v>
      </c>
      <c r="BG56" s="142">
        <f t="shared" si="94"/>
        <v>0</v>
      </c>
      <c r="BH56" s="142">
        <f t="shared" si="94"/>
        <v>0</v>
      </c>
      <c r="BI56" s="142">
        <f t="shared" si="94"/>
        <v>0.9388536552</v>
      </c>
      <c r="BJ56" s="142">
        <f t="shared" si="94"/>
        <v>0.9388536552</v>
      </c>
      <c r="BK56" s="143">
        <f t="shared" ref="BK56:BP56" si="95">$AU56*AY56</f>
        <v>0</v>
      </c>
      <c r="BL56" s="143">
        <f t="shared" si="95"/>
        <v>0</v>
      </c>
      <c r="BM56" s="143">
        <f t="shared" si="95"/>
        <v>0</v>
      </c>
      <c r="BN56" s="143">
        <f t="shared" si="95"/>
        <v>0</v>
      </c>
      <c r="BO56" s="143">
        <f t="shared" si="95"/>
        <v>0.9388536552</v>
      </c>
      <c r="BP56" s="143">
        <f t="shared" si="95"/>
        <v>0.9388536552</v>
      </c>
    </row>
    <row r="57" s="1" customFormat="1" ht="30" customHeight="1" spans="1:68">
      <c r="A57" s="15">
        <f t="shared" si="0"/>
        <v>50</v>
      </c>
      <c r="B57" s="16"/>
      <c r="C57" s="16"/>
      <c r="D57" s="16"/>
      <c r="E57" s="22"/>
      <c r="F57" s="16"/>
      <c r="G57" s="16">
        <v>5</v>
      </c>
      <c r="H57" s="16"/>
      <c r="I57" s="16"/>
      <c r="J57" s="16"/>
      <c r="K57" s="16"/>
      <c r="L57" s="31"/>
      <c r="M57" s="39" t="s">
        <v>810</v>
      </c>
      <c r="N57" s="34" t="s">
        <v>810</v>
      </c>
      <c r="O57" s="41" t="s">
        <v>811</v>
      </c>
      <c r="P57" s="40" t="s">
        <v>812</v>
      </c>
      <c r="Q57" s="31" t="s">
        <v>679</v>
      </c>
      <c r="R57" s="57" t="s">
        <v>674</v>
      </c>
      <c r="S57" s="47"/>
      <c r="T57" s="49" t="s">
        <v>673</v>
      </c>
      <c r="U57" s="31"/>
      <c r="V57" s="49" t="s">
        <v>673</v>
      </c>
      <c r="W57" s="47" t="s">
        <v>675</v>
      </c>
      <c r="X57" s="47" t="s">
        <v>676</v>
      </c>
      <c r="Y57" s="31" t="s">
        <v>713</v>
      </c>
      <c r="Z57" s="31" t="s">
        <v>678</v>
      </c>
      <c r="AA57" s="57" t="s">
        <v>679</v>
      </c>
      <c r="AB57" s="57" t="s">
        <v>813</v>
      </c>
      <c r="AC57" s="80">
        <f>AC58+AC59+AC60+AC61+AC62+AC63</f>
        <v>0.1368</v>
      </c>
      <c r="AD57" s="31"/>
      <c r="AE57" s="77"/>
      <c r="AF57" s="77"/>
      <c r="AG57" s="77"/>
      <c r="AH57" s="77"/>
      <c r="AI57" s="77"/>
      <c r="AJ57" s="104"/>
      <c r="AK57" s="77">
        <f>3.14*0.7+4</f>
        <v>6.198</v>
      </c>
      <c r="AL57" s="31"/>
      <c r="AM57" s="49" t="s">
        <v>680</v>
      </c>
      <c r="AN57" s="49" t="s">
        <v>720</v>
      </c>
      <c r="AO57" s="31"/>
      <c r="AP57" s="31"/>
      <c r="AQ57" s="31"/>
      <c r="AR57" s="31"/>
      <c r="AS57" s="31">
        <f>VLOOKUP(N:N,[1]底座模块化总成!$N:$AS,32,0)</f>
        <v>0.3099</v>
      </c>
      <c r="AT57" s="31"/>
      <c r="AU57" s="31">
        <f t="shared" si="71"/>
        <v>0.3099</v>
      </c>
      <c r="AV57" s="31"/>
      <c r="AW57" s="31"/>
      <c r="AX57" s="31"/>
      <c r="AY57" s="122">
        <v>0</v>
      </c>
      <c r="AZ57" s="122">
        <v>0</v>
      </c>
      <c r="BA57" s="122">
        <v>0</v>
      </c>
      <c r="BB57" s="122">
        <v>0</v>
      </c>
      <c r="BC57" s="122">
        <v>1</v>
      </c>
      <c r="BD57" s="123">
        <v>1</v>
      </c>
      <c r="BE57" s="142">
        <f t="shared" ref="BE57:BJ57" si="96">$AS57*AY57</f>
        <v>0</v>
      </c>
      <c r="BF57" s="142">
        <f t="shared" si="96"/>
        <v>0</v>
      </c>
      <c r="BG57" s="142">
        <f t="shared" si="96"/>
        <v>0</v>
      </c>
      <c r="BH57" s="142">
        <f t="shared" si="96"/>
        <v>0</v>
      </c>
      <c r="BI57" s="142">
        <f t="shared" si="96"/>
        <v>0.3099</v>
      </c>
      <c r="BJ57" s="142">
        <f t="shared" si="96"/>
        <v>0.3099</v>
      </c>
      <c r="BK57" s="143">
        <f t="shared" ref="BK57:BP57" si="97">$AU57*AY57</f>
        <v>0</v>
      </c>
      <c r="BL57" s="143">
        <f t="shared" si="97"/>
        <v>0</v>
      </c>
      <c r="BM57" s="143">
        <f t="shared" si="97"/>
        <v>0</v>
      </c>
      <c r="BN57" s="143">
        <f t="shared" si="97"/>
        <v>0</v>
      </c>
      <c r="BO57" s="143">
        <f t="shared" si="97"/>
        <v>0.3099</v>
      </c>
      <c r="BP57" s="143">
        <f t="shared" si="97"/>
        <v>0.3099</v>
      </c>
    </row>
    <row r="58" s="1" customFormat="1" ht="30" customHeight="1" spans="1:68">
      <c r="A58" s="15">
        <f t="shared" si="0"/>
        <v>51</v>
      </c>
      <c r="B58" s="16"/>
      <c r="C58" s="16"/>
      <c r="D58" s="16"/>
      <c r="E58" s="22"/>
      <c r="F58" s="16"/>
      <c r="G58" s="16"/>
      <c r="H58" s="16">
        <v>6</v>
      </c>
      <c r="I58" s="16"/>
      <c r="J58" s="16"/>
      <c r="K58" s="16"/>
      <c r="L58" s="31"/>
      <c r="M58" s="39" t="s">
        <v>814</v>
      </c>
      <c r="N58" s="34" t="s">
        <v>814</v>
      </c>
      <c r="O58" s="34" t="s">
        <v>815</v>
      </c>
      <c r="P58" s="40" t="s">
        <v>734</v>
      </c>
      <c r="Q58" s="31" t="s">
        <v>673</v>
      </c>
      <c r="R58" s="57" t="s">
        <v>674</v>
      </c>
      <c r="S58" s="47"/>
      <c r="T58" s="49" t="s">
        <v>673</v>
      </c>
      <c r="U58" s="31"/>
      <c r="V58" s="49" t="s">
        <v>673</v>
      </c>
      <c r="W58" s="47" t="s">
        <v>675</v>
      </c>
      <c r="X58" s="47" t="s">
        <v>676</v>
      </c>
      <c r="Y58" s="31" t="s">
        <v>111</v>
      </c>
      <c r="Z58" s="57" t="s">
        <v>816</v>
      </c>
      <c r="AA58" s="57" t="s">
        <v>817</v>
      </c>
      <c r="AB58" s="57" t="s">
        <v>818</v>
      </c>
      <c r="AC58" s="80">
        <v>0.0636</v>
      </c>
      <c r="AD58" s="31"/>
      <c r="AE58" s="77" t="s">
        <v>737</v>
      </c>
      <c r="AF58" s="77">
        <v>89</v>
      </c>
      <c r="AG58" s="77">
        <v>69</v>
      </c>
      <c r="AH58" s="77">
        <v>2.5</v>
      </c>
      <c r="AI58" s="77">
        <f t="shared" si="90"/>
        <v>0.12067065</v>
      </c>
      <c r="AJ58" s="104">
        <f t="shared" si="91"/>
        <v>0.527054424584603</v>
      </c>
      <c r="AK58" s="77"/>
      <c r="AL58" s="31"/>
      <c r="AM58" s="49" t="s">
        <v>701</v>
      </c>
      <c r="AN58" s="49"/>
      <c r="AO58" s="31"/>
      <c r="AP58" s="31"/>
      <c r="AQ58" s="31"/>
      <c r="AR58" s="31"/>
      <c r="AS58" s="31">
        <f>VLOOKUP(N:N,[1]底座模块化总成!$N:$AS,32,0)</f>
        <v>0.4449894405</v>
      </c>
      <c r="AT58" s="31"/>
      <c r="AU58" s="31">
        <f t="shared" si="71"/>
        <v>0.4449894405</v>
      </c>
      <c r="AV58" s="31"/>
      <c r="AW58" s="31"/>
      <c r="AX58" s="31"/>
      <c r="AY58" s="122">
        <v>0</v>
      </c>
      <c r="AZ58" s="122">
        <v>0</v>
      </c>
      <c r="BA58" s="122">
        <v>0</v>
      </c>
      <c r="BB58" s="122">
        <v>0</v>
      </c>
      <c r="BC58" s="122">
        <v>1</v>
      </c>
      <c r="BD58" s="123">
        <v>1</v>
      </c>
      <c r="BE58" s="142">
        <f t="shared" ref="BE58:BJ58" si="98">$AS58*AY58</f>
        <v>0</v>
      </c>
      <c r="BF58" s="142">
        <f t="shared" si="98"/>
        <v>0</v>
      </c>
      <c r="BG58" s="142">
        <f t="shared" si="98"/>
        <v>0</v>
      </c>
      <c r="BH58" s="142">
        <f t="shared" si="98"/>
        <v>0</v>
      </c>
      <c r="BI58" s="142">
        <f t="shared" si="98"/>
        <v>0.4449894405</v>
      </c>
      <c r="BJ58" s="142">
        <f t="shared" si="98"/>
        <v>0.4449894405</v>
      </c>
      <c r="BK58" s="143">
        <f t="shared" ref="BK58:BP58" si="99">$AU58*AY58</f>
        <v>0</v>
      </c>
      <c r="BL58" s="143">
        <f t="shared" si="99"/>
        <v>0</v>
      </c>
      <c r="BM58" s="143">
        <f t="shared" si="99"/>
        <v>0</v>
      </c>
      <c r="BN58" s="143">
        <f t="shared" si="99"/>
        <v>0</v>
      </c>
      <c r="BO58" s="143">
        <f t="shared" si="99"/>
        <v>0.4449894405</v>
      </c>
      <c r="BP58" s="143">
        <f t="shared" si="99"/>
        <v>0.4449894405</v>
      </c>
    </row>
    <row r="59" s="1" customFormat="1" ht="30" customHeight="1" spans="1:68">
      <c r="A59" s="15">
        <f t="shared" si="0"/>
        <v>52</v>
      </c>
      <c r="B59" s="16"/>
      <c r="C59" s="16"/>
      <c r="D59" s="16"/>
      <c r="E59" s="22"/>
      <c r="F59" s="16"/>
      <c r="G59" s="16"/>
      <c r="H59" s="16">
        <v>6</v>
      </c>
      <c r="I59" s="16"/>
      <c r="J59" s="16"/>
      <c r="K59" s="16"/>
      <c r="L59" s="31"/>
      <c r="M59" s="39" t="s">
        <v>819</v>
      </c>
      <c r="N59" s="34" t="s">
        <v>819</v>
      </c>
      <c r="O59" s="34" t="s">
        <v>820</v>
      </c>
      <c r="P59" s="40" t="s">
        <v>734</v>
      </c>
      <c r="Q59" s="31" t="s">
        <v>673</v>
      </c>
      <c r="R59" s="57" t="s">
        <v>674</v>
      </c>
      <c r="S59" s="47"/>
      <c r="T59" s="49" t="s">
        <v>673</v>
      </c>
      <c r="U59" s="31"/>
      <c r="V59" s="49" t="s">
        <v>673</v>
      </c>
      <c r="W59" s="47" t="s">
        <v>675</v>
      </c>
      <c r="X59" s="47" t="s">
        <v>676</v>
      </c>
      <c r="Y59" s="31" t="s">
        <v>111</v>
      </c>
      <c r="Z59" s="57" t="s">
        <v>747</v>
      </c>
      <c r="AA59" s="57" t="s">
        <v>817</v>
      </c>
      <c r="AB59" s="57" t="s">
        <v>821</v>
      </c>
      <c r="AC59" s="80">
        <v>0.0097</v>
      </c>
      <c r="AD59" s="31"/>
      <c r="AE59" s="77" t="s">
        <v>737</v>
      </c>
      <c r="AF59" s="77">
        <v>61</v>
      </c>
      <c r="AG59" s="77">
        <v>16</v>
      </c>
      <c r="AH59" s="77">
        <v>2</v>
      </c>
      <c r="AI59" s="77">
        <f t="shared" si="90"/>
        <v>0.01534272</v>
      </c>
      <c r="AJ59" s="104">
        <f t="shared" si="91"/>
        <v>0.632221666040963</v>
      </c>
      <c r="AK59" s="77"/>
      <c r="AL59" s="31"/>
      <c r="AM59" s="49" t="s">
        <v>701</v>
      </c>
      <c r="AN59" s="49"/>
      <c r="AO59" s="31"/>
      <c r="AP59" s="31"/>
      <c r="AQ59" s="31"/>
      <c r="AR59" s="31"/>
      <c r="AS59" s="31">
        <f>VLOOKUP(N:N,[1]底座模块化总成!$N:$AS,32,0)</f>
        <v>0.0606122464</v>
      </c>
      <c r="AT59" s="31"/>
      <c r="AU59" s="31">
        <f t="shared" si="71"/>
        <v>0.0606122464</v>
      </c>
      <c r="AV59" s="31"/>
      <c r="AW59" s="31"/>
      <c r="AX59" s="31"/>
      <c r="AY59" s="122">
        <v>0</v>
      </c>
      <c r="AZ59" s="122">
        <v>0</v>
      </c>
      <c r="BA59" s="122">
        <v>0</v>
      </c>
      <c r="BB59" s="122">
        <v>0</v>
      </c>
      <c r="BC59" s="122">
        <v>1</v>
      </c>
      <c r="BD59" s="123">
        <v>1</v>
      </c>
      <c r="BE59" s="142">
        <f t="shared" ref="BE59:BJ59" si="100">$AS59*AY59</f>
        <v>0</v>
      </c>
      <c r="BF59" s="142">
        <f t="shared" si="100"/>
        <v>0</v>
      </c>
      <c r="BG59" s="142">
        <f t="shared" si="100"/>
        <v>0</v>
      </c>
      <c r="BH59" s="142">
        <f t="shared" si="100"/>
        <v>0</v>
      </c>
      <c r="BI59" s="142">
        <f t="shared" si="100"/>
        <v>0.0606122464</v>
      </c>
      <c r="BJ59" s="142">
        <f t="shared" si="100"/>
        <v>0.0606122464</v>
      </c>
      <c r="BK59" s="143">
        <f t="shared" ref="BK59:BP59" si="101">$AU59*AY59</f>
        <v>0</v>
      </c>
      <c r="BL59" s="143">
        <f t="shared" si="101"/>
        <v>0</v>
      </c>
      <c r="BM59" s="143">
        <f t="shared" si="101"/>
        <v>0</v>
      </c>
      <c r="BN59" s="143">
        <f t="shared" si="101"/>
        <v>0</v>
      </c>
      <c r="BO59" s="143">
        <f t="shared" si="101"/>
        <v>0.0606122464</v>
      </c>
      <c r="BP59" s="143">
        <f t="shared" si="101"/>
        <v>0.0606122464</v>
      </c>
    </row>
    <row r="60" s="1" customFormat="1" ht="30" customHeight="1" spans="1:68">
      <c r="A60" s="15">
        <f t="shared" si="0"/>
        <v>53</v>
      </c>
      <c r="B60" s="16"/>
      <c r="C60" s="16"/>
      <c r="D60" s="16"/>
      <c r="E60" s="22"/>
      <c r="F60" s="16"/>
      <c r="G60" s="16"/>
      <c r="H60" s="16">
        <v>6</v>
      </c>
      <c r="I60" s="16"/>
      <c r="J60" s="16"/>
      <c r="K60" s="16"/>
      <c r="L60" s="31"/>
      <c r="M60" s="38" t="s">
        <v>579</v>
      </c>
      <c r="N60" s="34" t="s">
        <v>822</v>
      </c>
      <c r="O60" s="34" t="s">
        <v>580</v>
      </c>
      <c r="P60" s="40" t="s">
        <v>823</v>
      </c>
      <c r="Q60" s="31" t="s">
        <v>673</v>
      </c>
      <c r="R60" s="57" t="s">
        <v>674</v>
      </c>
      <c r="S60" s="47"/>
      <c r="T60" s="49" t="s">
        <v>673</v>
      </c>
      <c r="U60" s="31"/>
      <c r="V60" s="49" t="s">
        <v>673</v>
      </c>
      <c r="W60" s="57" t="s">
        <v>676</v>
      </c>
      <c r="X60" s="47" t="s">
        <v>675</v>
      </c>
      <c r="Y60" s="31" t="s">
        <v>823</v>
      </c>
      <c r="Z60" s="57" t="s">
        <v>824</v>
      </c>
      <c r="AA60" s="31" t="s">
        <v>825</v>
      </c>
      <c r="AB60" s="57" t="s">
        <v>826</v>
      </c>
      <c r="AC60" s="80">
        <v>0.015</v>
      </c>
      <c r="AD60" s="31"/>
      <c r="AE60" s="49" t="s">
        <v>827</v>
      </c>
      <c r="AF60" s="65">
        <v>20</v>
      </c>
      <c r="AG60" s="65">
        <v>16</v>
      </c>
      <c r="AH60" s="65"/>
      <c r="AI60" s="65">
        <f>8*8*3.14*20*7860/1000000000</f>
        <v>0.031590912</v>
      </c>
      <c r="AJ60" s="97">
        <f t="shared" si="91"/>
        <v>0.474820100160451</v>
      </c>
      <c r="AK60" s="105"/>
      <c r="AL60" s="106"/>
      <c r="AM60" s="49" t="s">
        <v>701</v>
      </c>
      <c r="AN60" s="49" t="s">
        <v>828</v>
      </c>
      <c r="AO60" s="31"/>
      <c r="AP60" s="31"/>
      <c r="AQ60" s="31"/>
      <c r="AR60" s="31"/>
      <c r="AS60" s="31">
        <f>VLOOKUP(N:N,[1]底座模块化总成!$N:$AS,32,0)</f>
        <v>0.2052</v>
      </c>
      <c r="AT60" s="31"/>
      <c r="AU60" s="31">
        <v>0.2052</v>
      </c>
      <c r="AV60" s="31"/>
      <c r="AW60" s="31"/>
      <c r="AX60" s="31"/>
      <c r="AY60" s="122">
        <v>0</v>
      </c>
      <c r="AZ60" s="122">
        <v>0</v>
      </c>
      <c r="BA60" s="122">
        <v>0</v>
      </c>
      <c r="BB60" s="122">
        <v>0</v>
      </c>
      <c r="BC60" s="122">
        <v>1</v>
      </c>
      <c r="BD60" s="123">
        <v>1</v>
      </c>
      <c r="BE60" s="142">
        <f t="shared" ref="BE60:BJ60" si="102">$AS60*AY60</f>
        <v>0</v>
      </c>
      <c r="BF60" s="142">
        <f t="shared" si="102"/>
        <v>0</v>
      </c>
      <c r="BG60" s="142">
        <f t="shared" si="102"/>
        <v>0</v>
      </c>
      <c r="BH60" s="142">
        <f t="shared" si="102"/>
        <v>0</v>
      </c>
      <c r="BI60" s="142">
        <f t="shared" si="102"/>
        <v>0.2052</v>
      </c>
      <c r="BJ60" s="142">
        <f t="shared" si="102"/>
        <v>0.2052</v>
      </c>
      <c r="BK60" s="143">
        <f t="shared" ref="BK60:BP60" si="103">$AU60*AY60</f>
        <v>0</v>
      </c>
      <c r="BL60" s="143">
        <f t="shared" si="103"/>
        <v>0</v>
      </c>
      <c r="BM60" s="143">
        <f t="shared" si="103"/>
        <v>0</v>
      </c>
      <c r="BN60" s="143">
        <f t="shared" si="103"/>
        <v>0</v>
      </c>
      <c r="BO60" s="143">
        <f t="shared" si="103"/>
        <v>0.2052</v>
      </c>
      <c r="BP60" s="143">
        <f t="shared" si="103"/>
        <v>0.2052</v>
      </c>
    </row>
    <row r="61" s="1" customFormat="1" ht="30" customHeight="1" spans="1:68">
      <c r="A61" s="15">
        <f t="shared" si="0"/>
        <v>54</v>
      </c>
      <c r="B61" s="16"/>
      <c r="C61" s="16"/>
      <c r="D61" s="16"/>
      <c r="E61" s="22"/>
      <c r="F61" s="16"/>
      <c r="G61" s="16"/>
      <c r="H61" s="16">
        <v>6</v>
      </c>
      <c r="I61" s="16"/>
      <c r="J61" s="16"/>
      <c r="K61" s="16"/>
      <c r="L61" s="31"/>
      <c r="M61" s="39" t="s">
        <v>564</v>
      </c>
      <c r="N61" s="34" t="s">
        <v>564</v>
      </c>
      <c r="O61" s="34" t="s">
        <v>565</v>
      </c>
      <c r="P61" s="40" t="s">
        <v>829</v>
      </c>
      <c r="Q61" s="31" t="s">
        <v>673</v>
      </c>
      <c r="R61" s="57" t="s">
        <v>674</v>
      </c>
      <c r="S61" s="47"/>
      <c r="T61" s="49" t="s">
        <v>673</v>
      </c>
      <c r="U61" s="31"/>
      <c r="V61" s="49" t="s">
        <v>673</v>
      </c>
      <c r="W61" s="57" t="s">
        <v>676</v>
      </c>
      <c r="X61" s="47" t="s">
        <v>675</v>
      </c>
      <c r="Y61" s="31" t="s">
        <v>830</v>
      </c>
      <c r="Z61" s="57">
        <v>20</v>
      </c>
      <c r="AA61" s="31" t="s">
        <v>825</v>
      </c>
      <c r="AB61" s="57" t="s">
        <v>831</v>
      </c>
      <c r="AC61" s="80">
        <v>0.0307</v>
      </c>
      <c r="AD61" s="31"/>
      <c r="AE61" s="49" t="s">
        <v>827</v>
      </c>
      <c r="AF61" s="65">
        <v>48</v>
      </c>
      <c r="AG61" s="65">
        <v>15</v>
      </c>
      <c r="AH61" s="65"/>
      <c r="AI61" s="65">
        <f>7.5*7.5*3.14*48*7860/1000000000</f>
        <v>0.06663708</v>
      </c>
      <c r="AJ61" s="97">
        <f t="shared" si="91"/>
        <v>0.460704460639632</v>
      </c>
      <c r="AK61" s="105"/>
      <c r="AL61" s="106"/>
      <c r="AM61" s="49" t="s">
        <v>701</v>
      </c>
      <c r="AN61" s="49" t="s">
        <v>828</v>
      </c>
      <c r="AO61" s="31"/>
      <c r="AP61" s="31"/>
      <c r="AQ61" s="31"/>
      <c r="AR61" s="31"/>
      <c r="AS61" s="31">
        <f>VLOOKUP(N:N,[1]底座模块化总成!$N:$AS,32,0)</f>
        <v>0.65</v>
      </c>
      <c r="AT61" s="31"/>
      <c r="AU61" s="31">
        <v>0.65</v>
      </c>
      <c r="AV61" s="31"/>
      <c r="AW61" s="31"/>
      <c r="AX61" s="31"/>
      <c r="AY61" s="122">
        <v>0</v>
      </c>
      <c r="AZ61" s="122">
        <v>0</v>
      </c>
      <c r="BA61" s="122">
        <v>0</v>
      </c>
      <c r="BB61" s="122">
        <v>0</v>
      </c>
      <c r="BC61" s="122">
        <v>1</v>
      </c>
      <c r="BD61" s="123">
        <v>1</v>
      </c>
      <c r="BE61" s="142">
        <f t="shared" ref="BE61:BJ61" si="104">$AS61*AY61</f>
        <v>0</v>
      </c>
      <c r="BF61" s="142">
        <f t="shared" si="104"/>
        <v>0</v>
      </c>
      <c r="BG61" s="142">
        <f t="shared" si="104"/>
        <v>0</v>
      </c>
      <c r="BH61" s="142">
        <f t="shared" si="104"/>
        <v>0</v>
      </c>
      <c r="BI61" s="142">
        <f t="shared" si="104"/>
        <v>0.65</v>
      </c>
      <c r="BJ61" s="142">
        <f t="shared" si="104"/>
        <v>0.65</v>
      </c>
      <c r="BK61" s="143">
        <f t="shared" ref="BK61:BP61" si="105">$AU61*AY61</f>
        <v>0</v>
      </c>
      <c r="BL61" s="143">
        <f t="shared" si="105"/>
        <v>0</v>
      </c>
      <c r="BM61" s="143">
        <f t="shared" si="105"/>
        <v>0</v>
      </c>
      <c r="BN61" s="143">
        <f t="shared" si="105"/>
        <v>0</v>
      </c>
      <c r="BO61" s="143">
        <f t="shared" si="105"/>
        <v>0.65</v>
      </c>
      <c r="BP61" s="143">
        <f t="shared" si="105"/>
        <v>0.65</v>
      </c>
    </row>
    <row r="62" s="1" customFormat="1" ht="30" customHeight="1" spans="1:68">
      <c r="A62" s="15">
        <f t="shared" si="0"/>
        <v>55</v>
      </c>
      <c r="B62" s="16"/>
      <c r="C62" s="16"/>
      <c r="D62" s="16"/>
      <c r="E62" s="22"/>
      <c r="F62" s="16"/>
      <c r="G62" s="16"/>
      <c r="H62" s="16">
        <v>6</v>
      </c>
      <c r="I62" s="16"/>
      <c r="J62" s="16"/>
      <c r="K62" s="16"/>
      <c r="L62" s="31"/>
      <c r="M62" s="38" t="s">
        <v>577</v>
      </c>
      <c r="N62" s="34" t="s">
        <v>832</v>
      </c>
      <c r="O62" s="34" t="s">
        <v>578</v>
      </c>
      <c r="P62" s="40" t="s">
        <v>734</v>
      </c>
      <c r="Q62" s="31" t="s">
        <v>673</v>
      </c>
      <c r="R62" s="57" t="s">
        <v>674</v>
      </c>
      <c r="S62" s="47"/>
      <c r="T62" s="49" t="s">
        <v>673</v>
      </c>
      <c r="U62" s="31"/>
      <c r="V62" s="49" t="s">
        <v>673</v>
      </c>
      <c r="W62" s="57" t="s">
        <v>676</v>
      </c>
      <c r="X62" s="47" t="s">
        <v>675</v>
      </c>
      <c r="Y62" s="31" t="s">
        <v>111</v>
      </c>
      <c r="Z62" s="57" t="s">
        <v>735</v>
      </c>
      <c r="AA62" s="57" t="s">
        <v>817</v>
      </c>
      <c r="AB62" s="57" t="s">
        <v>833</v>
      </c>
      <c r="AC62" s="80">
        <v>0.0158</v>
      </c>
      <c r="AD62" s="31"/>
      <c r="AE62" s="49" t="s">
        <v>737</v>
      </c>
      <c r="AF62" s="65">
        <v>52</v>
      </c>
      <c r="AG62" s="65">
        <v>23.5</v>
      </c>
      <c r="AH62" s="65">
        <v>2.5</v>
      </c>
      <c r="AI62" s="65">
        <v>0.0240123</v>
      </c>
      <c r="AJ62" s="97">
        <v>0.657996110326791</v>
      </c>
      <c r="AL62" s="49"/>
      <c r="AM62" s="49" t="s">
        <v>701</v>
      </c>
      <c r="AN62" s="49" t="s">
        <v>834</v>
      </c>
      <c r="AO62" s="31"/>
      <c r="AP62" s="31"/>
      <c r="AQ62" s="31"/>
      <c r="AR62" s="31"/>
      <c r="AS62" s="31">
        <f>VLOOKUP(N:N,[1]底座模块化总成!$N:$AS,32,0)</f>
        <v>0.170274</v>
      </c>
      <c r="AT62" s="31"/>
      <c r="AU62" s="31">
        <v>0.17</v>
      </c>
      <c r="AV62" s="31"/>
      <c r="AW62" s="31"/>
      <c r="AX62" s="31"/>
      <c r="AY62" s="122">
        <v>0</v>
      </c>
      <c r="AZ62" s="122">
        <v>0</v>
      </c>
      <c r="BA62" s="122">
        <v>0</v>
      </c>
      <c r="BB62" s="122">
        <v>0</v>
      </c>
      <c r="BC62" s="122">
        <v>1</v>
      </c>
      <c r="BD62" s="123">
        <v>1</v>
      </c>
      <c r="BE62" s="142">
        <f t="shared" ref="BE62:BJ62" si="106">$AS62*AY62</f>
        <v>0</v>
      </c>
      <c r="BF62" s="142">
        <f t="shared" si="106"/>
        <v>0</v>
      </c>
      <c r="BG62" s="142">
        <f t="shared" si="106"/>
        <v>0</v>
      </c>
      <c r="BH62" s="142">
        <f t="shared" si="106"/>
        <v>0</v>
      </c>
      <c r="BI62" s="142">
        <f t="shared" si="106"/>
        <v>0.170274</v>
      </c>
      <c r="BJ62" s="142">
        <f t="shared" si="106"/>
        <v>0.170274</v>
      </c>
      <c r="BK62" s="143">
        <f t="shared" ref="BK62:BP62" si="107">$AU62*AY62</f>
        <v>0</v>
      </c>
      <c r="BL62" s="143">
        <f t="shared" si="107"/>
        <v>0</v>
      </c>
      <c r="BM62" s="143">
        <f t="shared" si="107"/>
        <v>0</v>
      </c>
      <c r="BN62" s="143">
        <f t="shared" si="107"/>
        <v>0</v>
      </c>
      <c r="BO62" s="143">
        <f t="shared" si="107"/>
        <v>0.17</v>
      </c>
      <c r="BP62" s="143">
        <f t="shared" si="107"/>
        <v>0.17</v>
      </c>
    </row>
    <row r="63" s="1" customFormat="1" ht="30" customHeight="1" spans="1:68">
      <c r="A63" s="15">
        <f t="shared" si="0"/>
        <v>56</v>
      </c>
      <c r="B63" s="16"/>
      <c r="C63" s="16"/>
      <c r="D63" s="16"/>
      <c r="E63" s="22"/>
      <c r="F63" s="16"/>
      <c r="G63" s="16"/>
      <c r="H63" s="16">
        <v>6</v>
      </c>
      <c r="I63" s="16"/>
      <c r="J63" s="16"/>
      <c r="K63" s="16"/>
      <c r="L63" s="31"/>
      <c r="M63" s="39" t="s">
        <v>568</v>
      </c>
      <c r="N63" s="34" t="s">
        <v>568</v>
      </c>
      <c r="O63" s="34" t="s">
        <v>835</v>
      </c>
      <c r="P63" s="40" t="s">
        <v>836</v>
      </c>
      <c r="Q63" s="31" t="s">
        <v>673</v>
      </c>
      <c r="R63" s="57" t="s">
        <v>674</v>
      </c>
      <c r="S63" s="47"/>
      <c r="T63" s="49" t="s">
        <v>673</v>
      </c>
      <c r="U63" s="60"/>
      <c r="V63" s="49" t="s">
        <v>673</v>
      </c>
      <c r="W63" s="57" t="s">
        <v>676</v>
      </c>
      <c r="X63" s="47" t="s">
        <v>675</v>
      </c>
      <c r="Y63" s="31" t="s">
        <v>830</v>
      </c>
      <c r="Z63" s="57" t="s">
        <v>837</v>
      </c>
      <c r="AA63" s="57" t="s">
        <v>838</v>
      </c>
      <c r="AB63" s="57" t="s">
        <v>839</v>
      </c>
      <c r="AC63" s="80">
        <v>0.002</v>
      </c>
      <c r="AD63" s="31"/>
      <c r="AE63" s="77"/>
      <c r="AF63" s="77"/>
      <c r="AG63" s="77"/>
      <c r="AH63" s="77"/>
      <c r="AI63" s="80">
        <v>0.002</v>
      </c>
      <c r="AJ63" s="77"/>
      <c r="AK63" s="77"/>
      <c r="AL63" s="31"/>
      <c r="AM63" s="49" t="s">
        <v>701</v>
      </c>
      <c r="AN63" s="49" t="s">
        <v>840</v>
      </c>
      <c r="AO63" s="31"/>
      <c r="AP63" s="31"/>
      <c r="AQ63" s="31"/>
      <c r="AR63" s="31"/>
      <c r="AS63" s="31">
        <f>VLOOKUP(N:N,[1]底座模块化总成!$N:$AS,32,0)</f>
        <v>0.1876</v>
      </c>
      <c r="AT63" s="31"/>
      <c r="AU63" s="31">
        <f t="shared" ref="AU63:AU66" si="108">AS63</f>
        <v>0.1876</v>
      </c>
      <c r="AV63" s="31"/>
      <c r="AW63" s="31"/>
      <c r="AX63" s="31"/>
      <c r="AY63" s="122">
        <v>0</v>
      </c>
      <c r="AZ63" s="122">
        <v>0</v>
      </c>
      <c r="BA63" s="122">
        <v>0</v>
      </c>
      <c r="BB63" s="122">
        <v>0</v>
      </c>
      <c r="BC63" s="122">
        <v>1</v>
      </c>
      <c r="BD63" s="123">
        <v>1</v>
      </c>
      <c r="BE63" s="142">
        <f t="shared" ref="BE63:BJ63" si="109">$AS63*AY63</f>
        <v>0</v>
      </c>
      <c r="BF63" s="142">
        <f t="shared" si="109"/>
        <v>0</v>
      </c>
      <c r="BG63" s="142">
        <f t="shared" si="109"/>
        <v>0</v>
      </c>
      <c r="BH63" s="142">
        <f t="shared" si="109"/>
        <v>0</v>
      </c>
      <c r="BI63" s="142">
        <f t="shared" si="109"/>
        <v>0.1876</v>
      </c>
      <c r="BJ63" s="142">
        <f t="shared" si="109"/>
        <v>0.1876</v>
      </c>
      <c r="BK63" s="143">
        <f t="shared" ref="BK63:BP63" si="110">$AU63*AY63</f>
        <v>0</v>
      </c>
      <c r="BL63" s="143">
        <f t="shared" si="110"/>
        <v>0</v>
      </c>
      <c r="BM63" s="143">
        <f t="shared" si="110"/>
        <v>0</v>
      </c>
      <c r="BN63" s="143">
        <f t="shared" si="110"/>
        <v>0</v>
      </c>
      <c r="BO63" s="143">
        <f t="shared" si="110"/>
        <v>0.1876</v>
      </c>
      <c r="BP63" s="143">
        <f t="shared" si="110"/>
        <v>0.1876</v>
      </c>
    </row>
    <row r="64" s="1" customFormat="1" ht="30" customHeight="1" spans="1:68">
      <c r="A64" s="15">
        <f t="shared" si="0"/>
        <v>57</v>
      </c>
      <c r="B64" s="16"/>
      <c r="C64" s="16"/>
      <c r="D64" s="16">
        <v>2</v>
      </c>
      <c r="E64" s="16"/>
      <c r="F64" s="16"/>
      <c r="G64" s="16"/>
      <c r="H64" s="16"/>
      <c r="I64" s="16"/>
      <c r="J64" s="16"/>
      <c r="K64" s="16"/>
      <c r="L64" s="31"/>
      <c r="M64" s="42" t="s">
        <v>441</v>
      </c>
      <c r="N64" s="31" t="s">
        <v>441</v>
      </c>
      <c r="O64" s="31" t="s">
        <v>442</v>
      </c>
      <c r="P64" s="31"/>
      <c r="Q64" s="31" t="s">
        <v>673</v>
      </c>
      <c r="R64" s="16" t="s">
        <v>674</v>
      </c>
      <c r="S64" s="47"/>
      <c r="T64" s="49" t="s">
        <v>771</v>
      </c>
      <c r="U64" s="31" t="s">
        <v>441</v>
      </c>
      <c r="V64" s="49" t="s">
        <v>771</v>
      </c>
      <c r="W64" s="16" t="s">
        <v>675</v>
      </c>
      <c r="X64" s="47" t="s">
        <v>676</v>
      </c>
      <c r="Y64" s="31" t="s">
        <v>841</v>
      </c>
      <c r="Z64" s="16" t="s">
        <v>842</v>
      </c>
      <c r="AA64" s="81" t="s">
        <v>825</v>
      </c>
      <c r="AB64" s="16" t="s">
        <v>843</v>
      </c>
      <c r="AC64" s="82">
        <v>0.0571</v>
      </c>
      <c r="AD64" s="16" t="s">
        <v>844</v>
      </c>
      <c r="AE64" s="77"/>
      <c r="AF64" s="77">
        <v>14</v>
      </c>
      <c r="AG64" s="77">
        <v>14</v>
      </c>
      <c r="AH64" s="77">
        <v>82</v>
      </c>
      <c r="AI64" s="77">
        <f>3.14*7*7*AH64*7860/1000000000</f>
        <v>0.0991658472</v>
      </c>
      <c r="AJ64" s="77">
        <f>AC64/AI64</f>
        <v>0.575803077493397</v>
      </c>
      <c r="AK64" s="77"/>
      <c r="AL64" s="31"/>
      <c r="AM64" s="49" t="s">
        <v>701</v>
      </c>
      <c r="AN64" s="49" t="s">
        <v>828</v>
      </c>
      <c r="AO64" s="31"/>
      <c r="AP64" s="31"/>
      <c r="AQ64" s="31"/>
      <c r="AR64" s="31"/>
      <c r="AS64" s="31">
        <f>VLOOKUP(N:N,[1]底座模块化总成!$N:$AS,32,0)</f>
        <v>1.34</v>
      </c>
      <c r="AT64" s="31"/>
      <c r="AU64" s="31">
        <v>1.34</v>
      </c>
      <c r="AV64" s="31"/>
      <c r="AW64" s="31"/>
      <c r="AX64" s="31"/>
      <c r="AY64" s="122">
        <v>0</v>
      </c>
      <c r="AZ64" s="122">
        <v>0</v>
      </c>
      <c r="BA64" s="122">
        <v>0</v>
      </c>
      <c r="BB64" s="122">
        <v>0</v>
      </c>
      <c r="BC64" s="122">
        <v>2</v>
      </c>
      <c r="BD64" s="123">
        <v>2</v>
      </c>
      <c r="BE64" s="142">
        <f t="shared" ref="BE64:BJ64" si="111">$AS64*AY64</f>
        <v>0</v>
      </c>
      <c r="BF64" s="142">
        <f t="shared" si="111"/>
        <v>0</v>
      </c>
      <c r="BG64" s="142">
        <f t="shared" si="111"/>
        <v>0</v>
      </c>
      <c r="BH64" s="142">
        <f t="shared" si="111"/>
        <v>0</v>
      </c>
      <c r="BI64" s="142">
        <f t="shared" si="111"/>
        <v>2.68</v>
      </c>
      <c r="BJ64" s="142">
        <f t="shared" si="111"/>
        <v>2.68</v>
      </c>
      <c r="BK64" s="143">
        <f t="shared" ref="BK64:BP64" si="112">$AU64*AY64</f>
        <v>0</v>
      </c>
      <c r="BL64" s="143">
        <f t="shared" si="112"/>
        <v>0</v>
      </c>
      <c r="BM64" s="143">
        <f t="shared" si="112"/>
        <v>0</v>
      </c>
      <c r="BN64" s="143">
        <f t="shared" si="112"/>
        <v>0</v>
      </c>
      <c r="BO64" s="143">
        <f t="shared" si="112"/>
        <v>2.68</v>
      </c>
      <c r="BP64" s="143">
        <f t="shared" si="112"/>
        <v>2.68</v>
      </c>
    </row>
    <row r="65" s="1" customFormat="1" ht="30" customHeight="1" spans="1:68">
      <c r="A65" s="15">
        <f t="shared" si="0"/>
        <v>58</v>
      </c>
      <c r="B65" s="16"/>
      <c r="C65" s="16"/>
      <c r="D65" s="16">
        <v>2</v>
      </c>
      <c r="E65" s="16"/>
      <c r="F65" s="16"/>
      <c r="G65" s="16"/>
      <c r="H65" s="16"/>
      <c r="I65" s="16"/>
      <c r="J65" s="16"/>
      <c r="K65" s="16"/>
      <c r="L65" s="31"/>
      <c r="M65" s="145" t="s">
        <v>845</v>
      </c>
      <c r="N65" s="31" t="s">
        <v>845</v>
      </c>
      <c r="O65" s="41" t="s">
        <v>846</v>
      </c>
      <c r="P65" s="31"/>
      <c r="Q65" s="31"/>
      <c r="R65" s="16"/>
      <c r="S65" s="47"/>
      <c r="T65" s="49"/>
      <c r="U65" s="31"/>
      <c r="V65" s="49"/>
      <c r="W65" s="16"/>
      <c r="X65" s="47"/>
      <c r="Y65" s="31" t="s">
        <v>713</v>
      </c>
      <c r="Z65" s="56" t="s">
        <v>678</v>
      </c>
      <c r="AA65" s="56" t="s">
        <v>679</v>
      </c>
      <c r="AB65" s="56" t="s">
        <v>847</v>
      </c>
      <c r="AC65" s="65">
        <v>2.5413</v>
      </c>
      <c r="AD65" s="49" t="s">
        <v>715</v>
      </c>
      <c r="AE65" s="77" t="s">
        <v>715</v>
      </c>
      <c r="AF65" s="77"/>
      <c r="AG65" s="77"/>
      <c r="AH65" s="77"/>
      <c r="AI65" s="77"/>
      <c r="AJ65" s="104"/>
      <c r="AK65" s="77"/>
      <c r="AL65" s="31">
        <v>0.267</v>
      </c>
      <c r="AM65" s="49" t="s">
        <v>680</v>
      </c>
      <c r="AN65" s="49" t="s">
        <v>716</v>
      </c>
      <c r="AO65" s="31"/>
      <c r="AP65" s="31"/>
      <c r="AQ65" s="31"/>
      <c r="AR65" s="31"/>
      <c r="AS65" s="31">
        <f>VLOOKUP(N:N,[1]底座模块化总成!$N:$AS,32,0)</f>
        <v>1.869</v>
      </c>
      <c r="AT65" s="31"/>
      <c r="AU65" s="31">
        <f t="shared" si="108"/>
        <v>1.869</v>
      </c>
      <c r="AV65" s="31"/>
      <c r="AW65" s="31"/>
      <c r="AX65" s="31"/>
      <c r="AY65" s="122">
        <v>0</v>
      </c>
      <c r="AZ65" s="122">
        <v>0</v>
      </c>
      <c r="BA65" s="122">
        <v>0</v>
      </c>
      <c r="BB65" s="122">
        <v>0</v>
      </c>
      <c r="BC65" s="122">
        <v>1</v>
      </c>
      <c r="BD65" s="123">
        <v>1</v>
      </c>
      <c r="BE65" s="142">
        <f t="shared" ref="BE65:BJ65" si="113">$AS65*AY65</f>
        <v>0</v>
      </c>
      <c r="BF65" s="142">
        <f t="shared" si="113"/>
        <v>0</v>
      </c>
      <c r="BG65" s="142">
        <f t="shared" si="113"/>
        <v>0</v>
      </c>
      <c r="BH65" s="142">
        <f t="shared" si="113"/>
        <v>0</v>
      </c>
      <c r="BI65" s="142">
        <f t="shared" si="113"/>
        <v>1.869</v>
      </c>
      <c r="BJ65" s="142">
        <f t="shared" si="113"/>
        <v>1.869</v>
      </c>
      <c r="BK65" s="143">
        <f t="shared" ref="BK65:BP65" si="114">$AU65*AY65</f>
        <v>0</v>
      </c>
      <c r="BL65" s="143">
        <f t="shared" si="114"/>
        <v>0</v>
      </c>
      <c r="BM65" s="143">
        <f t="shared" si="114"/>
        <v>0</v>
      </c>
      <c r="BN65" s="143">
        <f t="shared" si="114"/>
        <v>0</v>
      </c>
      <c r="BO65" s="143">
        <f t="shared" si="114"/>
        <v>1.869</v>
      </c>
      <c r="BP65" s="143">
        <f t="shared" si="114"/>
        <v>1.869</v>
      </c>
    </row>
    <row r="66" s="1" customFormat="1" ht="30" customHeight="1" spans="1:68">
      <c r="A66" s="15">
        <f t="shared" si="0"/>
        <v>59</v>
      </c>
      <c r="B66" s="16"/>
      <c r="C66" s="16"/>
      <c r="E66" s="16">
        <v>3</v>
      </c>
      <c r="F66" s="16"/>
      <c r="G66" s="16"/>
      <c r="H66" s="16"/>
      <c r="I66" s="16"/>
      <c r="J66" s="16"/>
      <c r="K66" s="16"/>
      <c r="L66" s="31"/>
      <c r="M66" s="39" t="s">
        <v>848</v>
      </c>
      <c r="N66" s="41" t="s">
        <v>848</v>
      </c>
      <c r="O66" s="41" t="s">
        <v>849</v>
      </c>
      <c r="P66" s="40"/>
      <c r="Q66" s="31" t="s">
        <v>673</v>
      </c>
      <c r="R66" s="16" t="s">
        <v>674</v>
      </c>
      <c r="S66" s="47"/>
      <c r="T66" s="49" t="s">
        <v>673</v>
      </c>
      <c r="U66" s="56"/>
      <c r="V66" s="56" t="s">
        <v>673</v>
      </c>
      <c r="W66" s="56" t="s">
        <v>675</v>
      </c>
      <c r="X66" s="56" t="s">
        <v>676</v>
      </c>
      <c r="Y66" s="31" t="s">
        <v>713</v>
      </c>
      <c r="Z66" s="56" t="s">
        <v>678</v>
      </c>
      <c r="AA66" s="56" t="s">
        <v>679</v>
      </c>
      <c r="AB66" s="56" t="s">
        <v>847</v>
      </c>
      <c r="AC66" s="65">
        <f>AC67+AC70+AC73+AC74+AC75</f>
        <v>2.5413</v>
      </c>
      <c r="AD66" s="49" t="s">
        <v>715</v>
      </c>
      <c r="AE66" s="77"/>
      <c r="AF66" s="77"/>
      <c r="AG66" s="77"/>
      <c r="AH66" s="77"/>
      <c r="AI66" s="77"/>
      <c r="AJ66" s="104"/>
      <c r="AK66" s="77">
        <v>41.5</v>
      </c>
      <c r="AL66" s="31"/>
      <c r="AM66" s="49" t="s">
        <v>680</v>
      </c>
      <c r="AN66" s="49" t="s">
        <v>720</v>
      </c>
      <c r="AO66" s="31"/>
      <c r="AP66" s="31"/>
      <c r="AQ66" s="31"/>
      <c r="AR66" s="31"/>
      <c r="AS66" s="31">
        <f>VLOOKUP(N:N,[1]底座模块化总成!$N:$AS,32,0)</f>
        <v>2.075</v>
      </c>
      <c r="AT66" s="31"/>
      <c r="AU66" s="31">
        <f t="shared" si="108"/>
        <v>2.075</v>
      </c>
      <c r="AV66" s="31"/>
      <c r="AW66" s="31"/>
      <c r="AX66" s="31" t="s">
        <v>850</v>
      </c>
      <c r="AY66" s="122">
        <v>0</v>
      </c>
      <c r="AZ66" s="122">
        <v>0</v>
      </c>
      <c r="BA66" s="122">
        <v>0</v>
      </c>
      <c r="BB66" s="122">
        <v>0</v>
      </c>
      <c r="BC66" s="122">
        <v>1</v>
      </c>
      <c r="BD66" s="123">
        <v>1</v>
      </c>
      <c r="BE66" s="142">
        <f t="shared" ref="BE66:BJ66" si="115">$AS66*AY66</f>
        <v>0</v>
      </c>
      <c r="BF66" s="142">
        <f t="shared" si="115"/>
        <v>0</v>
      </c>
      <c r="BG66" s="142">
        <f t="shared" si="115"/>
        <v>0</v>
      </c>
      <c r="BH66" s="142">
        <f t="shared" si="115"/>
        <v>0</v>
      </c>
      <c r="BI66" s="142">
        <f t="shared" si="115"/>
        <v>2.075</v>
      </c>
      <c r="BJ66" s="142">
        <f t="shared" si="115"/>
        <v>2.075</v>
      </c>
      <c r="BK66" s="143">
        <f t="shared" ref="BK66:BP66" si="116">$AU66*AY66</f>
        <v>0</v>
      </c>
      <c r="BL66" s="143">
        <f t="shared" si="116"/>
        <v>0</v>
      </c>
      <c r="BM66" s="143">
        <f t="shared" si="116"/>
        <v>0</v>
      </c>
      <c r="BN66" s="143">
        <f t="shared" si="116"/>
        <v>0</v>
      </c>
      <c r="BO66" s="143">
        <f t="shared" si="116"/>
        <v>2.075</v>
      </c>
      <c r="BP66" s="143">
        <f t="shared" si="116"/>
        <v>2.075</v>
      </c>
    </row>
    <row r="67" s="1" customFormat="1" ht="30" customHeight="1" spans="1:68">
      <c r="A67" s="15">
        <f t="shared" si="0"/>
        <v>60</v>
      </c>
      <c r="B67" s="16"/>
      <c r="C67" s="16"/>
      <c r="E67" s="16"/>
      <c r="F67" s="16">
        <v>4</v>
      </c>
      <c r="G67" s="16"/>
      <c r="H67" s="16"/>
      <c r="I67" s="16"/>
      <c r="J67" s="16"/>
      <c r="K67" s="16"/>
      <c r="L67" s="31"/>
      <c r="M67" s="39"/>
      <c r="N67" s="41" t="s">
        <v>851</v>
      </c>
      <c r="O67" s="41" t="s">
        <v>852</v>
      </c>
      <c r="P67" s="40"/>
      <c r="Q67" s="31" t="s">
        <v>673</v>
      </c>
      <c r="R67" s="16" t="s">
        <v>674</v>
      </c>
      <c r="S67" s="47"/>
      <c r="T67" s="49" t="s">
        <v>673</v>
      </c>
      <c r="U67" s="60"/>
      <c r="V67" s="56" t="s">
        <v>673</v>
      </c>
      <c r="W67" s="56" t="s">
        <v>675</v>
      </c>
      <c r="X67" s="56" t="s">
        <v>676</v>
      </c>
      <c r="Y67" s="31" t="s">
        <v>713</v>
      </c>
      <c r="Z67" s="56" t="s">
        <v>678</v>
      </c>
      <c r="AA67" s="56" t="s">
        <v>679</v>
      </c>
      <c r="AB67" s="31" t="s">
        <v>853</v>
      </c>
      <c r="AC67" s="65">
        <f>AC68+AC69</f>
        <v>0.6155</v>
      </c>
      <c r="AD67" s="49" t="s">
        <v>679</v>
      </c>
      <c r="AE67" s="77"/>
      <c r="AF67" s="77"/>
      <c r="AG67" s="77"/>
      <c r="AH67" s="77"/>
      <c r="AI67" s="77"/>
      <c r="AJ67" s="77"/>
      <c r="AK67" s="77"/>
      <c r="AL67" s="31"/>
      <c r="AM67" s="49" t="s">
        <v>684</v>
      </c>
      <c r="AN67" s="49"/>
      <c r="AO67" s="31"/>
      <c r="AP67" s="31"/>
      <c r="AQ67" s="31"/>
      <c r="AR67" s="31"/>
      <c r="AS67" s="31">
        <f>VLOOKUP(N:N,[1]底座模块化总成!$N:$AS,32,0)</f>
        <v>0</v>
      </c>
      <c r="AT67" s="31"/>
      <c r="AU67" s="31"/>
      <c r="AV67" s="31"/>
      <c r="AW67" s="31"/>
      <c r="AX67" s="31"/>
      <c r="AY67" s="122">
        <v>0</v>
      </c>
      <c r="AZ67" s="122">
        <v>0</v>
      </c>
      <c r="BA67" s="122">
        <v>0</v>
      </c>
      <c r="BB67" s="122">
        <v>0</v>
      </c>
      <c r="BC67" s="122">
        <v>1</v>
      </c>
      <c r="BD67" s="123">
        <v>1</v>
      </c>
      <c r="BE67" s="142">
        <f t="shared" ref="BE67:BJ67" si="117">$AS67*AY67</f>
        <v>0</v>
      </c>
      <c r="BF67" s="142">
        <f t="shared" si="117"/>
        <v>0</v>
      </c>
      <c r="BG67" s="142">
        <f t="shared" si="117"/>
        <v>0</v>
      </c>
      <c r="BH67" s="142">
        <f t="shared" si="117"/>
        <v>0</v>
      </c>
      <c r="BI67" s="142">
        <f t="shared" si="117"/>
        <v>0</v>
      </c>
      <c r="BJ67" s="142">
        <f t="shared" si="117"/>
        <v>0</v>
      </c>
      <c r="BK67" s="143">
        <f t="shared" ref="BK67:BP67" si="118">$AU67*AY67</f>
        <v>0</v>
      </c>
      <c r="BL67" s="143">
        <f t="shared" si="118"/>
        <v>0</v>
      </c>
      <c r="BM67" s="143">
        <f t="shared" si="118"/>
        <v>0</v>
      </c>
      <c r="BN67" s="143">
        <f t="shared" si="118"/>
        <v>0</v>
      </c>
      <c r="BO67" s="143">
        <f t="shared" si="118"/>
        <v>0</v>
      </c>
      <c r="BP67" s="143">
        <f t="shared" si="118"/>
        <v>0</v>
      </c>
    </row>
    <row r="68" s="1" customFormat="1" ht="30" customHeight="1" spans="1:68">
      <c r="A68" s="15">
        <f t="shared" si="0"/>
        <v>61</v>
      </c>
      <c r="B68" s="16"/>
      <c r="C68" s="16"/>
      <c r="E68" s="16"/>
      <c r="F68" s="16"/>
      <c r="G68" s="16">
        <v>5</v>
      </c>
      <c r="H68" s="16"/>
      <c r="I68" s="16"/>
      <c r="J68" s="16"/>
      <c r="K68" s="16"/>
      <c r="L68" s="31"/>
      <c r="M68" s="39" t="s">
        <v>854</v>
      </c>
      <c r="N68" s="41" t="s">
        <v>854</v>
      </c>
      <c r="O68" s="41" t="s">
        <v>855</v>
      </c>
      <c r="P68" s="40" t="s">
        <v>734</v>
      </c>
      <c r="Q68" s="31" t="s">
        <v>673</v>
      </c>
      <c r="R68" s="16" t="s">
        <v>674</v>
      </c>
      <c r="S68" s="47"/>
      <c r="T68" s="49" t="s">
        <v>673</v>
      </c>
      <c r="U68" s="60"/>
      <c r="V68" s="56" t="s">
        <v>673</v>
      </c>
      <c r="W68" s="56" t="s">
        <v>675</v>
      </c>
      <c r="X68" s="56" t="s">
        <v>676</v>
      </c>
      <c r="Y68" s="31" t="s">
        <v>111</v>
      </c>
      <c r="Z68" s="16" t="s">
        <v>760</v>
      </c>
      <c r="AA68" s="16" t="s">
        <v>736</v>
      </c>
      <c r="AB68" s="31" t="s">
        <v>853</v>
      </c>
      <c r="AC68" s="65">
        <v>0.5667</v>
      </c>
      <c r="AD68" s="49" t="s">
        <v>679</v>
      </c>
      <c r="AE68" s="49" t="s">
        <v>737</v>
      </c>
      <c r="AF68" s="77">
        <v>406</v>
      </c>
      <c r="AG68" s="77">
        <v>75</v>
      </c>
      <c r="AH68" s="77">
        <v>3</v>
      </c>
      <c r="AI68" s="77">
        <f t="shared" ref="AI68:AI74" si="119">AF68*AG68*AH68*7860/1000000000</f>
        <v>0.718011</v>
      </c>
      <c r="AJ68" s="104">
        <f t="shared" ref="AJ68:AJ74" si="120">AC68/AI68</f>
        <v>0.789263674233403</v>
      </c>
      <c r="AK68" s="77"/>
      <c r="AL68" s="31"/>
      <c r="AM68" s="49" t="s">
        <v>680</v>
      </c>
      <c r="AN68" s="49" t="s">
        <v>743</v>
      </c>
      <c r="AO68" s="31"/>
      <c r="AP68" s="31"/>
      <c r="AQ68" s="31"/>
      <c r="AR68" s="31"/>
      <c r="AS68" s="31">
        <f>VLOOKUP(N:N,[1]底座模块化总成!$N:$AS,32,0)</f>
        <v>3.11843607</v>
      </c>
      <c r="AT68" s="31"/>
      <c r="AU68" s="31">
        <f t="shared" ref="AU68:AU76" si="121">AS68</f>
        <v>3.11843607</v>
      </c>
      <c r="AV68" s="31"/>
      <c r="AW68" s="31"/>
      <c r="AX68" s="31"/>
      <c r="AY68" s="122">
        <v>0</v>
      </c>
      <c r="AZ68" s="122">
        <v>0</v>
      </c>
      <c r="BA68" s="122">
        <v>0</v>
      </c>
      <c r="BB68" s="122">
        <v>0</v>
      </c>
      <c r="BC68" s="122">
        <v>1</v>
      </c>
      <c r="BD68" s="123">
        <v>1</v>
      </c>
      <c r="BE68" s="142">
        <f t="shared" ref="BE68:BJ68" si="122">$AS68*AY68</f>
        <v>0</v>
      </c>
      <c r="BF68" s="142">
        <f t="shared" si="122"/>
        <v>0</v>
      </c>
      <c r="BG68" s="142">
        <f t="shared" si="122"/>
        <v>0</v>
      </c>
      <c r="BH68" s="142">
        <f t="shared" si="122"/>
        <v>0</v>
      </c>
      <c r="BI68" s="142">
        <f t="shared" si="122"/>
        <v>3.11843607</v>
      </c>
      <c r="BJ68" s="142">
        <f t="shared" si="122"/>
        <v>3.11843607</v>
      </c>
      <c r="BK68" s="143">
        <f t="shared" ref="BK68:BP68" si="123">$AU68*AY68</f>
        <v>0</v>
      </c>
      <c r="BL68" s="143">
        <f t="shared" si="123"/>
        <v>0</v>
      </c>
      <c r="BM68" s="143">
        <f t="shared" si="123"/>
        <v>0</v>
      </c>
      <c r="BN68" s="143">
        <f t="shared" si="123"/>
        <v>0</v>
      </c>
      <c r="BO68" s="143">
        <f t="shared" si="123"/>
        <v>3.11843607</v>
      </c>
      <c r="BP68" s="143">
        <f t="shared" si="123"/>
        <v>3.11843607</v>
      </c>
    </row>
    <row r="69" s="1" customFormat="1" ht="30" customHeight="1" spans="1:68">
      <c r="A69" s="15">
        <f t="shared" si="0"/>
        <v>62</v>
      </c>
      <c r="B69" s="16"/>
      <c r="C69" s="16"/>
      <c r="E69" s="16"/>
      <c r="F69" s="16"/>
      <c r="G69" s="16">
        <v>5</v>
      </c>
      <c r="H69" s="16"/>
      <c r="I69" s="16"/>
      <c r="J69" s="16"/>
      <c r="K69" s="16"/>
      <c r="L69" s="31"/>
      <c r="M69" s="41" t="s">
        <v>856</v>
      </c>
      <c r="N69" s="41" t="s">
        <v>856</v>
      </c>
      <c r="O69" s="41" t="s">
        <v>857</v>
      </c>
      <c r="P69" s="40"/>
      <c r="Q69" s="31" t="s">
        <v>673</v>
      </c>
      <c r="R69" s="16" t="s">
        <v>674</v>
      </c>
      <c r="S69" s="47"/>
      <c r="T69" s="49" t="s">
        <v>771</v>
      </c>
      <c r="U69" s="60"/>
      <c r="V69" s="49" t="s">
        <v>771</v>
      </c>
      <c r="W69" s="56" t="s">
        <v>676</v>
      </c>
      <c r="X69" s="56" t="s">
        <v>675</v>
      </c>
      <c r="Y69" s="47" t="s">
        <v>858</v>
      </c>
      <c r="Z69" s="47" t="s">
        <v>859</v>
      </c>
      <c r="AA69" s="47" t="s">
        <v>860</v>
      </c>
      <c r="AB69" s="168" t="s">
        <v>861</v>
      </c>
      <c r="AC69" s="65">
        <v>0.0488</v>
      </c>
      <c r="AD69" s="16" t="s">
        <v>679</v>
      </c>
      <c r="AE69" s="77"/>
      <c r="AF69" s="77"/>
      <c r="AG69" s="77"/>
      <c r="AH69" s="77"/>
      <c r="AI69" s="77"/>
      <c r="AJ69" s="77"/>
      <c r="AK69" s="77"/>
      <c r="AL69" s="31"/>
      <c r="AM69" s="49" t="s">
        <v>701</v>
      </c>
      <c r="AN69" s="49" t="s">
        <v>862</v>
      </c>
      <c r="AO69" s="31"/>
      <c r="AP69" s="31"/>
      <c r="AQ69" s="31"/>
      <c r="AR69" s="31"/>
      <c r="AS69" s="31">
        <f>VLOOKUP(N:N,[1]底座模块化总成!$N:$AS,32,0)</f>
        <v>1.8</v>
      </c>
      <c r="AT69" s="31"/>
      <c r="AU69" s="31">
        <v>1.45</v>
      </c>
      <c r="AV69" s="31"/>
      <c r="AW69" s="31"/>
      <c r="AX69" s="31"/>
      <c r="AY69" s="122">
        <v>0</v>
      </c>
      <c r="AZ69" s="122">
        <v>0</v>
      </c>
      <c r="BA69" s="122">
        <v>0</v>
      </c>
      <c r="BB69" s="122">
        <v>0</v>
      </c>
      <c r="BC69" s="122">
        <v>1</v>
      </c>
      <c r="BD69" s="123">
        <v>1</v>
      </c>
      <c r="BE69" s="142">
        <f t="shared" ref="BE69:BJ69" si="124">$AS69*AY69</f>
        <v>0</v>
      </c>
      <c r="BF69" s="142">
        <f t="shared" si="124"/>
        <v>0</v>
      </c>
      <c r="BG69" s="142">
        <f t="shared" si="124"/>
        <v>0</v>
      </c>
      <c r="BH69" s="142">
        <f t="shared" si="124"/>
        <v>0</v>
      </c>
      <c r="BI69" s="142">
        <f t="shared" si="124"/>
        <v>1.8</v>
      </c>
      <c r="BJ69" s="142">
        <f t="shared" si="124"/>
        <v>1.8</v>
      </c>
      <c r="BK69" s="143">
        <f t="shared" ref="BK69:BP69" si="125">$AU69*AY69</f>
        <v>0</v>
      </c>
      <c r="BL69" s="143">
        <f t="shared" si="125"/>
        <v>0</v>
      </c>
      <c r="BM69" s="143">
        <f t="shared" si="125"/>
        <v>0</v>
      </c>
      <c r="BN69" s="143">
        <f t="shared" si="125"/>
        <v>0</v>
      </c>
      <c r="BO69" s="143">
        <f t="shared" si="125"/>
        <v>1.45</v>
      </c>
      <c r="BP69" s="143">
        <f t="shared" si="125"/>
        <v>1.45</v>
      </c>
    </row>
    <row r="70" s="1" customFormat="1" ht="30" customHeight="1" spans="1:68">
      <c r="A70" s="15">
        <f t="shared" si="0"/>
        <v>63</v>
      </c>
      <c r="B70" s="16"/>
      <c r="C70" s="16"/>
      <c r="E70" s="16"/>
      <c r="F70" s="16">
        <v>4</v>
      </c>
      <c r="G70" s="16"/>
      <c r="H70" s="16"/>
      <c r="I70" s="16"/>
      <c r="J70" s="16"/>
      <c r="K70" s="16"/>
      <c r="L70" s="31"/>
      <c r="M70" s="39"/>
      <c r="N70" s="41" t="s">
        <v>863</v>
      </c>
      <c r="O70" s="41" t="s">
        <v>852</v>
      </c>
      <c r="P70" s="40"/>
      <c r="Q70" s="31" t="s">
        <v>673</v>
      </c>
      <c r="R70" s="16" t="s">
        <v>674</v>
      </c>
      <c r="S70" s="47"/>
      <c r="T70" s="49" t="s">
        <v>673</v>
      </c>
      <c r="U70" s="60"/>
      <c r="V70" s="56" t="s">
        <v>673</v>
      </c>
      <c r="W70" s="56" t="s">
        <v>675</v>
      </c>
      <c r="X70" s="56" t="s">
        <v>676</v>
      </c>
      <c r="Y70" s="31" t="s">
        <v>713</v>
      </c>
      <c r="Z70" s="56" t="s">
        <v>678</v>
      </c>
      <c r="AA70" s="56" t="s">
        <v>679</v>
      </c>
      <c r="AB70" s="31" t="s">
        <v>853</v>
      </c>
      <c r="AC70" s="65">
        <f>AC71+AC72</f>
        <v>0.6155</v>
      </c>
      <c r="AD70" s="49" t="s">
        <v>679</v>
      </c>
      <c r="AE70" s="77"/>
      <c r="AF70" s="77"/>
      <c r="AG70" s="77"/>
      <c r="AH70" s="77"/>
      <c r="AI70" s="77"/>
      <c r="AJ70" s="77"/>
      <c r="AK70" s="77"/>
      <c r="AL70" s="31"/>
      <c r="AM70" s="49" t="s">
        <v>684</v>
      </c>
      <c r="AN70" s="49"/>
      <c r="AO70" s="31"/>
      <c r="AP70" s="31"/>
      <c r="AQ70" s="31"/>
      <c r="AR70" s="31"/>
      <c r="AS70" s="31">
        <f>VLOOKUP(N:N,[1]底座模块化总成!$N:$AS,32,0)</f>
        <v>0</v>
      </c>
      <c r="AT70" s="31"/>
      <c r="AU70" s="31"/>
      <c r="AV70" s="31"/>
      <c r="AW70" s="31"/>
      <c r="AX70" s="31"/>
      <c r="AY70" s="122">
        <v>0</v>
      </c>
      <c r="AZ70" s="122">
        <v>0</v>
      </c>
      <c r="BA70" s="122">
        <v>0</v>
      </c>
      <c r="BB70" s="122">
        <v>0</v>
      </c>
      <c r="BC70" s="122">
        <v>1</v>
      </c>
      <c r="BD70" s="123">
        <v>1</v>
      </c>
      <c r="BE70" s="142">
        <f t="shared" ref="BE70:BJ70" si="126">$AS70*AY70</f>
        <v>0</v>
      </c>
      <c r="BF70" s="142">
        <f t="shared" si="126"/>
        <v>0</v>
      </c>
      <c r="BG70" s="142">
        <f t="shared" si="126"/>
        <v>0</v>
      </c>
      <c r="BH70" s="142">
        <f t="shared" si="126"/>
        <v>0</v>
      </c>
      <c r="BI70" s="142">
        <f t="shared" si="126"/>
        <v>0</v>
      </c>
      <c r="BJ70" s="142">
        <f t="shared" si="126"/>
        <v>0</v>
      </c>
      <c r="BK70" s="143">
        <f t="shared" ref="BK70:BP70" si="127">$AU70*AY70</f>
        <v>0</v>
      </c>
      <c r="BL70" s="143">
        <f t="shared" si="127"/>
        <v>0</v>
      </c>
      <c r="BM70" s="143">
        <f t="shared" si="127"/>
        <v>0</v>
      </c>
      <c r="BN70" s="143">
        <f t="shared" si="127"/>
        <v>0</v>
      </c>
      <c r="BO70" s="143">
        <f t="shared" si="127"/>
        <v>0</v>
      </c>
      <c r="BP70" s="143">
        <f t="shared" si="127"/>
        <v>0</v>
      </c>
    </row>
    <row r="71" s="1" customFormat="1" ht="30" customHeight="1" spans="1:68">
      <c r="A71" s="15">
        <f t="shared" si="0"/>
        <v>64</v>
      </c>
      <c r="B71" s="16"/>
      <c r="C71" s="16"/>
      <c r="E71" s="16"/>
      <c r="F71" s="16"/>
      <c r="G71" s="16">
        <v>5</v>
      </c>
      <c r="H71" s="16"/>
      <c r="I71" s="16"/>
      <c r="J71" s="16"/>
      <c r="K71" s="16"/>
      <c r="L71" s="31"/>
      <c r="M71" s="39" t="s">
        <v>864</v>
      </c>
      <c r="N71" s="41" t="s">
        <v>864</v>
      </c>
      <c r="O71" s="146" t="s">
        <v>865</v>
      </c>
      <c r="P71" s="40" t="s">
        <v>734</v>
      </c>
      <c r="Q71" s="31" t="s">
        <v>673</v>
      </c>
      <c r="R71" s="16" t="s">
        <v>674</v>
      </c>
      <c r="S71" s="47"/>
      <c r="T71" s="49" t="s">
        <v>673</v>
      </c>
      <c r="U71" s="60"/>
      <c r="V71" s="56" t="s">
        <v>673</v>
      </c>
      <c r="W71" s="56" t="s">
        <v>675</v>
      </c>
      <c r="X71" s="56" t="s">
        <v>676</v>
      </c>
      <c r="Y71" s="31" t="s">
        <v>111</v>
      </c>
      <c r="Z71" s="16" t="s">
        <v>760</v>
      </c>
      <c r="AA71" s="16" t="s">
        <v>736</v>
      </c>
      <c r="AB71" s="31" t="s">
        <v>853</v>
      </c>
      <c r="AC71" s="65">
        <v>0.5667</v>
      </c>
      <c r="AD71" s="49" t="s">
        <v>679</v>
      </c>
      <c r="AE71" s="49" t="s">
        <v>737</v>
      </c>
      <c r="AF71" s="77">
        <v>406</v>
      </c>
      <c r="AG71" s="77">
        <v>75</v>
      </c>
      <c r="AH71" s="77">
        <v>3</v>
      </c>
      <c r="AI71" s="77">
        <f t="shared" si="119"/>
        <v>0.718011</v>
      </c>
      <c r="AJ71" s="104">
        <f t="shared" si="120"/>
        <v>0.789263674233403</v>
      </c>
      <c r="AK71" s="77"/>
      <c r="AL71" s="31"/>
      <c r="AM71" s="49" t="s">
        <v>680</v>
      </c>
      <c r="AN71" s="49" t="s">
        <v>743</v>
      </c>
      <c r="AO71" s="31"/>
      <c r="AP71" s="31"/>
      <c r="AQ71" s="31"/>
      <c r="AR71" s="31"/>
      <c r="AS71" s="31">
        <f>VLOOKUP(N:N,[1]底座模块化总成!$N:$AS,32,0)</f>
        <v>3.11843607</v>
      </c>
      <c r="AT71" s="31"/>
      <c r="AU71" s="31">
        <f t="shared" si="121"/>
        <v>3.11843607</v>
      </c>
      <c r="AV71" s="31"/>
      <c r="AW71" s="31"/>
      <c r="AX71" s="31"/>
      <c r="AY71" s="122">
        <v>0</v>
      </c>
      <c r="AZ71" s="122">
        <v>0</v>
      </c>
      <c r="BA71" s="122">
        <v>0</v>
      </c>
      <c r="BB71" s="122">
        <v>0</v>
      </c>
      <c r="BC71" s="122">
        <v>1</v>
      </c>
      <c r="BD71" s="123">
        <v>1</v>
      </c>
      <c r="BE71" s="142">
        <f t="shared" ref="BE71:BJ71" si="128">$AS71*AY71</f>
        <v>0</v>
      </c>
      <c r="BF71" s="142">
        <f t="shared" si="128"/>
        <v>0</v>
      </c>
      <c r="BG71" s="142">
        <f t="shared" si="128"/>
        <v>0</v>
      </c>
      <c r="BH71" s="142">
        <f t="shared" si="128"/>
        <v>0</v>
      </c>
      <c r="BI71" s="142">
        <f t="shared" si="128"/>
        <v>3.11843607</v>
      </c>
      <c r="BJ71" s="142">
        <f t="shared" si="128"/>
        <v>3.11843607</v>
      </c>
      <c r="BK71" s="143">
        <f t="shared" ref="BK71:BP71" si="129">$AU71*AY71</f>
        <v>0</v>
      </c>
      <c r="BL71" s="143">
        <f t="shared" si="129"/>
        <v>0</v>
      </c>
      <c r="BM71" s="143">
        <f t="shared" si="129"/>
        <v>0</v>
      </c>
      <c r="BN71" s="143">
        <f t="shared" si="129"/>
        <v>0</v>
      </c>
      <c r="BO71" s="143">
        <f t="shared" si="129"/>
        <v>3.11843607</v>
      </c>
      <c r="BP71" s="143">
        <f t="shared" si="129"/>
        <v>3.11843607</v>
      </c>
    </row>
    <row r="72" s="1" customFormat="1" ht="30" customHeight="1" spans="1:68">
      <c r="A72" s="15">
        <f t="shared" ref="A72:A77" si="130">ROW()-7</f>
        <v>65</v>
      </c>
      <c r="B72" s="16"/>
      <c r="C72" s="16"/>
      <c r="E72" s="16"/>
      <c r="F72" s="16"/>
      <c r="G72" s="16">
        <v>5</v>
      </c>
      <c r="H72" s="16"/>
      <c r="I72" s="16"/>
      <c r="J72" s="16"/>
      <c r="K72" s="16"/>
      <c r="L72" s="31"/>
      <c r="M72" s="41" t="s">
        <v>856</v>
      </c>
      <c r="N72" s="41" t="s">
        <v>856</v>
      </c>
      <c r="O72" s="41" t="s">
        <v>857</v>
      </c>
      <c r="P72" s="40"/>
      <c r="Q72" s="31" t="s">
        <v>673</v>
      </c>
      <c r="R72" s="16" t="s">
        <v>674</v>
      </c>
      <c r="S72" s="47"/>
      <c r="T72" s="49" t="s">
        <v>771</v>
      </c>
      <c r="U72" s="60"/>
      <c r="V72" s="49" t="s">
        <v>771</v>
      </c>
      <c r="W72" s="56" t="s">
        <v>676</v>
      </c>
      <c r="X72" s="56" t="s">
        <v>675</v>
      </c>
      <c r="Y72" s="47" t="s">
        <v>858</v>
      </c>
      <c r="Z72" s="47" t="s">
        <v>859</v>
      </c>
      <c r="AA72" s="47" t="s">
        <v>860</v>
      </c>
      <c r="AB72" s="168" t="s">
        <v>861</v>
      </c>
      <c r="AC72" s="65">
        <v>0.0488</v>
      </c>
      <c r="AD72" s="16" t="s">
        <v>679</v>
      </c>
      <c r="AE72" s="77"/>
      <c r="AF72" s="77"/>
      <c r="AG72" s="77"/>
      <c r="AH72" s="77"/>
      <c r="AI72" s="77"/>
      <c r="AJ72" s="77"/>
      <c r="AK72" s="77"/>
      <c r="AL72" s="31"/>
      <c r="AM72" s="49" t="s">
        <v>701</v>
      </c>
      <c r="AN72" s="49" t="s">
        <v>862</v>
      </c>
      <c r="AO72" s="31"/>
      <c r="AP72" s="31"/>
      <c r="AQ72" s="31"/>
      <c r="AR72" s="31"/>
      <c r="AS72" s="31">
        <f>VLOOKUP(N:N,[1]底座模块化总成!$N:$AS,32,0)</f>
        <v>1.8</v>
      </c>
      <c r="AT72" s="31"/>
      <c r="AU72" s="31">
        <v>1.45</v>
      </c>
      <c r="AV72" s="31"/>
      <c r="AW72" s="31"/>
      <c r="AX72" s="31"/>
      <c r="AY72" s="122">
        <v>0</v>
      </c>
      <c r="AZ72" s="122">
        <v>0</v>
      </c>
      <c r="BA72" s="122">
        <v>0</v>
      </c>
      <c r="BB72" s="122">
        <v>0</v>
      </c>
      <c r="BC72" s="122">
        <v>1</v>
      </c>
      <c r="BD72" s="123">
        <v>1</v>
      </c>
      <c r="BE72" s="142">
        <f t="shared" ref="BE72:BJ72" si="131">$AS72*AY72</f>
        <v>0</v>
      </c>
      <c r="BF72" s="142">
        <f t="shared" si="131"/>
        <v>0</v>
      </c>
      <c r="BG72" s="142">
        <f t="shared" si="131"/>
        <v>0</v>
      </c>
      <c r="BH72" s="142">
        <f t="shared" si="131"/>
        <v>0</v>
      </c>
      <c r="BI72" s="142">
        <f t="shared" si="131"/>
        <v>1.8</v>
      </c>
      <c r="BJ72" s="142">
        <f t="shared" si="131"/>
        <v>1.8</v>
      </c>
      <c r="BK72" s="143">
        <f t="shared" ref="BK72:BP72" si="132">$AU72*AY72</f>
        <v>0</v>
      </c>
      <c r="BL72" s="143">
        <f t="shared" si="132"/>
        <v>0</v>
      </c>
      <c r="BM72" s="143">
        <f t="shared" si="132"/>
        <v>0</v>
      </c>
      <c r="BN72" s="143">
        <f t="shared" si="132"/>
        <v>0</v>
      </c>
      <c r="BO72" s="143">
        <f t="shared" si="132"/>
        <v>1.45</v>
      </c>
      <c r="BP72" s="143">
        <f t="shared" si="132"/>
        <v>1.45</v>
      </c>
    </row>
    <row r="73" s="1" customFormat="1" ht="30" customHeight="1" spans="1:68">
      <c r="A73" s="15">
        <f t="shared" si="130"/>
        <v>66</v>
      </c>
      <c r="B73" s="16"/>
      <c r="C73" s="16"/>
      <c r="E73" s="16"/>
      <c r="F73" s="16">
        <v>4</v>
      </c>
      <c r="G73" s="16"/>
      <c r="H73" s="16"/>
      <c r="I73" s="16"/>
      <c r="J73" s="16"/>
      <c r="K73" s="16"/>
      <c r="L73" s="31"/>
      <c r="M73" s="39" t="s">
        <v>866</v>
      </c>
      <c r="N73" s="28" t="s">
        <v>866</v>
      </c>
      <c r="O73" s="28" t="s">
        <v>518</v>
      </c>
      <c r="P73" s="28" t="s">
        <v>734</v>
      </c>
      <c r="Q73" s="31" t="s">
        <v>689</v>
      </c>
      <c r="R73" s="16" t="s">
        <v>674</v>
      </c>
      <c r="S73" s="157"/>
      <c r="T73" s="49" t="s">
        <v>673</v>
      </c>
      <c r="U73" s="28"/>
      <c r="V73" s="49" t="s">
        <v>673</v>
      </c>
      <c r="W73" s="16" t="s">
        <v>675</v>
      </c>
      <c r="X73" s="47" t="s">
        <v>676</v>
      </c>
      <c r="Y73" s="31" t="s">
        <v>111</v>
      </c>
      <c r="Z73" s="16" t="s">
        <v>754</v>
      </c>
      <c r="AA73" s="16" t="s">
        <v>736</v>
      </c>
      <c r="AB73" s="31" t="s">
        <v>867</v>
      </c>
      <c r="AC73" s="65">
        <v>0.4583</v>
      </c>
      <c r="AD73" s="64" t="s">
        <v>679</v>
      </c>
      <c r="AE73" s="49" t="s">
        <v>737</v>
      </c>
      <c r="AF73" s="77">
        <v>318</v>
      </c>
      <c r="AG73" s="77">
        <v>88</v>
      </c>
      <c r="AH73" s="77">
        <v>3</v>
      </c>
      <c r="AI73" s="77">
        <f t="shared" si="119"/>
        <v>0.65986272</v>
      </c>
      <c r="AJ73" s="104">
        <f t="shared" si="120"/>
        <v>0.694538403381843</v>
      </c>
      <c r="AK73" s="77"/>
      <c r="AL73" s="31"/>
      <c r="AM73" s="49" t="s">
        <v>680</v>
      </c>
      <c r="AN73" s="49" t="s">
        <v>743</v>
      </c>
      <c r="AO73" s="31"/>
      <c r="AP73" s="31"/>
      <c r="AQ73" s="31"/>
      <c r="AR73" s="31"/>
      <c r="AS73" s="31">
        <f>VLOOKUP(N:N,[1]底座模块化总成!$N:$AS,32,0)</f>
        <v>2.7096246464</v>
      </c>
      <c r="AT73" s="31"/>
      <c r="AU73" s="31">
        <f t="shared" si="121"/>
        <v>2.7096246464</v>
      </c>
      <c r="AV73" s="31"/>
      <c r="AW73" s="31"/>
      <c r="AX73" s="31"/>
      <c r="AY73" s="122">
        <v>0</v>
      </c>
      <c r="AZ73" s="122">
        <v>0</v>
      </c>
      <c r="BA73" s="122">
        <v>0</v>
      </c>
      <c r="BB73" s="122">
        <v>0</v>
      </c>
      <c r="BC73" s="122">
        <v>1</v>
      </c>
      <c r="BD73" s="123">
        <v>1</v>
      </c>
      <c r="BE73" s="142">
        <f t="shared" ref="BE73:BJ73" si="133">$AS73*AY73</f>
        <v>0</v>
      </c>
      <c r="BF73" s="142">
        <f t="shared" si="133"/>
        <v>0</v>
      </c>
      <c r="BG73" s="142">
        <f t="shared" si="133"/>
        <v>0</v>
      </c>
      <c r="BH73" s="142">
        <f t="shared" si="133"/>
        <v>0</v>
      </c>
      <c r="BI73" s="142">
        <f t="shared" si="133"/>
        <v>2.7096246464</v>
      </c>
      <c r="BJ73" s="142">
        <f t="shared" si="133"/>
        <v>2.7096246464</v>
      </c>
      <c r="BK73" s="143">
        <f t="shared" ref="BK73:BP73" si="134">$AU73*AY73</f>
        <v>0</v>
      </c>
      <c r="BL73" s="143">
        <f t="shared" si="134"/>
        <v>0</v>
      </c>
      <c r="BM73" s="143">
        <f t="shared" si="134"/>
        <v>0</v>
      </c>
      <c r="BN73" s="143">
        <f t="shared" si="134"/>
        <v>0</v>
      </c>
      <c r="BO73" s="143">
        <f t="shared" si="134"/>
        <v>2.7096246464</v>
      </c>
      <c r="BP73" s="143">
        <f t="shared" si="134"/>
        <v>2.7096246464</v>
      </c>
    </row>
    <row r="74" s="1" customFormat="1" ht="30" customHeight="1" spans="1:68">
      <c r="A74" s="15">
        <f t="shared" si="130"/>
        <v>67</v>
      </c>
      <c r="B74" s="16"/>
      <c r="C74" s="16"/>
      <c r="E74" s="16"/>
      <c r="F74" s="16">
        <v>4</v>
      </c>
      <c r="G74" s="16"/>
      <c r="H74" s="16"/>
      <c r="I74" s="16"/>
      <c r="J74" s="16"/>
      <c r="K74" s="16"/>
      <c r="L74" s="31"/>
      <c r="M74" s="39" t="s">
        <v>868</v>
      </c>
      <c r="N74" s="28" t="s">
        <v>868</v>
      </c>
      <c r="O74" s="28" t="s">
        <v>314</v>
      </c>
      <c r="P74" s="28" t="s">
        <v>734</v>
      </c>
      <c r="Q74" s="31" t="s">
        <v>689</v>
      </c>
      <c r="R74" s="16" t="s">
        <v>674</v>
      </c>
      <c r="S74" s="47"/>
      <c r="T74" s="49" t="s">
        <v>673</v>
      </c>
      <c r="U74" s="60"/>
      <c r="V74" s="49" t="s">
        <v>673</v>
      </c>
      <c r="W74" s="16" t="s">
        <v>675</v>
      </c>
      <c r="X74" s="47" t="s">
        <v>676</v>
      </c>
      <c r="Y74" s="31" t="s">
        <v>111</v>
      </c>
      <c r="Z74" s="16" t="s">
        <v>747</v>
      </c>
      <c r="AA74" s="16" t="s">
        <v>736</v>
      </c>
      <c r="AB74" s="31" t="s">
        <v>869</v>
      </c>
      <c r="AC74" s="65">
        <v>0.7271</v>
      </c>
      <c r="AD74" s="64" t="s">
        <v>679</v>
      </c>
      <c r="AE74" s="49" t="s">
        <v>737</v>
      </c>
      <c r="AF74" s="77">
        <v>309</v>
      </c>
      <c r="AG74" s="77">
        <v>191</v>
      </c>
      <c r="AH74" s="77">
        <v>2</v>
      </c>
      <c r="AI74" s="77">
        <f t="shared" si="119"/>
        <v>0.92777868</v>
      </c>
      <c r="AJ74" s="104">
        <f t="shared" si="120"/>
        <v>0.7836998366895</v>
      </c>
      <c r="AK74" s="77"/>
      <c r="AL74" s="31"/>
      <c r="AM74" s="49" t="s">
        <v>680</v>
      </c>
      <c r="AN74" s="49" t="s">
        <v>743</v>
      </c>
      <c r="AO74" s="31"/>
      <c r="AP74" s="31"/>
      <c r="AQ74" s="31"/>
      <c r="AR74" s="31"/>
      <c r="AS74" s="31">
        <f>VLOOKUP(N:N,[1]底座模块化总成!$N:$AS,32,0)</f>
        <v>4.0165854716</v>
      </c>
      <c r="AT74" s="31"/>
      <c r="AU74" s="31">
        <f t="shared" si="121"/>
        <v>4.0165854716</v>
      </c>
      <c r="AV74" s="31"/>
      <c r="AW74" s="31"/>
      <c r="AX74" s="31"/>
      <c r="AY74" s="122">
        <v>0</v>
      </c>
      <c r="AZ74" s="122">
        <v>0</v>
      </c>
      <c r="BA74" s="122">
        <v>0</v>
      </c>
      <c r="BB74" s="122">
        <v>0</v>
      </c>
      <c r="BC74" s="122">
        <v>1</v>
      </c>
      <c r="BD74" s="123">
        <v>1</v>
      </c>
      <c r="BE74" s="142">
        <f t="shared" ref="BE74:BJ74" si="135">$AS74*AY74</f>
        <v>0</v>
      </c>
      <c r="BF74" s="142">
        <f t="shared" si="135"/>
        <v>0</v>
      </c>
      <c r="BG74" s="142">
        <f t="shared" si="135"/>
        <v>0</v>
      </c>
      <c r="BH74" s="142">
        <f t="shared" si="135"/>
        <v>0</v>
      </c>
      <c r="BI74" s="142">
        <f t="shared" si="135"/>
        <v>4.0165854716</v>
      </c>
      <c r="BJ74" s="142">
        <f t="shared" si="135"/>
        <v>4.0165854716</v>
      </c>
      <c r="BK74" s="143">
        <f t="shared" ref="BK74:BP74" si="136">$AU74*AY74</f>
        <v>0</v>
      </c>
      <c r="BL74" s="143">
        <f t="shared" si="136"/>
        <v>0</v>
      </c>
      <c r="BM74" s="143">
        <f t="shared" si="136"/>
        <v>0</v>
      </c>
      <c r="BN74" s="143">
        <f t="shared" si="136"/>
        <v>0</v>
      </c>
      <c r="BO74" s="143">
        <f t="shared" si="136"/>
        <v>4.0165854716</v>
      </c>
      <c r="BP74" s="143">
        <f t="shared" si="136"/>
        <v>4.0165854716</v>
      </c>
    </row>
    <row r="75" s="1" customFormat="1" ht="30" customHeight="1" spans="1:68">
      <c r="A75" s="15">
        <f t="shared" si="130"/>
        <v>68</v>
      </c>
      <c r="B75" s="16"/>
      <c r="C75" s="16"/>
      <c r="E75" s="16"/>
      <c r="F75" s="16">
        <v>4</v>
      </c>
      <c r="G75" s="16"/>
      <c r="H75" s="16"/>
      <c r="I75" s="16"/>
      <c r="J75" s="16"/>
      <c r="K75" s="16"/>
      <c r="L75" s="31"/>
      <c r="M75" s="39" t="s">
        <v>870</v>
      </c>
      <c r="N75" s="34" t="s">
        <v>870</v>
      </c>
      <c r="O75" s="41" t="s">
        <v>752</v>
      </c>
      <c r="P75" s="40" t="s">
        <v>723</v>
      </c>
      <c r="Q75" s="31" t="s">
        <v>673</v>
      </c>
      <c r="R75" s="57" t="s">
        <v>674</v>
      </c>
      <c r="S75" s="47"/>
      <c r="T75" s="49" t="s">
        <v>689</v>
      </c>
      <c r="U75" s="34"/>
      <c r="V75" s="49" t="s">
        <v>689</v>
      </c>
      <c r="W75" s="47" t="s">
        <v>675</v>
      </c>
      <c r="X75" s="47" t="s">
        <v>676</v>
      </c>
      <c r="Y75" s="31" t="s">
        <v>713</v>
      </c>
      <c r="Z75" s="57" t="s">
        <v>678</v>
      </c>
      <c r="AA75" s="47" t="s">
        <v>679</v>
      </c>
      <c r="AB75" s="47" t="s">
        <v>871</v>
      </c>
      <c r="AC75" s="65">
        <f>AC76+AC77</f>
        <v>0.1249</v>
      </c>
      <c r="AD75" s="64" t="s">
        <v>679</v>
      </c>
      <c r="AE75" s="77"/>
      <c r="AF75" s="77"/>
      <c r="AG75" s="77"/>
      <c r="AH75" s="77"/>
      <c r="AI75" s="77"/>
      <c r="AJ75" s="104"/>
      <c r="AK75" s="77"/>
      <c r="AL75" s="31"/>
      <c r="AM75" s="49" t="s">
        <v>680</v>
      </c>
      <c r="AN75" s="49" t="s">
        <v>743</v>
      </c>
      <c r="AO75" s="31"/>
      <c r="AP75" s="31"/>
      <c r="AQ75" s="31"/>
      <c r="AR75" s="31"/>
      <c r="AS75" s="31">
        <f>VLOOKUP(N:N,[1]底座模块化总成!$N:$AS,32,0)</f>
        <v>0</v>
      </c>
      <c r="AT75" s="31"/>
      <c r="AU75" s="31">
        <f t="shared" si="121"/>
        <v>0</v>
      </c>
      <c r="AV75" s="31"/>
      <c r="AW75" s="31"/>
      <c r="AX75" s="31"/>
      <c r="AY75" s="122">
        <v>0</v>
      </c>
      <c r="AZ75" s="122">
        <v>0</v>
      </c>
      <c r="BA75" s="122">
        <v>0</v>
      </c>
      <c r="BB75" s="122">
        <v>0</v>
      </c>
      <c r="BC75" s="122">
        <v>1</v>
      </c>
      <c r="BD75" s="123">
        <v>1</v>
      </c>
      <c r="BE75" s="142">
        <f t="shared" ref="BE75:BJ75" si="137">$AS75*AY75</f>
        <v>0</v>
      </c>
      <c r="BF75" s="142">
        <f t="shared" si="137"/>
        <v>0</v>
      </c>
      <c r="BG75" s="142">
        <f t="shared" si="137"/>
        <v>0</v>
      </c>
      <c r="BH75" s="142">
        <f t="shared" si="137"/>
        <v>0</v>
      </c>
      <c r="BI75" s="142">
        <f t="shared" si="137"/>
        <v>0</v>
      </c>
      <c r="BJ75" s="142">
        <f t="shared" si="137"/>
        <v>0</v>
      </c>
      <c r="BK75" s="143">
        <f t="shared" ref="BK75:BP75" si="138">$AU75*AY75</f>
        <v>0</v>
      </c>
      <c r="BL75" s="143">
        <f t="shared" si="138"/>
        <v>0</v>
      </c>
      <c r="BM75" s="143">
        <f t="shared" si="138"/>
        <v>0</v>
      </c>
      <c r="BN75" s="143">
        <f t="shared" si="138"/>
        <v>0</v>
      </c>
      <c r="BO75" s="143">
        <f t="shared" si="138"/>
        <v>0</v>
      </c>
      <c r="BP75" s="143">
        <f t="shared" si="138"/>
        <v>0</v>
      </c>
    </row>
    <row r="76" s="1" customFormat="1" ht="30" customHeight="1" spans="1:68">
      <c r="A76" s="15">
        <f t="shared" si="130"/>
        <v>69</v>
      </c>
      <c r="B76" s="16"/>
      <c r="C76" s="16"/>
      <c r="E76" s="16"/>
      <c r="F76" s="16"/>
      <c r="G76" s="16">
        <v>5</v>
      </c>
      <c r="H76" s="16"/>
      <c r="I76" s="16"/>
      <c r="J76" s="16"/>
      <c r="K76" s="16"/>
      <c r="L76" s="31"/>
      <c r="M76" s="39" t="s">
        <v>872</v>
      </c>
      <c r="N76" s="147" t="s">
        <v>872</v>
      </c>
      <c r="O76" s="148" t="s">
        <v>873</v>
      </c>
      <c r="P76" s="40" t="s">
        <v>734</v>
      </c>
      <c r="Q76" s="31" t="s">
        <v>673</v>
      </c>
      <c r="R76" s="57" t="s">
        <v>674</v>
      </c>
      <c r="S76" s="47"/>
      <c r="T76" s="49" t="s">
        <v>689</v>
      </c>
      <c r="U76" s="31"/>
      <c r="V76" s="49" t="s">
        <v>689</v>
      </c>
      <c r="W76" s="47" t="s">
        <v>675</v>
      </c>
      <c r="X76" s="47" t="s">
        <v>676</v>
      </c>
      <c r="Y76" s="31" t="s">
        <v>111</v>
      </c>
      <c r="Z76" s="57" t="s">
        <v>754</v>
      </c>
      <c r="AA76" s="57" t="s">
        <v>736</v>
      </c>
      <c r="AB76" s="47" t="s">
        <v>871</v>
      </c>
      <c r="AC76" s="65">
        <v>0.1145</v>
      </c>
      <c r="AD76" s="64" t="s">
        <v>679</v>
      </c>
      <c r="AE76" s="49" t="s">
        <v>737</v>
      </c>
      <c r="AF76" s="77">
        <v>124</v>
      </c>
      <c r="AG76" s="77">
        <v>68</v>
      </c>
      <c r="AH76" s="77">
        <v>3</v>
      </c>
      <c r="AI76" s="77">
        <f>AF76*AG76*AH76*7860/1000000000</f>
        <v>0.19882656</v>
      </c>
      <c r="AJ76" s="104">
        <f t="shared" ref="AJ76:AJ81" si="139">AC76/AI76</f>
        <v>0.575878796072316</v>
      </c>
      <c r="AK76" s="77"/>
      <c r="AL76" s="31"/>
      <c r="AM76" s="49" t="s">
        <v>680</v>
      </c>
      <c r="AN76" s="49" t="s">
        <v>743</v>
      </c>
      <c r="AO76" s="31"/>
      <c r="AP76" s="31"/>
      <c r="AQ76" s="31"/>
      <c r="AR76" s="31"/>
      <c r="AS76" s="31">
        <f>VLOOKUP(N:N,[1]底座模块化总成!$N:$AS,32,0)</f>
        <v>0.7574689472</v>
      </c>
      <c r="AT76" s="31"/>
      <c r="AU76" s="31">
        <f t="shared" si="121"/>
        <v>0.7574689472</v>
      </c>
      <c r="AV76" s="31"/>
      <c r="AW76" s="31"/>
      <c r="AX76" s="31"/>
      <c r="AY76" s="122">
        <v>0</v>
      </c>
      <c r="AZ76" s="122">
        <v>0</v>
      </c>
      <c r="BA76" s="122">
        <v>0</v>
      </c>
      <c r="BB76" s="122">
        <v>0</v>
      </c>
      <c r="BC76" s="122">
        <v>1</v>
      </c>
      <c r="BD76" s="123">
        <v>1</v>
      </c>
      <c r="BE76" s="142">
        <f t="shared" ref="BE76:BJ76" si="140">$AS76*AY76</f>
        <v>0</v>
      </c>
      <c r="BF76" s="142">
        <f t="shared" si="140"/>
        <v>0</v>
      </c>
      <c r="BG76" s="142">
        <f t="shared" si="140"/>
        <v>0</v>
      </c>
      <c r="BH76" s="142">
        <f t="shared" si="140"/>
        <v>0</v>
      </c>
      <c r="BI76" s="142">
        <f t="shared" si="140"/>
        <v>0.7574689472</v>
      </c>
      <c r="BJ76" s="142">
        <f t="shared" si="140"/>
        <v>0.7574689472</v>
      </c>
      <c r="BK76" s="143">
        <f t="shared" ref="BK76:BP76" si="141">$AU76*AY76</f>
        <v>0</v>
      </c>
      <c r="BL76" s="143">
        <f t="shared" si="141"/>
        <v>0</v>
      </c>
      <c r="BM76" s="143">
        <f t="shared" si="141"/>
        <v>0</v>
      </c>
      <c r="BN76" s="143">
        <f t="shared" si="141"/>
        <v>0</v>
      </c>
      <c r="BO76" s="143">
        <f t="shared" si="141"/>
        <v>0.7574689472</v>
      </c>
      <c r="BP76" s="143">
        <f t="shared" si="141"/>
        <v>0.7574689472</v>
      </c>
    </row>
    <row r="77" s="1" customFormat="1" ht="30" customHeight="1" spans="1:68">
      <c r="A77" s="15">
        <f t="shared" si="130"/>
        <v>70</v>
      </c>
      <c r="B77" s="16"/>
      <c r="C77" s="16"/>
      <c r="E77" s="16"/>
      <c r="F77" s="16"/>
      <c r="G77" s="16">
        <v>5</v>
      </c>
      <c r="H77" s="16"/>
      <c r="I77" s="16"/>
      <c r="J77" s="16"/>
      <c r="K77" s="16"/>
      <c r="L77" s="31"/>
      <c r="M77" s="39" t="s">
        <v>178</v>
      </c>
      <c r="N77" s="34" t="s">
        <v>178</v>
      </c>
      <c r="O77" s="34" t="s">
        <v>756</v>
      </c>
      <c r="P77" s="40" t="s">
        <v>697</v>
      </c>
      <c r="Q77" s="31" t="s">
        <v>673</v>
      </c>
      <c r="R77" s="57" t="s">
        <v>674</v>
      </c>
      <c r="S77" s="47"/>
      <c r="T77" s="49" t="s">
        <v>689</v>
      </c>
      <c r="U77" s="31"/>
      <c r="V77" s="49" t="s">
        <v>689</v>
      </c>
      <c r="W77" s="57" t="s">
        <v>676</v>
      </c>
      <c r="X77" s="47" t="s">
        <v>675</v>
      </c>
      <c r="Y77" s="31" t="s">
        <v>697</v>
      </c>
      <c r="Z77" s="57" t="s">
        <v>679</v>
      </c>
      <c r="AA77" s="57" t="s">
        <v>679</v>
      </c>
      <c r="AB77" s="57" t="s">
        <v>757</v>
      </c>
      <c r="AC77" s="65">
        <v>0.0104</v>
      </c>
      <c r="AD77" s="64" t="s">
        <v>679</v>
      </c>
      <c r="AE77" s="77"/>
      <c r="AF77" s="77"/>
      <c r="AG77" s="77"/>
      <c r="AH77" s="77"/>
      <c r="AI77" s="77"/>
      <c r="AJ77" s="77"/>
      <c r="AK77" s="77"/>
      <c r="AL77" s="31"/>
      <c r="AM77" s="49" t="s">
        <v>701</v>
      </c>
      <c r="AN77" s="49" t="s">
        <v>874</v>
      </c>
      <c r="AO77" s="31"/>
      <c r="AP77" s="31"/>
      <c r="AQ77" s="31"/>
      <c r="AR77" s="31"/>
      <c r="AS77" s="31">
        <v>0.735</v>
      </c>
      <c r="AT77" s="31"/>
      <c r="AU77" s="31">
        <v>0.735</v>
      </c>
      <c r="AV77" s="31"/>
      <c r="AW77" s="31"/>
      <c r="AX77" s="31"/>
      <c r="AY77" s="122">
        <v>0</v>
      </c>
      <c r="AZ77" s="122">
        <v>0</v>
      </c>
      <c r="BA77" s="122">
        <v>0</v>
      </c>
      <c r="BB77" s="122">
        <v>0</v>
      </c>
      <c r="BC77" s="122">
        <v>1</v>
      </c>
      <c r="BD77" s="123">
        <v>1</v>
      </c>
      <c r="BE77" s="142">
        <f t="shared" ref="BE77:BJ77" si="142">$AS77*AY77</f>
        <v>0</v>
      </c>
      <c r="BF77" s="142">
        <f t="shared" si="142"/>
        <v>0</v>
      </c>
      <c r="BG77" s="142">
        <f t="shared" si="142"/>
        <v>0</v>
      </c>
      <c r="BH77" s="142">
        <f t="shared" si="142"/>
        <v>0</v>
      </c>
      <c r="BI77" s="142">
        <f t="shared" si="142"/>
        <v>0.735</v>
      </c>
      <c r="BJ77" s="142">
        <f t="shared" si="142"/>
        <v>0.735</v>
      </c>
      <c r="BK77" s="143">
        <f t="shared" ref="BK77:BP77" si="143">$AU77*AY77</f>
        <v>0</v>
      </c>
      <c r="BL77" s="143">
        <f t="shared" si="143"/>
        <v>0</v>
      </c>
      <c r="BM77" s="143">
        <f t="shared" si="143"/>
        <v>0</v>
      </c>
      <c r="BN77" s="143">
        <f t="shared" si="143"/>
        <v>0</v>
      </c>
      <c r="BO77" s="143">
        <f t="shared" si="143"/>
        <v>0.735</v>
      </c>
      <c r="BP77" s="143">
        <f t="shared" si="143"/>
        <v>0.735</v>
      </c>
    </row>
    <row r="78" s="1" customFormat="1" ht="30" customHeight="1" spans="1:68">
      <c r="A78" s="15"/>
      <c r="B78" s="16"/>
      <c r="C78" s="16"/>
      <c r="D78" s="1">
        <v>2</v>
      </c>
      <c r="E78" s="16"/>
      <c r="F78" s="16"/>
      <c r="G78" s="16"/>
      <c r="H78" s="16"/>
      <c r="I78" s="16"/>
      <c r="J78" s="16"/>
      <c r="K78" s="16"/>
      <c r="L78" s="31"/>
      <c r="M78" s="42" t="s">
        <v>875</v>
      </c>
      <c r="N78" s="34" t="s">
        <v>875</v>
      </c>
      <c r="O78" s="34" t="s">
        <v>876</v>
      </c>
      <c r="P78" s="34" t="s">
        <v>734</v>
      </c>
      <c r="Q78" s="34" t="s">
        <v>689</v>
      </c>
      <c r="R78" s="34" t="s">
        <v>674</v>
      </c>
      <c r="S78" s="31"/>
      <c r="T78" s="49" t="s">
        <v>673</v>
      </c>
      <c r="U78" s="31"/>
      <c r="V78" s="49" t="s">
        <v>673</v>
      </c>
      <c r="W78" s="47" t="s">
        <v>675</v>
      </c>
      <c r="X78" s="47" t="s">
        <v>676</v>
      </c>
      <c r="Y78" s="31" t="s">
        <v>111</v>
      </c>
      <c r="Z78" s="28" t="s">
        <v>764</v>
      </c>
      <c r="AA78" s="28" t="s">
        <v>765</v>
      </c>
      <c r="AB78" s="31" t="s">
        <v>877</v>
      </c>
      <c r="AC78" s="65">
        <v>0.0058</v>
      </c>
      <c r="AD78" s="47" t="s">
        <v>715</v>
      </c>
      <c r="AE78" s="77" t="s">
        <v>715</v>
      </c>
      <c r="AF78" s="77"/>
      <c r="AG78" s="77"/>
      <c r="AH78" s="77"/>
      <c r="AI78" s="77"/>
      <c r="AJ78" s="104"/>
      <c r="AK78" s="77"/>
      <c r="AL78" s="31">
        <v>0.001</v>
      </c>
      <c r="AM78" s="49" t="s">
        <v>680</v>
      </c>
      <c r="AN78" s="49" t="s">
        <v>716</v>
      </c>
      <c r="AO78" s="31"/>
      <c r="AP78" s="31"/>
      <c r="AQ78" s="31"/>
      <c r="AR78" s="31"/>
      <c r="AS78" s="31">
        <f>VLOOKUP(N:N,[1]底座模块化总成!$N:$AS,32,0)</f>
        <v>0.007</v>
      </c>
      <c r="AT78" s="31"/>
      <c r="AU78" s="31">
        <f t="shared" ref="AU78:AU81" si="144">AS78</f>
        <v>0.007</v>
      </c>
      <c r="AV78" s="31"/>
      <c r="AW78" s="31"/>
      <c r="AX78" s="31"/>
      <c r="AY78" s="122">
        <v>0</v>
      </c>
      <c r="AZ78" s="122">
        <v>0</v>
      </c>
      <c r="BA78" s="122">
        <v>0</v>
      </c>
      <c r="BB78" s="122">
        <v>0</v>
      </c>
      <c r="BC78" s="122">
        <v>1</v>
      </c>
      <c r="BD78" s="123">
        <v>1</v>
      </c>
      <c r="BE78" s="142">
        <f t="shared" ref="BE78:BJ78" si="145">$AS78*AY78</f>
        <v>0</v>
      </c>
      <c r="BF78" s="142">
        <f t="shared" si="145"/>
        <v>0</v>
      </c>
      <c r="BG78" s="142">
        <f t="shared" si="145"/>
        <v>0</v>
      </c>
      <c r="BH78" s="142">
        <f t="shared" si="145"/>
        <v>0</v>
      </c>
      <c r="BI78" s="142">
        <f t="shared" si="145"/>
        <v>0.007</v>
      </c>
      <c r="BJ78" s="142">
        <f t="shared" si="145"/>
        <v>0.007</v>
      </c>
      <c r="BK78" s="143">
        <f t="shared" ref="BK78:BP78" si="146">$AU78*AY78</f>
        <v>0</v>
      </c>
      <c r="BL78" s="143">
        <f t="shared" si="146"/>
        <v>0</v>
      </c>
      <c r="BM78" s="143">
        <f t="shared" si="146"/>
        <v>0</v>
      </c>
      <c r="BN78" s="143">
        <f t="shared" si="146"/>
        <v>0</v>
      </c>
      <c r="BO78" s="143">
        <f t="shared" si="146"/>
        <v>0.007</v>
      </c>
      <c r="BP78" s="143">
        <f t="shared" si="146"/>
        <v>0.007</v>
      </c>
    </row>
    <row r="79" s="1" customFormat="1" ht="30" customHeight="1" spans="1:68">
      <c r="A79" s="15">
        <f t="shared" ref="A79:A142" si="147">ROW()-7</f>
        <v>72</v>
      </c>
      <c r="B79" s="16"/>
      <c r="C79" s="16"/>
      <c r="D79" s="16"/>
      <c r="E79" s="16">
        <v>3</v>
      </c>
      <c r="F79" s="16"/>
      <c r="G79" s="16"/>
      <c r="H79" s="16"/>
      <c r="I79" s="16"/>
      <c r="J79" s="16"/>
      <c r="K79" s="16"/>
      <c r="L79" s="31"/>
      <c r="M79" s="39" t="s">
        <v>878</v>
      </c>
      <c r="N79" s="34" t="s">
        <v>878</v>
      </c>
      <c r="O79" s="34" t="s">
        <v>876</v>
      </c>
      <c r="P79" s="34" t="s">
        <v>734</v>
      </c>
      <c r="Q79" s="34" t="s">
        <v>689</v>
      </c>
      <c r="R79" s="34" t="s">
        <v>674</v>
      </c>
      <c r="S79" s="31"/>
      <c r="T79" s="49" t="s">
        <v>673</v>
      </c>
      <c r="U79" s="31"/>
      <c r="V79" s="49" t="s">
        <v>673</v>
      </c>
      <c r="W79" s="47" t="s">
        <v>675</v>
      </c>
      <c r="X79" s="47" t="s">
        <v>676</v>
      </c>
      <c r="Y79" s="31" t="s">
        <v>111</v>
      </c>
      <c r="Z79" s="28" t="s">
        <v>764</v>
      </c>
      <c r="AA79" s="28" t="s">
        <v>765</v>
      </c>
      <c r="AB79" s="31" t="s">
        <v>877</v>
      </c>
      <c r="AC79" s="65">
        <v>0.0058</v>
      </c>
      <c r="AD79" s="47" t="s">
        <v>715</v>
      </c>
      <c r="AE79" s="49" t="s">
        <v>737</v>
      </c>
      <c r="AF79" s="77">
        <v>38</v>
      </c>
      <c r="AG79" s="77">
        <v>14</v>
      </c>
      <c r="AH79" s="77">
        <v>2</v>
      </c>
      <c r="AI79" s="77">
        <f>AF79*AG79*AH79*7860/1000000000</f>
        <v>0.00836304</v>
      </c>
      <c r="AJ79" s="104">
        <f t="shared" si="139"/>
        <v>0.693527712410798</v>
      </c>
      <c r="AK79" s="77"/>
      <c r="AL79" s="31"/>
      <c r="AM79" s="49" t="s">
        <v>680</v>
      </c>
      <c r="AN79" s="49" t="s">
        <v>743</v>
      </c>
      <c r="AO79" s="31"/>
      <c r="AP79" s="31"/>
      <c r="AQ79" s="31"/>
      <c r="AR79" s="31"/>
      <c r="AS79" s="31">
        <f>VLOOKUP(N:N,[1]底座模块化总成!$N:$AS,32,0)</f>
        <v>0.026208256</v>
      </c>
      <c r="AT79" s="31"/>
      <c r="AU79" s="31">
        <f t="shared" si="144"/>
        <v>0.026208256</v>
      </c>
      <c r="AV79" s="31"/>
      <c r="AW79" s="31"/>
      <c r="AX79" s="31" t="s">
        <v>879</v>
      </c>
      <c r="AY79" s="122">
        <v>0</v>
      </c>
      <c r="AZ79" s="122">
        <v>0</v>
      </c>
      <c r="BA79" s="122">
        <v>0</v>
      </c>
      <c r="BB79" s="122">
        <v>0</v>
      </c>
      <c r="BC79" s="122">
        <v>1</v>
      </c>
      <c r="BD79" s="123">
        <v>1</v>
      </c>
      <c r="BE79" s="142">
        <f t="shared" ref="BE79:BJ79" si="148">$AS79*AY79</f>
        <v>0</v>
      </c>
      <c r="BF79" s="142">
        <f t="shared" si="148"/>
        <v>0</v>
      </c>
      <c r="BG79" s="142">
        <f t="shared" si="148"/>
        <v>0</v>
      </c>
      <c r="BH79" s="142">
        <f t="shared" si="148"/>
        <v>0</v>
      </c>
      <c r="BI79" s="142">
        <f t="shared" si="148"/>
        <v>0.026208256</v>
      </c>
      <c r="BJ79" s="142">
        <f t="shared" si="148"/>
        <v>0.026208256</v>
      </c>
      <c r="BK79" s="143">
        <f t="shared" ref="BK79:BP79" si="149">$AU79*AY79</f>
        <v>0</v>
      </c>
      <c r="BL79" s="143">
        <f t="shared" si="149"/>
        <v>0</v>
      </c>
      <c r="BM79" s="143">
        <f t="shared" si="149"/>
        <v>0</v>
      </c>
      <c r="BN79" s="143">
        <f t="shared" si="149"/>
        <v>0</v>
      </c>
      <c r="BO79" s="143">
        <f t="shared" si="149"/>
        <v>0.026208256</v>
      </c>
      <c r="BP79" s="143">
        <f t="shared" si="149"/>
        <v>0.026208256</v>
      </c>
    </row>
    <row r="80" s="1" customFormat="1" ht="30" customHeight="1" spans="1:68">
      <c r="A80" s="15">
        <f t="shared" si="147"/>
        <v>73</v>
      </c>
      <c r="B80" s="16"/>
      <c r="C80" s="16"/>
      <c r="D80" s="16">
        <v>2</v>
      </c>
      <c r="E80" s="16"/>
      <c r="F80" s="16"/>
      <c r="G80" s="16"/>
      <c r="H80" s="16"/>
      <c r="I80" s="16"/>
      <c r="J80" s="16"/>
      <c r="K80" s="16"/>
      <c r="L80" s="31"/>
      <c r="M80" s="42" t="s">
        <v>880</v>
      </c>
      <c r="N80" s="34" t="s">
        <v>880</v>
      </c>
      <c r="O80" s="34" t="s">
        <v>881</v>
      </c>
      <c r="P80" s="31" t="s">
        <v>697</v>
      </c>
      <c r="Q80" s="31" t="s">
        <v>689</v>
      </c>
      <c r="R80" s="16" t="s">
        <v>674</v>
      </c>
      <c r="S80" s="47"/>
      <c r="T80" s="49" t="s">
        <v>673</v>
      </c>
      <c r="U80" s="31"/>
      <c r="V80" s="49" t="s">
        <v>673</v>
      </c>
      <c r="W80" s="16" t="s">
        <v>676</v>
      </c>
      <c r="X80" s="47" t="s">
        <v>675</v>
      </c>
      <c r="Y80" s="31" t="s">
        <v>697</v>
      </c>
      <c r="Z80" s="47" t="s">
        <v>882</v>
      </c>
      <c r="AA80" s="31" t="s">
        <v>679</v>
      </c>
      <c r="AB80" s="47" t="s">
        <v>883</v>
      </c>
      <c r="AC80" s="65">
        <v>0.0027</v>
      </c>
      <c r="AD80" s="31"/>
      <c r="AE80" s="77"/>
      <c r="AF80" s="77"/>
      <c r="AG80" s="77"/>
      <c r="AH80" s="77"/>
      <c r="AI80" s="77"/>
      <c r="AJ80" s="77"/>
      <c r="AK80" s="77"/>
      <c r="AL80" s="31"/>
      <c r="AM80" s="49" t="s">
        <v>701</v>
      </c>
      <c r="AN80" s="49" t="s">
        <v>874</v>
      </c>
      <c r="AO80" s="31"/>
      <c r="AP80" s="31"/>
      <c r="AQ80" s="31"/>
      <c r="AR80" s="31"/>
      <c r="AS80" s="31">
        <f>VLOOKUP(N:N,[1]底座模块化总成!$N:$AS,32,0)</f>
        <v>0.1372</v>
      </c>
      <c r="AT80" s="31"/>
      <c r="AU80" s="31">
        <f t="shared" si="144"/>
        <v>0.1372</v>
      </c>
      <c r="AV80" s="31"/>
      <c r="AW80" s="31"/>
      <c r="AX80" s="31"/>
      <c r="AY80" s="122">
        <v>0</v>
      </c>
      <c r="AZ80" s="122">
        <v>0</v>
      </c>
      <c r="BA80" s="122">
        <v>0</v>
      </c>
      <c r="BB80" s="122">
        <v>0</v>
      </c>
      <c r="BC80" s="122">
        <v>1</v>
      </c>
      <c r="BD80" s="123">
        <v>1</v>
      </c>
      <c r="BE80" s="142">
        <f t="shared" ref="BE80:BJ80" si="150">$AS80*AY80</f>
        <v>0</v>
      </c>
      <c r="BF80" s="142">
        <f t="shared" si="150"/>
        <v>0</v>
      </c>
      <c r="BG80" s="142">
        <f t="shared" si="150"/>
        <v>0</v>
      </c>
      <c r="BH80" s="142">
        <f t="shared" si="150"/>
        <v>0</v>
      </c>
      <c r="BI80" s="142">
        <f t="shared" si="150"/>
        <v>0.1372</v>
      </c>
      <c r="BJ80" s="142">
        <f t="shared" si="150"/>
        <v>0.1372</v>
      </c>
      <c r="BK80" s="143">
        <f t="shared" ref="BK80:BP80" si="151">$AU80*AY80</f>
        <v>0</v>
      </c>
      <c r="BL80" s="143">
        <f t="shared" si="151"/>
        <v>0</v>
      </c>
      <c r="BM80" s="143">
        <f t="shared" si="151"/>
        <v>0</v>
      </c>
      <c r="BN80" s="143">
        <f t="shared" si="151"/>
        <v>0</v>
      </c>
      <c r="BO80" s="143">
        <f t="shared" si="151"/>
        <v>0.1372</v>
      </c>
      <c r="BP80" s="143">
        <f t="shared" si="151"/>
        <v>0.1372</v>
      </c>
    </row>
    <row r="81" s="1" customFormat="1" ht="30" customHeight="1" spans="1:68">
      <c r="A81" s="15">
        <f t="shared" si="147"/>
        <v>74</v>
      </c>
      <c r="B81" s="16"/>
      <c r="C81" s="16"/>
      <c r="D81" s="16">
        <v>2</v>
      </c>
      <c r="E81" s="16"/>
      <c r="F81" s="16"/>
      <c r="G81" s="16"/>
      <c r="H81" s="16"/>
      <c r="I81" s="16"/>
      <c r="J81" s="16"/>
      <c r="K81" s="16"/>
      <c r="L81" s="31"/>
      <c r="M81" s="42" t="s">
        <v>884</v>
      </c>
      <c r="N81" s="34" t="s">
        <v>884</v>
      </c>
      <c r="O81" s="34" t="s">
        <v>885</v>
      </c>
      <c r="P81" s="16" t="s">
        <v>688</v>
      </c>
      <c r="Q81" s="49" t="s">
        <v>689</v>
      </c>
      <c r="R81" s="16" t="s">
        <v>674</v>
      </c>
      <c r="S81" s="157"/>
      <c r="T81" s="49" t="s">
        <v>673</v>
      </c>
      <c r="U81" s="16"/>
      <c r="V81" s="49" t="s">
        <v>673</v>
      </c>
      <c r="W81" s="16" t="s">
        <v>675</v>
      </c>
      <c r="X81" s="47" t="s">
        <v>676</v>
      </c>
      <c r="Y81" s="16" t="s">
        <v>688</v>
      </c>
      <c r="Z81" s="16" t="s">
        <v>886</v>
      </c>
      <c r="AA81" s="16" t="s">
        <v>679</v>
      </c>
      <c r="AB81" s="16" t="s">
        <v>887</v>
      </c>
      <c r="AC81" s="82">
        <v>0.0046</v>
      </c>
      <c r="AD81" s="49" t="s">
        <v>679</v>
      </c>
      <c r="AE81" s="77" t="s">
        <v>693</v>
      </c>
      <c r="AF81" s="77" t="s">
        <v>694</v>
      </c>
      <c r="AG81" s="77"/>
      <c r="AH81" s="77"/>
      <c r="AI81" s="77">
        <f>AC81*1.02</f>
        <v>0.004692</v>
      </c>
      <c r="AJ81" s="104">
        <f t="shared" si="139"/>
        <v>0.980392156862745</v>
      </c>
      <c r="AK81" s="77"/>
      <c r="AL81" s="31"/>
      <c r="AM81" s="49" t="s">
        <v>680</v>
      </c>
      <c r="AN81" s="49" t="s">
        <v>695</v>
      </c>
      <c r="AO81" s="31"/>
      <c r="AP81" s="31"/>
      <c r="AQ81" s="31"/>
      <c r="AR81" s="31"/>
      <c r="AS81" s="31">
        <f>VLOOKUP(N:N,[1]底座模块化总成!$N:$AS,32,0)</f>
        <v>0.07038</v>
      </c>
      <c r="AT81" s="31"/>
      <c r="AU81" s="31">
        <f t="shared" si="144"/>
        <v>0.07038</v>
      </c>
      <c r="AV81" s="31"/>
      <c r="AW81" s="31"/>
      <c r="AX81" s="31"/>
      <c r="AY81" s="122">
        <v>0</v>
      </c>
      <c r="AZ81" s="122">
        <v>0</v>
      </c>
      <c r="BA81" s="122">
        <v>0</v>
      </c>
      <c r="BB81" s="122">
        <v>0</v>
      </c>
      <c r="BC81" s="122">
        <v>2</v>
      </c>
      <c r="BD81" s="123">
        <v>2</v>
      </c>
      <c r="BE81" s="142">
        <f t="shared" ref="BE81:BJ81" si="152">$AS81*AY81</f>
        <v>0</v>
      </c>
      <c r="BF81" s="142">
        <f t="shared" si="152"/>
        <v>0</v>
      </c>
      <c r="BG81" s="142">
        <f t="shared" si="152"/>
        <v>0</v>
      </c>
      <c r="BH81" s="142">
        <f t="shared" si="152"/>
        <v>0</v>
      </c>
      <c r="BI81" s="142">
        <f t="shared" si="152"/>
        <v>0.14076</v>
      </c>
      <c r="BJ81" s="142">
        <f t="shared" si="152"/>
        <v>0.14076</v>
      </c>
      <c r="BK81" s="143">
        <f t="shared" ref="BK81:BP81" si="153">$AU81*AY81</f>
        <v>0</v>
      </c>
      <c r="BL81" s="143">
        <f t="shared" si="153"/>
        <v>0</v>
      </c>
      <c r="BM81" s="143">
        <f t="shared" si="153"/>
        <v>0</v>
      </c>
      <c r="BN81" s="143">
        <f t="shared" si="153"/>
        <v>0</v>
      </c>
      <c r="BO81" s="143">
        <f t="shared" si="153"/>
        <v>0.14076</v>
      </c>
      <c r="BP81" s="143">
        <f t="shared" si="153"/>
        <v>0.14076</v>
      </c>
    </row>
    <row r="82" s="1" customFormat="1" ht="30" customHeight="1" spans="1:68">
      <c r="A82" s="15">
        <f t="shared" si="147"/>
        <v>75</v>
      </c>
      <c r="B82" s="16"/>
      <c r="C82" s="16"/>
      <c r="D82" s="16">
        <v>2</v>
      </c>
      <c r="E82" s="16"/>
      <c r="F82" s="16"/>
      <c r="G82" s="16"/>
      <c r="H82" s="16"/>
      <c r="I82" s="16"/>
      <c r="J82" s="16"/>
      <c r="K82" s="16"/>
      <c r="L82" s="31"/>
      <c r="M82" s="39" t="s">
        <v>888</v>
      </c>
      <c r="N82" s="34" t="s">
        <v>888</v>
      </c>
      <c r="O82" s="34" t="s">
        <v>889</v>
      </c>
      <c r="P82" s="34" t="s">
        <v>683</v>
      </c>
      <c r="Q82" s="49" t="s">
        <v>689</v>
      </c>
      <c r="R82" s="16" t="s">
        <v>674</v>
      </c>
      <c r="S82" s="47"/>
      <c r="T82" s="49" t="s">
        <v>673</v>
      </c>
      <c r="U82" s="31"/>
      <c r="V82" s="49" t="s">
        <v>673</v>
      </c>
      <c r="W82" s="16" t="s">
        <v>675</v>
      </c>
      <c r="X82" s="47" t="s">
        <v>676</v>
      </c>
      <c r="Y82" s="31" t="s">
        <v>677</v>
      </c>
      <c r="Z82" s="47" t="s">
        <v>678</v>
      </c>
      <c r="AA82" s="16" t="s">
        <v>679</v>
      </c>
      <c r="AB82" s="47" t="s">
        <v>890</v>
      </c>
      <c r="AC82" s="65">
        <f>AC84*2+AC85+AC88*2+AC89*2+AC90+AC91</f>
        <v>0.183</v>
      </c>
      <c r="AD82" s="49" t="s">
        <v>679</v>
      </c>
      <c r="AE82" s="77"/>
      <c r="AF82" s="77"/>
      <c r="AG82" s="77"/>
      <c r="AH82" s="77"/>
      <c r="AI82" s="77"/>
      <c r="AJ82" s="104"/>
      <c r="AK82" s="77"/>
      <c r="AL82" s="31"/>
      <c r="AM82" s="49" t="s">
        <v>684</v>
      </c>
      <c r="AN82" s="49"/>
      <c r="AO82" s="31"/>
      <c r="AP82" s="31"/>
      <c r="AQ82" s="31"/>
      <c r="AR82" s="31"/>
      <c r="AS82" s="31">
        <f>VLOOKUP(N:N,[1]底座模块化总成!$N:$AS,32,0)</f>
        <v>0</v>
      </c>
      <c r="AT82" s="31"/>
      <c r="AU82" s="31"/>
      <c r="AV82" s="31"/>
      <c r="AW82" s="31"/>
      <c r="AX82" s="31"/>
      <c r="AY82" s="122">
        <v>0</v>
      </c>
      <c r="AZ82" s="122">
        <v>0</v>
      </c>
      <c r="BA82" s="122">
        <v>0</v>
      </c>
      <c r="BB82" s="122">
        <v>0</v>
      </c>
      <c r="BC82" s="122">
        <v>1</v>
      </c>
      <c r="BD82" s="123">
        <v>1</v>
      </c>
      <c r="BE82" s="142">
        <f t="shared" ref="BE82:BJ82" si="154">$AS82*AY82</f>
        <v>0</v>
      </c>
      <c r="BF82" s="142">
        <f t="shared" si="154"/>
        <v>0</v>
      </c>
      <c r="BG82" s="142">
        <f t="shared" si="154"/>
        <v>0</v>
      </c>
      <c r="BH82" s="142">
        <f t="shared" si="154"/>
        <v>0</v>
      </c>
      <c r="BI82" s="142">
        <f t="shared" si="154"/>
        <v>0</v>
      </c>
      <c r="BJ82" s="142">
        <f t="shared" si="154"/>
        <v>0</v>
      </c>
      <c r="BK82" s="143">
        <f t="shared" ref="BK82:BP82" si="155">$AU82*AY82</f>
        <v>0</v>
      </c>
      <c r="BL82" s="143">
        <f t="shared" si="155"/>
        <v>0</v>
      </c>
      <c r="BM82" s="143">
        <f t="shared" si="155"/>
        <v>0</v>
      </c>
      <c r="BN82" s="143">
        <f t="shared" si="155"/>
        <v>0</v>
      </c>
      <c r="BO82" s="143">
        <f t="shared" si="155"/>
        <v>0</v>
      </c>
      <c r="BP82" s="143">
        <f t="shared" si="155"/>
        <v>0</v>
      </c>
    </row>
    <row r="83" s="1" customFormat="1" ht="30" customHeight="1" spans="1:68">
      <c r="A83" s="15">
        <f t="shared" si="147"/>
        <v>76</v>
      </c>
      <c r="B83" s="16"/>
      <c r="C83" s="16"/>
      <c r="D83" s="16"/>
      <c r="E83" s="16">
        <v>3</v>
      </c>
      <c r="F83" s="16"/>
      <c r="G83" s="16"/>
      <c r="H83" s="16"/>
      <c r="I83" s="16"/>
      <c r="J83" s="16"/>
      <c r="K83" s="16"/>
      <c r="L83" s="31"/>
      <c r="M83" s="42" t="s">
        <v>891</v>
      </c>
      <c r="N83" s="34" t="s">
        <v>891</v>
      </c>
      <c r="O83" s="34" t="s">
        <v>420</v>
      </c>
      <c r="P83" s="34" t="s">
        <v>734</v>
      </c>
      <c r="Q83" s="49" t="s">
        <v>689</v>
      </c>
      <c r="R83" s="16" t="s">
        <v>674</v>
      </c>
      <c r="S83" s="47"/>
      <c r="T83" s="49" t="s">
        <v>673</v>
      </c>
      <c r="U83" s="31"/>
      <c r="V83" s="49" t="s">
        <v>673</v>
      </c>
      <c r="W83" s="16" t="s">
        <v>675</v>
      </c>
      <c r="X83" s="47" t="s">
        <v>676</v>
      </c>
      <c r="Y83" s="31" t="s">
        <v>111</v>
      </c>
      <c r="Z83" s="47" t="s">
        <v>747</v>
      </c>
      <c r="AA83" s="16" t="s">
        <v>817</v>
      </c>
      <c r="AB83" s="47" t="s">
        <v>892</v>
      </c>
      <c r="AC83" s="65">
        <v>0.0136</v>
      </c>
      <c r="AD83" s="49" t="s">
        <v>715</v>
      </c>
      <c r="AE83" s="77" t="s">
        <v>715</v>
      </c>
      <c r="AF83" s="77"/>
      <c r="AG83" s="77"/>
      <c r="AH83" s="77"/>
      <c r="AI83" s="77"/>
      <c r="AJ83" s="104"/>
      <c r="AK83" s="77"/>
      <c r="AL83" s="31">
        <v>0.002</v>
      </c>
      <c r="AM83" s="49" t="s">
        <v>680</v>
      </c>
      <c r="AN83" s="49" t="s">
        <v>716</v>
      </c>
      <c r="AO83" s="31"/>
      <c r="AP83" s="31"/>
      <c r="AQ83" s="31"/>
      <c r="AR83" s="31"/>
      <c r="AS83" s="31">
        <f>VLOOKUP(N:N,[1]底座模块化总成!$N:$AS,32,0)</f>
        <v>0.014</v>
      </c>
      <c r="AT83" s="31"/>
      <c r="AU83" s="31">
        <f t="shared" ref="AU83:AU87" si="156">AS83</f>
        <v>0.014</v>
      </c>
      <c r="AV83" s="31"/>
      <c r="AW83" s="31"/>
      <c r="AX83" s="31"/>
      <c r="AY83" s="122">
        <v>0</v>
      </c>
      <c r="AZ83" s="122">
        <v>0</v>
      </c>
      <c r="BA83" s="122">
        <v>0</v>
      </c>
      <c r="BB83" s="122">
        <v>0</v>
      </c>
      <c r="BC83" s="122">
        <v>1</v>
      </c>
      <c r="BD83" s="123">
        <v>1</v>
      </c>
      <c r="BE83" s="142">
        <f t="shared" ref="BE83:BJ83" si="157">$AS83*AY83</f>
        <v>0</v>
      </c>
      <c r="BF83" s="142">
        <f t="shared" si="157"/>
        <v>0</v>
      </c>
      <c r="BG83" s="142">
        <f t="shared" si="157"/>
        <v>0</v>
      </c>
      <c r="BH83" s="142">
        <f t="shared" si="157"/>
        <v>0</v>
      </c>
      <c r="BI83" s="142">
        <f t="shared" si="157"/>
        <v>0.014</v>
      </c>
      <c r="BJ83" s="142">
        <f t="shared" si="157"/>
        <v>0.014</v>
      </c>
      <c r="BK83" s="143">
        <f t="shared" ref="BK83:BP83" si="158">$AU83*AY83</f>
        <v>0</v>
      </c>
      <c r="BL83" s="143">
        <f t="shared" si="158"/>
        <v>0</v>
      </c>
      <c r="BM83" s="143">
        <f t="shared" si="158"/>
        <v>0</v>
      </c>
      <c r="BN83" s="143">
        <f t="shared" si="158"/>
        <v>0</v>
      </c>
      <c r="BO83" s="143">
        <f t="shared" si="158"/>
        <v>0.014</v>
      </c>
      <c r="BP83" s="143">
        <f t="shared" si="158"/>
        <v>0.014</v>
      </c>
    </row>
    <row r="84" s="1" customFormat="1" ht="30" customHeight="1" spans="1:68">
      <c r="A84" s="15">
        <f t="shared" si="147"/>
        <v>77</v>
      </c>
      <c r="B84" s="16"/>
      <c r="C84" s="16"/>
      <c r="D84" s="16"/>
      <c r="E84" s="16"/>
      <c r="F84" s="16">
        <v>4</v>
      </c>
      <c r="G84" s="16"/>
      <c r="H84" s="16"/>
      <c r="I84" s="16"/>
      <c r="J84" s="16"/>
      <c r="K84" s="16"/>
      <c r="L84" s="31"/>
      <c r="M84" s="39" t="s">
        <v>893</v>
      </c>
      <c r="N84" s="34" t="s">
        <v>893</v>
      </c>
      <c r="O84" s="34" t="s">
        <v>510</v>
      </c>
      <c r="P84" s="31" t="s">
        <v>734</v>
      </c>
      <c r="Q84" s="31" t="s">
        <v>689</v>
      </c>
      <c r="R84" s="16" t="s">
        <v>674</v>
      </c>
      <c r="S84" s="47"/>
      <c r="T84" s="49" t="s">
        <v>673</v>
      </c>
      <c r="U84" s="16"/>
      <c r="V84" s="49" t="s">
        <v>673</v>
      </c>
      <c r="W84" s="47" t="s">
        <v>675</v>
      </c>
      <c r="X84" s="47" t="s">
        <v>676</v>
      </c>
      <c r="Y84" s="31" t="s">
        <v>111</v>
      </c>
      <c r="Z84" s="16" t="s">
        <v>747</v>
      </c>
      <c r="AA84" s="16" t="s">
        <v>817</v>
      </c>
      <c r="AB84" s="16" t="s">
        <v>892</v>
      </c>
      <c r="AC84" s="82">
        <v>0.0136</v>
      </c>
      <c r="AD84" s="16" t="s">
        <v>715</v>
      </c>
      <c r="AE84" s="77" t="s">
        <v>737</v>
      </c>
      <c r="AF84" s="77">
        <v>58</v>
      </c>
      <c r="AG84" s="77">
        <v>32</v>
      </c>
      <c r="AH84" s="77">
        <v>2</v>
      </c>
      <c r="AI84" s="77">
        <f>AF84*AG84*AH84*7860/1000000000</f>
        <v>0.02917632</v>
      </c>
      <c r="AJ84" s="104">
        <f t="shared" ref="AJ84:AJ87" si="159">AC84/AI84</f>
        <v>0.466131438097745</v>
      </c>
      <c r="AK84" s="77"/>
      <c r="AL84" s="31"/>
      <c r="AM84" s="49" t="s">
        <v>680</v>
      </c>
      <c r="AN84" s="49" t="s">
        <v>743</v>
      </c>
      <c r="AO84" s="31"/>
      <c r="AP84" s="31"/>
      <c r="AQ84" s="31"/>
      <c r="AR84" s="31"/>
      <c r="AS84" s="31">
        <f>VLOOKUP(N:N,[1]底座模块化总成!$N:$AS,32,0)</f>
        <v>0.1031478784</v>
      </c>
      <c r="AT84" s="31"/>
      <c r="AU84" s="31">
        <f t="shared" si="156"/>
        <v>0.1031478784</v>
      </c>
      <c r="AV84" s="31"/>
      <c r="AW84" s="31"/>
      <c r="AX84" s="31" t="s">
        <v>894</v>
      </c>
      <c r="AY84" s="122">
        <v>0</v>
      </c>
      <c r="AZ84" s="122">
        <v>0</v>
      </c>
      <c r="BA84" s="122">
        <v>0</v>
      </c>
      <c r="BB84" s="122">
        <v>0</v>
      </c>
      <c r="BC84" s="122">
        <v>1</v>
      </c>
      <c r="BD84" s="123">
        <v>1</v>
      </c>
      <c r="BE84" s="142">
        <f t="shared" ref="BE84:BJ84" si="160">$AS84*AY84</f>
        <v>0</v>
      </c>
      <c r="BF84" s="142">
        <f t="shared" si="160"/>
        <v>0</v>
      </c>
      <c r="BG84" s="142">
        <f t="shared" si="160"/>
        <v>0</v>
      </c>
      <c r="BH84" s="142">
        <f t="shared" si="160"/>
        <v>0</v>
      </c>
      <c r="BI84" s="142">
        <f t="shared" si="160"/>
        <v>0.1031478784</v>
      </c>
      <c r="BJ84" s="142">
        <f t="shared" si="160"/>
        <v>0.1031478784</v>
      </c>
      <c r="BK84" s="143">
        <f t="shared" ref="BK84:BP84" si="161">$AU84*AY84</f>
        <v>0</v>
      </c>
      <c r="BL84" s="143">
        <f t="shared" si="161"/>
        <v>0</v>
      </c>
      <c r="BM84" s="143">
        <f t="shared" si="161"/>
        <v>0</v>
      </c>
      <c r="BN84" s="143">
        <f t="shared" si="161"/>
        <v>0</v>
      </c>
      <c r="BO84" s="143">
        <f t="shared" si="161"/>
        <v>0.1031478784</v>
      </c>
      <c r="BP84" s="143">
        <f t="shared" si="161"/>
        <v>0.1031478784</v>
      </c>
    </row>
    <row r="85" s="1" customFormat="1" ht="30" customHeight="1" spans="1:68">
      <c r="A85" s="15">
        <f t="shared" si="147"/>
        <v>78</v>
      </c>
      <c r="B85" s="16"/>
      <c r="C85" s="16"/>
      <c r="D85" s="16"/>
      <c r="E85" s="16">
        <v>3</v>
      </c>
      <c r="F85" s="16"/>
      <c r="G85" s="16"/>
      <c r="H85" s="16"/>
      <c r="I85" s="16"/>
      <c r="J85" s="16"/>
      <c r="K85" s="16"/>
      <c r="L85" s="31"/>
      <c r="M85" s="42" t="s">
        <v>895</v>
      </c>
      <c r="N85" s="34" t="s">
        <v>895</v>
      </c>
      <c r="O85" s="34" t="s">
        <v>896</v>
      </c>
      <c r="P85" s="34" t="s">
        <v>683</v>
      </c>
      <c r="Q85" s="31" t="s">
        <v>689</v>
      </c>
      <c r="R85" s="16" t="s">
        <v>674</v>
      </c>
      <c r="S85" s="47"/>
      <c r="T85" s="49" t="s">
        <v>673</v>
      </c>
      <c r="U85" s="31"/>
      <c r="V85" s="49" t="s">
        <v>673</v>
      </c>
      <c r="W85" s="47" t="s">
        <v>675</v>
      </c>
      <c r="X85" s="47" t="s">
        <v>676</v>
      </c>
      <c r="Y85" s="31" t="s">
        <v>683</v>
      </c>
      <c r="Z85" s="16" t="s">
        <v>678</v>
      </c>
      <c r="AA85" s="16" t="s">
        <v>679</v>
      </c>
      <c r="AB85" s="47" t="s">
        <v>897</v>
      </c>
      <c r="AC85" s="65">
        <f>AC86+AC87*2</f>
        <v>0.0146</v>
      </c>
      <c r="AD85" s="49" t="s">
        <v>679</v>
      </c>
      <c r="AE85" s="77"/>
      <c r="AF85" s="77"/>
      <c r="AG85" s="77"/>
      <c r="AH85" s="77"/>
      <c r="AI85" s="77"/>
      <c r="AJ85" s="104"/>
      <c r="AK85" s="77"/>
      <c r="AL85" s="31"/>
      <c r="AM85" s="49" t="s">
        <v>680</v>
      </c>
      <c r="AN85" s="49" t="s">
        <v>695</v>
      </c>
      <c r="AO85" s="31"/>
      <c r="AP85" s="31"/>
      <c r="AQ85" s="31"/>
      <c r="AR85" s="31"/>
      <c r="AS85" s="31">
        <f>VLOOKUP(N:N,[1]底座模块化总成!$N:$AS,32,0)</f>
        <v>0</v>
      </c>
      <c r="AT85" s="31"/>
      <c r="AU85" s="31">
        <f t="shared" si="156"/>
        <v>0</v>
      </c>
      <c r="AV85" s="31"/>
      <c r="AW85" s="31"/>
      <c r="AX85" s="31"/>
      <c r="AY85" s="122">
        <v>0</v>
      </c>
      <c r="AZ85" s="122">
        <v>0</v>
      </c>
      <c r="BA85" s="122">
        <v>0</v>
      </c>
      <c r="BB85" s="122">
        <v>0</v>
      </c>
      <c r="BC85" s="122">
        <v>1</v>
      </c>
      <c r="BD85" s="123">
        <v>1</v>
      </c>
      <c r="BE85" s="142">
        <f t="shared" ref="BE85:BJ85" si="162">$AS85*AY85</f>
        <v>0</v>
      </c>
      <c r="BF85" s="142">
        <f t="shared" si="162"/>
        <v>0</v>
      </c>
      <c r="BG85" s="142">
        <f t="shared" si="162"/>
        <v>0</v>
      </c>
      <c r="BH85" s="142">
        <f t="shared" si="162"/>
        <v>0</v>
      </c>
      <c r="BI85" s="142">
        <f t="shared" si="162"/>
        <v>0</v>
      </c>
      <c r="BJ85" s="142">
        <f t="shared" si="162"/>
        <v>0</v>
      </c>
      <c r="BK85" s="143">
        <f t="shared" ref="BK85:BP85" si="163">$AU85*AY85</f>
        <v>0</v>
      </c>
      <c r="BL85" s="143">
        <f t="shared" si="163"/>
        <v>0</v>
      </c>
      <c r="BM85" s="143">
        <f t="shared" si="163"/>
        <v>0</v>
      </c>
      <c r="BN85" s="143">
        <f t="shared" si="163"/>
        <v>0</v>
      </c>
      <c r="BO85" s="143">
        <f t="shared" si="163"/>
        <v>0</v>
      </c>
      <c r="BP85" s="143">
        <f t="shared" si="163"/>
        <v>0</v>
      </c>
    </row>
    <row r="86" s="1" customFormat="1" ht="30" customHeight="1" spans="1:68">
      <c r="A86" s="15">
        <f t="shared" si="147"/>
        <v>79</v>
      </c>
      <c r="B86" s="16"/>
      <c r="C86" s="16"/>
      <c r="D86" s="16"/>
      <c r="E86" s="16"/>
      <c r="F86" s="16">
        <v>4</v>
      </c>
      <c r="G86" s="16"/>
      <c r="H86" s="16"/>
      <c r="I86" s="16"/>
      <c r="J86" s="16"/>
      <c r="K86" s="16"/>
      <c r="L86" s="31"/>
      <c r="M86" s="39" t="s">
        <v>898</v>
      </c>
      <c r="N86" s="34" t="s">
        <v>898</v>
      </c>
      <c r="O86" s="34" t="s">
        <v>379</v>
      </c>
      <c r="P86" s="34" t="s">
        <v>688</v>
      </c>
      <c r="Q86" s="31" t="s">
        <v>689</v>
      </c>
      <c r="R86" s="16" t="s">
        <v>674</v>
      </c>
      <c r="S86" s="47"/>
      <c r="T86" s="49" t="s">
        <v>673</v>
      </c>
      <c r="U86" s="31"/>
      <c r="V86" s="49" t="s">
        <v>673</v>
      </c>
      <c r="W86" s="47" t="s">
        <v>675</v>
      </c>
      <c r="X86" s="47" t="s">
        <v>676</v>
      </c>
      <c r="Y86" s="31" t="s">
        <v>688</v>
      </c>
      <c r="Z86" s="16" t="s">
        <v>899</v>
      </c>
      <c r="AA86" s="16" t="s">
        <v>679</v>
      </c>
      <c r="AB86" s="47" t="s">
        <v>900</v>
      </c>
      <c r="AC86" s="65">
        <v>0.0092</v>
      </c>
      <c r="AD86" s="49" t="s">
        <v>679</v>
      </c>
      <c r="AE86" s="77" t="s">
        <v>693</v>
      </c>
      <c r="AF86" s="77" t="s">
        <v>694</v>
      </c>
      <c r="AG86" s="77"/>
      <c r="AH86" s="77"/>
      <c r="AI86" s="77">
        <f t="shared" ref="AI86:AI91" si="164">AC86*1.02</f>
        <v>0.009384</v>
      </c>
      <c r="AJ86" s="104">
        <f t="shared" si="159"/>
        <v>0.980392156862745</v>
      </c>
      <c r="AK86" s="77"/>
      <c r="AL86" s="31"/>
      <c r="AM86" s="49" t="s">
        <v>680</v>
      </c>
      <c r="AN86" s="49" t="s">
        <v>695</v>
      </c>
      <c r="AO86" s="31"/>
      <c r="AP86" s="31"/>
      <c r="AQ86" s="31"/>
      <c r="AR86" s="31"/>
      <c r="AS86" s="31">
        <f>VLOOKUP(N:N,[1]底座模块化总成!$N:$AS,32,0)</f>
        <v>0.14320650632</v>
      </c>
      <c r="AT86" s="31"/>
      <c r="AU86" s="31">
        <f t="shared" si="156"/>
        <v>0.14320650632</v>
      </c>
      <c r="AV86" s="31"/>
      <c r="AW86" s="31"/>
      <c r="AX86" s="31"/>
      <c r="AY86" s="122">
        <v>0</v>
      </c>
      <c r="AZ86" s="122">
        <v>0</v>
      </c>
      <c r="BA86" s="122">
        <v>0</v>
      </c>
      <c r="BB86" s="122">
        <v>0</v>
      </c>
      <c r="BC86" s="122">
        <v>1</v>
      </c>
      <c r="BD86" s="123">
        <v>1</v>
      </c>
      <c r="BE86" s="142">
        <f t="shared" ref="BE86:BJ86" si="165">$AS86*AY86</f>
        <v>0</v>
      </c>
      <c r="BF86" s="142">
        <f t="shared" si="165"/>
        <v>0</v>
      </c>
      <c r="BG86" s="142">
        <f t="shared" si="165"/>
        <v>0</v>
      </c>
      <c r="BH86" s="142">
        <f t="shared" si="165"/>
        <v>0</v>
      </c>
      <c r="BI86" s="142">
        <f t="shared" si="165"/>
        <v>0.14320650632</v>
      </c>
      <c r="BJ86" s="142">
        <f t="shared" si="165"/>
        <v>0.14320650632</v>
      </c>
      <c r="BK86" s="143">
        <f t="shared" ref="BK86:BP86" si="166">$AU86*AY86</f>
        <v>0</v>
      </c>
      <c r="BL86" s="143">
        <f t="shared" si="166"/>
        <v>0</v>
      </c>
      <c r="BM86" s="143">
        <f t="shared" si="166"/>
        <v>0</v>
      </c>
      <c r="BN86" s="143">
        <f t="shared" si="166"/>
        <v>0</v>
      </c>
      <c r="BO86" s="143">
        <f t="shared" si="166"/>
        <v>0.14320650632</v>
      </c>
      <c r="BP86" s="143">
        <f t="shared" si="166"/>
        <v>0.14320650632</v>
      </c>
    </row>
    <row r="87" s="1" customFormat="1" ht="30" customHeight="1" spans="1:68">
      <c r="A87" s="15">
        <f t="shared" si="147"/>
        <v>80</v>
      </c>
      <c r="B87" s="16"/>
      <c r="C87" s="16"/>
      <c r="D87" s="16"/>
      <c r="E87" s="16"/>
      <c r="F87" s="16">
        <v>4</v>
      </c>
      <c r="G87" s="16"/>
      <c r="H87" s="16"/>
      <c r="I87" s="16"/>
      <c r="J87" s="16"/>
      <c r="K87" s="16"/>
      <c r="L87" s="31"/>
      <c r="M87" s="39" t="s">
        <v>901</v>
      </c>
      <c r="N87" s="34" t="s">
        <v>901</v>
      </c>
      <c r="O87" s="34" t="s">
        <v>422</v>
      </c>
      <c r="P87" s="34" t="s">
        <v>697</v>
      </c>
      <c r="Q87" s="31" t="s">
        <v>689</v>
      </c>
      <c r="R87" s="16" t="s">
        <v>674</v>
      </c>
      <c r="S87" s="47"/>
      <c r="T87" s="49" t="s">
        <v>673</v>
      </c>
      <c r="U87" s="31"/>
      <c r="V87" s="49" t="s">
        <v>673</v>
      </c>
      <c r="W87" s="47" t="s">
        <v>675</v>
      </c>
      <c r="X87" s="47" t="s">
        <v>676</v>
      </c>
      <c r="Y87" s="31" t="s">
        <v>697</v>
      </c>
      <c r="Z87" s="16" t="s">
        <v>902</v>
      </c>
      <c r="AA87" s="16" t="s">
        <v>679</v>
      </c>
      <c r="AB87" s="47" t="s">
        <v>903</v>
      </c>
      <c r="AC87" s="65">
        <v>0.0027</v>
      </c>
      <c r="AD87" s="49" t="s">
        <v>679</v>
      </c>
      <c r="AE87" s="77"/>
      <c r="AF87" s="77">
        <v>5</v>
      </c>
      <c r="AG87" s="77">
        <v>5</v>
      </c>
      <c r="AH87" s="77">
        <v>18</v>
      </c>
      <c r="AI87" s="77">
        <f>3.14*2.5*2.5*18*7860/1000000000</f>
        <v>0.002776545</v>
      </c>
      <c r="AJ87" s="104">
        <f t="shared" si="159"/>
        <v>0.972431565128604</v>
      </c>
      <c r="AK87" s="77"/>
      <c r="AL87" s="31"/>
      <c r="AM87" s="49" t="s">
        <v>701</v>
      </c>
      <c r="AN87" s="49"/>
      <c r="AO87" s="31"/>
      <c r="AP87" s="31"/>
      <c r="AQ87" s="31"/>
      <c r="AR87" s="31"/>
      <c r="AS87" s="31">
        <f>VLOOKUP(N:N,[1]底座模块化总成!$N:$AS,32,0)</f>
        <v>2.5</v>
      </c>
      <c r="AT87" s="31"/>
      <c r="AU87" s="31">
        <f t="shared" si="156"/>
        <v>2.5</v>
      </c>
      <c r="AV87" s="31"/>
      <c r="AW87" s="31"/>
      <c r="AX87" s="31"/>
      <c r="AY87" s="122">
        <v>0</v>
      </c>
      <c r="AZ87" s="122">
        <v>0</v>
      </c>
      <c r="BA87" s="122">
        <v>0</v>
      </c>
      <c r="BB87" s="122">
        <v>0</v>
      </c>
      <c r="BC87" s="122">
        <v>2</v>
      </c>
      <c r="BD87" s="123">
        <v>2</v>
      </c>
      <c r="BE87" s="142">
        <f t="shared" ref="BE87:BJ87" si="167">$AS87*AY87</f>
        <v>0</v>
      </c>
      <c r="BF87" s="142">
        <f t="shared" si="167"/>
        <v>0</v>
      </c>
      <c r="BG87" s="142">
        <f t="shared" si="167"/>
        <v>0</v>
      </c>
      <c r="BH87" s="142">
        <f t="shared" si="167"/>
        <v>0</v>
      </c>
      <c r="BI87" s="142">
        <f t="shared" si="167"/>
        <v>5</v>
      </c>
      <c r="BJ87" s="142">
        <f t="shared" si="167"/>
        <v>5</v>
      </c>
      <c r="BK87" s="143">
        <f t="shared" ref="BK87:BP87" si="168">$AU87*AY87</f>
        <v>0</v>
      </c>
      <c r="BL87" s="143">
        <f t="shared" si="168"/>
        <v>0</v>
      </c>
      <c r="BM87" s="143">
        <f t="shared" si="168"/>
        <v>0</v>
      </c>
      <c r="BN87" s="143">
        <f t="shared" si="168"/>
        <v>0</v>
      </c>
      <c r="BO87" s="143">
        <f t="shared" si="168"/>
        <v>5</v>
      </c>
      <c r="BP87" s="143">
        <f t="shared" si="168"/>
        <v>5</v>
      </c>
    </row>
    <row r="88" s="1" customFormat="1" ht="30" customHeight="1" spans="1:68">
      <c r="A88" s="15">
        <f t="shared" si="147"/>
        <v>81</v>
      </c>
      <c r="B88" s="16"/>
      <c r="C88" s="16"/>
      <c r="D88" s="16"/>
      <c r="E88" s="16">
        <v>3</v>
      </c>
      <c r="F88" s="16"/>
      <c r="G88" s="16"/>
      <c r="H88" s="16"/>
      <c r="I88" s="16"/>
      <c r="J88" s="16"/>
      <c r="K88" s="16"/>
      <c r="L88" s="31"/>
      <c r="M88" s="145" t="s">
        <v>417</v>
      </c>
      <c r="N88" s="31" t="s">
        <v>904</v>
      </c>
      <c r="O88" s="31" t="s">
        <v>418</v>
      </c>
      <c r="P88" s="31" t="s">
        <v>830</v>
      </c>
      <c r="Q88" s="31" t="s">
        <v>689</v>
      </c>
      <c r="R88" s="16" t="s">
        <v>674</v>
      </c>
      <c r="S88" s="47"/>
      <c r="T88" s="49" t="s">
        <v>673</v>
      </c>
      <c r="U88" s="31"/>
      <c r="V88" s="49" t="s">
        <v>673</v>
      </c>
      <c r="W88" s="47" t="s">
        <v>676</v>
      </c>
      <c r="X88" s="47" t="s">
        <v>675</v>
      </c>
      <c r="Y88" s="31" t="s">
        <v>830</v>
      </c>
      <c r="Z88" s="169" t="s">
        <v>837</v>
      </c>
      <c r="AA88" s="16" t="s">
        <v>838</v>
      </c>
      <c r="AB88" s="16" t="s">
        <v>905</v>
      </c>
      <c r="AC88" s="82">
        <v>0.002</v>
      </c>
      <c r="AD88" s="49" t="s">
        <v>679</v>
      </c>
      <c r="AE88" s="77"/>
      <c r="AF88" s="77"/>
      <c r="AG88" s="77"/>
      <c r="AH88" s="77"/>
      <c r="AI88" s="82">
        <v>0.002</v>
      </c>
      <c r="AJ88" s="77"/>
      <c r="AK88" s="77"/>
      <c r="AL88" s="31"/>
      <c r="AM88" s="64" t="s">
        <v>701</v>
      </c>
      <c r="AN88" s="64" t="s">
        <v>906</v>
      </c>
      <c r="AO88" s="31"/>
      <c r="AP88" s="31"/>
      <c r="AQ88" s="31"/>
      <c r="AR88" s="31"/>
      <c r="AS88" s="31">
        <f>VLOOKUP(N:N,[1]底座模块化总成!$N:$AS,32,0)</f>
        <v>0.153454</v>
      </c>
      <c r="AT88" s="31"/>
      <c r="AU88" s="31">
        <v>0.1582</v>
      </c>
      <c r="AV88" s="31"/>
      <c r="AW88" s="31"/>
      <c r="AX88" s="31"/>
      <c r="AY88" s="122">
        <v>0</v>
      </c>
      <c r="AZ88" s="122">
        <v>0</v>
      </c>
      <c r="BA88" s="122">
        <v>0</v>
      </c>
      <c r="BB88" s="122">
        <v>0</v>
      </c>
      <c r="BC88" s="122">
        <v>2</v>
      </c>
      <c r="BD88" s="123">
        <v>2</v>
      </c>
      <c r="BE88" s="142">
        <f t="shared" ref="BE88:BJ88" si="169">$AS88*AY88</f>
        <v>0</v>
      </c>
      <c r="BF88" s="142">
        <f t="shared" si="169"/>
        <v>0</v>
      </c>
      <c r="BG88" s="142">
        <f t="shared" si="169"/>
        <v>0</v>
      </c>
      <c r="BH88" s="142">
        <f t="shared" si="169"/>
        <v>0</v>
      </c>
      <c r="BI88" s="142">
        <f t="shared" si="169"/>
        <v>0.306908</v>
      </c>
      <c r="BJ88" s="142">
        <f t="shared" si="169"/>
        <v>0.306908</v>
      </c>
      <c r="BK88" s="143">
        <f t="shared" ref="BK88:BP88" si="170">$AU88*AY88</f>
        <v>0</v>
      </c>
      <c r="BL88" s="143">
        <f t="shared" si="170"/>
        <v>0</v>
      </c>
      <c r="BM88" s="143">
        <f t="shared" si="170"/>
        <v>0</v>
      </c>
      <c r="BN88" s="143">
        <f t="shared" si="170"/>
        <v>0</v>
      </c>
      <c r="BO88" s="143">
        <f t="shared" si="170"/>
        <v>0.3164</v>
      </c>
      <c r="BP88" s="143">
        <f t="shared" si="170"/>
        <v>0.3164</v>
      </c>
    </row>
    <row r="89" s="1" customFormat="1" ht="30" customHeight="1" spans="1:68">
      <c r="A89" s="15">
        <f t="shared" si="147"/>
        <v>82</v>
      </c>
      <c r="B89" s="16"/>
      <c r="C89" s="16"/>
      <c r="D89" s="16"/>
      <c r="E89" s="16">
        <v>3</v>
      </c>
      <c r="F89" s="16"/>
      <c r="G89" s="16"/>
      <c r="H89" s="16"/>
      <c r="I89" s="16"/>
      <c r="J89" s="16"/>
      <c r="K89" s="16"/>
      <c r="L89" s="31"/>
      <c r="M89" s="42" t="s">
        <v>907</v>
      </c>
      <c r="N89" s="31" t="s">
        <v>907</v>
      </c>
      <c r="O89" s="31" t="s">
        <v>908</v>
      </c>
      <c r="P89" s="31" t="s">
        <v>734</v>
      </c>
      <c r="Q89" s="31" t="s">
        <v>689</v>
      </c>
      <c r="R89" s="16" t="s">
        <v>674</v>
      </c>
      <c r="S89" s="47"/>
      <c r="T89" s="49" t="s">
        <v>673</v>
      </c>
      <c r="U89" s="31"/>
      <c r="V89" s="49" t="s">
        <v>673</v>
      </c>
      <c r="W89" s="16" t="s">
        <v>675</v>
      </c>
      <c r="X89" s="47" t="s">
        <v>676</v>
      </c>
      <c r="Y89" s="31" t="s">
        <v>111</v>
      </c>
      <c r="Z89" s="16" t="s">
        <v>909</v>
      </c>
      <c r="AA89" s="16" t="s">
        <v>817</v>
      </c>
      <c r="AB89" s="16" t="s">
        <v>910</v>
      </c>
      <c r="AC89" s="82">
        <v>0.0461</v>
      </c>
      <c r="AD89" s="31" t="s">
        <v>844</v>
      </c>
      <c r="AE89" s="77" t="s">
        <v>737</v>
      </c>
      <c r="AF89" s="77">
        <v>148</v>
      </c>
      <c r="AG89" s="77">
        <v>24</v>
      </c>
      <c r="AH89" s="77">
        <v>4</v>
      </c>
      <c r="AI89" s="77">
        <f>AF89*AG89*AH89*7860/1000000000</f>
        <v>0.11167488</v>
      </c>
      <c r="AJ89" s="104">
        <f t="shared" ref="AJ89:AJ92" si="171">AC89/AI89</f>
        <v>0.412805458129886</v>
      </c>
      <c r="AK89" s="77"/>
      <c r="AL89" s="31"/>
      <c r="AM89" s="49" t="s">
        <v>680</v>
      </c>
      <c r="AN89" s="49" t="s">
        <v>743</v>
      </c>
      <c r="AO89" s="31"/>
      <c r="AP89" s="31"/>
      <c r="AQ89" s="31"/>
      <c r="AR89" s="31"/>
      <c r="AS89" s="31">
        <f>VLOOKUP(N:N,[1]底座模块化总成!$N:$AS,32,0)</f>
        <v>0.4089549344</v>
      </c>
      <c r="AT89" s="31"/>
      <c r="AU89" s="31">
        <f t="shared" ref="AU89:AU96" si="172">AS89</f>
        <v>0.4089549344</v>
      </c>
      <c r="AV89" s="31"/>
      <c r="AW89" s="31"/>
      <c r="AX89" s="31"/>
      <c r="AY89" s="122">
        <v>0</v>
      </c>
      <c r="AZ89" s="122">
        <v>0</v>
      </c>
      <c r="BA89" s="122">
        <v>0</v>
      </c>
      <c r="BB89" s="122">
        <v>0</v>
      </c>
      <c r="BC89" s="122">
        <v>2</v>
      </c>
      <c r="BD89" s="123">
        <v>2</v>
      </c>
      <c r="BE89" s="142">
        <f t="shared" ref="BE89:BJ89" si="173">$AS89*AY89</f>
        <v>0</v>
      </c>
      <c r="BF89" s="142">
        <f t="shared" si="173"/>
        <v>0</v>
      </c>
      <c r="BG89" s="142">
        <f t="shared" si="173"/>
        <v>0</v>
      </c>
      <c r="BH89" s="142">
        <f t="shared" si="173"/>
        <v>0</v>
      </c>
      <c r="BI89" s="142">
        <f t="shared" si="173"/>
        <v>0.8179098688</v>
      </c>
      <c r="BJ89" s="142">
        <f t="shared" si="173"/>
        <v>0.8179098688</v>
      </c>
      <c r="BK89" s="143">
        <f t="shared" ref="BK89:BP89" si="174">$AU89*AY89</f>
        <v>0</v>
      </c>
      <c r="BL89" s="143">
        <f t="shared" si="174"/>
        <v>0</v>
      </c>
      <c r="BM89" s="143">
        <f t="shared" si="174"/>
        <v>0</v>
      </c>
      <c r="BN89" s="143">
        <f t="shared" si="174"/>
        <v>0</v>
      </c>
      <c r="BO89" s="143">
        <f t="shared" si="174"/>
        <v>0.8179098688</v>
      </c>
      <c r="BP89" s="143">
        <f t="shared" si="174"/>
        <v>0.8179098688</v>
      </c>
    </row>
    <row r="90" s="1" customFormat="1" ht="30" customHeight="1" spans="1:68">
      <c r="A90" s="15">
        <f t="shared" si="147"/>
        <v>83</v>
      </c>
      <c r="B90" s="16"/>
      <c r="C90" s="16"/>
      <c r="D90" s="16"/>
      <c r="E90" s="16">
        <v>3</v>
      </c>
      <c r="F90" s="16"/>
      <c r="G90" s="16"/>
      <c r="H90" s="16"/>
      <c r="I90" s="16"/>
      <c r="J90" s="16"/>
      <c r="K90" s="16"/>
      <c r="L90" s="31"/>
      <c r="M90" s="145" t="s">
        <v>384</v>
      </c>
      <c r="N90" s="31" t="s">
        <v>911</v>
      </c>
      <c r="O90" s="31" t="s">
        <v>385</v>
      </c>
      <c r="P90" s="31" t="s">
        <v>688</v>
      </c>
      <c r="Q90" s="31" t="s">
        <v>689</v>
      </c>
      <c r="R90" s="16" t="s">
        <v>674</v>
      </c>
      <c r="S90" s="47"/>
      <c r="T90" s="49" t="s">
        <v>689</v>
      </c>
      <c r="U90" s="31"/>
      <c r="V90" s="49" t="s">
        <v>689</v>
      </c>
      <c r="W90" s="47" t="s">
        <v>676</v>
      </c>
      <c r="X90" s="47" t="s">
        <v>675</v>
      </c>
      <c r="Y90" s="31" t="s">
        <v>688</v>
      </c>
      <c r="Z90" s="16" t="s">
        <v>912</v>
      </c>
      <c r="AA90" s="16" t="s">
        <v>679</v>
      </c>
      <c r="AB90" s="16" t="s">
        <v>913</v>
      </c>
      <c r="AC90" s="82">
        <v>0.03</v>
      </c>
      <c r="AD90" s="47" t="s">
        <v>679</v>
      </c>
      <c r="AE90" s="77" t="s">
        <v>693</v>
      </c>
      <c r="AF90" s="77" t="s">
        <v>694</v>
      </c>
      <c r="AG90" s="77"/>
      <c r="AH90" s="77"/>
      <c r="AI90" s="77">
        <f t="shared" si="164"/>
        <v>0.0306</v>
      </c>
      <c r="AJ90" s="104">
        <f t="shared" si="171"/>
        <v>0.980392156862745</v>
      </c>
      <c r="AK90" s="77"/>
      <c r="AL90" s="31"/>
      <c r="AM90" s="64" t="s">
        <v>701</v>
      </c>
      <c r="AN90" s="64" t="s">
        <v>914</v>
      </c>
      <c r="AO90" s="31"/>
      <c r="AP90" s="31"/>
      <c r="AQ90" s="31"/>
      <c r="AR90" s="31"/>
      <c r="AS90" s="31">
        <f>VLOOKUP(N:N,[1]底座模块化总成!$N:$AS,32,0)</f>
        <v>1.161424248</v>
      </c>
      <c r="AT90" s="31"/>
      <c r="AU90" s="31">
        <v>1.65</v>
      </c>
      <c r="AV90" s="31"/>
      <c r="AW90" s="31"/>
      <c r="AX90" s="31"/>
      <c r="AY90" s="122">
        <v>0</v>
      </c>
      <c r="AZ90" s="122">
        <v>0</v>
      </c>
      <c r="BA90" s="122">
        <v>0</v>
      </c>
      <c r="BB90" s="122">
        <v>0</v>
      </c>
      <c r="BC90" s="122">
        <v>1</v>
      </c>
      <c r="BD90" s="123">
        <v>1</v>
      </c>
      <c r="BE90" s="142">
        <f t="shared" ref="BE90:BJ90" si="175">$AS90*AY90</f>
        <v>0</v>
      </c>
      <c r="BF90" s="142">
        <f t="shared" si="175"/>
        <v>0</v>
      </c>
      <c r="BG90" s="142">
        <f t="shared" si="175"/>
        <v>0</v>
      </c>
      <c r="BH90" s="142">
        <f t="shared" si="175"/>
        <v>0</v>
      </c>
      <c r="BI90" s="142">
        <f t="shared" si="175"/>
        <v>1.161424248</v>
      </c>
      <c r="BJ90" s="142">
        <f t="shared" si="175"/>
        <v>1.161424248</v>
      </c>
      <c r="BK90" s="143">
        <f t="shared" ref="BK90:BP90" si="176">$AU90*AY90</f>
        <v>0</v>
      </c>
      <c r="BL90" s="143">
        <f t="shared" si="176"/>
        <v>0</v>
      </c>
      <c r="BM90" s="143">
        <f t="shared" si="176"/>
        <v>0</v>
      </c>
      <c r="BN90" s="143">
        <f t="shared" si="176"/>
        <v>0</v>
      </c>
      <c r="BO90" s="143">
        <f t="shared" si="176"/>
        <v>1.65</v>
      </c>
      <c r="BP90" s="143">
        <f t="shared" si="176"/>
        <v>1.65</v>
      </c>
    </row>
    <row r="91" s="1" customFormat="1" ht="30" customHeight="1" spans="1:68">
      <c r="A91" s="15">
        <f t="shared" si="147"/>
        <v>84</v>
      </c>
      <c r="B91" s="16"/>
      <c r="C91" s="16"/>
      <c r="D91" s="16"/>
      <c r="E91" s="16">
        <v>3</v>
      </c>
      <c r="F91" s="16"/>
      <c r="G91" s="16"/>
      <c r="H91" s="16"/>
      <c r="I91" s="16"/>
      <c r="J91" s="16"/>
      <c r="K91" s="16"/>
      <c r="L91" s="31"/>
      <c r="M91" s="145" t="s">
        <v>393</v>
      </c>
      <c r="N91" s="31" t="s">
        <v>915</v>
      </c>
      <c r="O91" s="31" t="s">
        <v>916</v>
      </c>
      <c r="P91" s="31" t="s">
        <v>688</v>
      </c>
      <c r="Q91" s="31" t="s">
        <v>689</v>
      </c>
      <c r="R91" s="16" t="s">
        <v>674</v>
      </c>
      <c r="S91" s="47"/>
      <c r="T91" s="49" t="s">
        <v>771</v>
      </c>
      <c r="U91" s="31"/>
      <c r="V91" s="49" t="s">
        <v>771</v>
      </c>
      <c r="W91" s="47" t="s">
        <v>676</v>
      </c>
      <c r="X91" s="47" t="s">
        <v>675</v>
      </c>
      <c r="Y91" s="31" t="s">
        <v>688</v>
      </c>
      <c r="Z91" s="47" t="s">
        <v>917</v>
      </c>
      <c r="AA91" s="16" t="s">
        <v>679</v>
      </c>
      <c r="AB91" s="31" t="s">
        <v>918</v>
      </c>
      <c r="AC91" s="65">
        <v>0.015</v>
      </c>
      <c r="AD91" s="64" t="s">
        <v>679</v>
      </c>
      <c r="AE91" s="77" t="s">
        <v>693</v>
      </c>
      <c r="AF91" s="77" t="s">
        <v>694</v>
      </c>
      <c r="AG91" s="77"/>
      <c r="AH91" s="77"/>
      <c r="AI91" s="77">
        <f t="shared" si="164"/>
        <v>0.0153</v>
      </c>
      <c r="AJ91" s="104">
        <f t="shared" si="171"/>
        <v>0.980392156862745</v>
      </c>
      <c r="AK91" s="77"/>
      <c r="AL91" s="31"/>
      <c r="AM91" s="64" t="s">
        <v>680</v>
      </c>
      <c r="AN91" s="64" t="s">
        <v>695</v>
      </c>
      <c r="AO91" s="31"/>
      <c r="AP91" s="31"/>
      <c r="AQ91" s="31"/>
      <c r="AR91" s="31"/>
      <c r="AS91" s="31">
        <f>VLOOKUP(N:N,[1]底座模块化总成!$N:$AS,32,0)</f>
        <v>0.141418059</v>
      </c>
      <c r="AT91" s="31"/>
      <c r="AU91" s="31">
        <f t="shared" si="172"/>
        <v>0.141418059</v>
      </c>
      <c r="AV91" s="31"/>
      <c r="AW91" s="31"/>
      <c r="AX91" s="31"/>
      <c r="AY91" s="122">
        <v>0</v>
      </c>
      <c r="AZ91" s="122">
        <v>0</v>
      </c>
      <c r="BA91" s="122">
        <v>0</v>
      </c>
      <c r="BB91" s="122">
        <v>0</v>
      </c>
      <c r="BC91" s="122">
        <v>1</v>
      </c>
      <c r="BD91" s="123">
        <v>1</v>
      </c>
      <c r="BE91" s="142">
        <f t="shared" ref="BE91:BJ91" si="177">$AS91*AY91</f>
        <v>0</v>
      </c>
      <c r="BF91" s="142">
        <f t="shared" si="177"/>
        <v>0</v>
      </c>
      <c r="BG91" s="142">
        <f t="shared" si="177"/>
        <v>0</v>
      </c>
      <c r="BH91" s="142">
        <f t="shared" si="177"/>
        <v>0</v>
      </c>
      <c r="BI91" s="142">
        <f t="shared" si="177"/>
        <v>0.141418059</v>
      </c>
      <c r="BJ91" s="142">
        <f t="shared" si="177"/>
        <v>0.141418059</v>
      </c>
      <c r="BK91" s="143">
        <f t="shared" ref="BK91:BP91" si="178">$AU91*AY91</f>
        <v>0</v>
      </c>
      <c r="BL91" s="143">
        <f t="shared" si="178"/>
        <v>0</v>
      </c>
      <c r="BM91" s="143">
        <f t="shared" si="178"/>
        <v>0</v>
      </c>
      <c r="BN91" s="143">
        <f t="shared" si="178"/>
        <v>0</v>
      </c>
      <c r="BO91" s="143">
        <f t="shared" si="178"/>
        <v>0.141418059</v>
      </c>
      <c r="BP91" s="143">
        <f t="shared" si="178"/>
        <v>0.141418059</v>
      </c>
    </row>
    <row r="92" s="1" customFormat="1" ht="30" customHeight="1" spans="1:68">
      <c r="A92" s="15">
        <f t="shared" si="147"/>
        <v>85</v>
      </c>
      <c r="B92" s="16"/>
      <c r="C92" s="16"/>
      <c r="D92" s="16">
        <v>2</v>
      </c>
      <c r="E92" s="16"/>
      <c r="F92" s="16"/>
      <c r="G92" s="16"/>
      <c r="H92" s="16"/>
      <c r="I92" s="16"/>
      <c r="J92" s="16"/>
      <c r="K92" s="16"/>
      <c r="L92" s="31"/>
      <c r="M92" s="145" t="s">
        <v>421</v>
      </c>
      <c r="N92" s="31" t="s">
        <v>919</v>
      </c>
      <c r="O92" s="31" t="s">
        <v>422</v>
      </c>
      <c r="P92" s="31" t="s">
        <v>920</v>
      </c>
      <c r="Q92" s="31" t="s">
        <v>689</v>
      </c>
      <c r="R92" s="16" t="s">
        <v>674</v>
      </c>
      <c r="S92" s="47"/>
      <c r="T92" s="49" t="s">
        <v>673</v>
      </c>
      <c r="U92" s="31"/>
      <c r="V92" s="49" t="s">
        <v>673</v>
      </c>
      <c r="W92" s="47" t="s">
        <v>676</v>
      </c>
      <c r="X92" s="47" t="s">
        <v>675</v>
      </c>
      <c r="Y92" s="31" t="s">
        <v>841</v>
      </c>
      <c r="Z92" s="47" t="s">
        <v>921</v>
      </c>
      <c r="AA92" s="81" t="s">
        <v>825</v>
      </c>
      <c r="AB92" s="31" t="s">
        <v>922</v>
      </c>
      <c r="AC92" s="65">
        <v>0.0071</v>
      </c>
      <c r="AD92" s="31" t="s">
        <v>844</v>
      </c>
      <c r="AE92" s="77"/>
      <c r="AF92" s="77">
        <v>10</v>
      </c>
      <c r="AG92" s="77">
        <v>10</v>
      </c>
      <c r="AH92" s="77">
        <v>38</v>
      </c>
      <c r="AI92" s="77">
        <f>3.13*5*5*AH92*7860/1000000000</f>
        <v>0.02337171</v>
      </c>
      <c r="AJ92" s="77">
        <f t="shared" si="171"/>
        <v>0.303786072991664</v>
      </c>
      <c r="AK92" s="77"/>
      <c r="AL92" s="31"/>
      <c r="AM92" s="64" t="s">
        <v>701</v>
      </c>
      <c r="AN92" s="64" t="s">
        <v>923</v>
      </c>
      <c r="AO92" s="31"/>
      <c r="AP92" s="31"/>
      <c r="AQ92" s="31"/>
      <c r="AR92" s="31"/>
      <c r="AS92" s="31">
        <f>VLOOKUP(N:N,[1]底座模块化总成!$N:$AS,32,0)</f>
        <v>0.885</v>
      </c>
      <c r="AT92" s="31"/>
      <c r="AU92" s="31">
        <v>0.885</v>
      </c>
      <c r="AV92" s="31"/>
      <c r="AW92" s="31"/>
      <c r="AX92" s="31"/>
      <c r="AY92" s="122">
        <v>0</v>
      </c>
      <c r="AZ92" s="122">
        <v>0</v>
      </c>
      <c r="BA92" s="122">
        <v>0</v>
      </c>
      <c r="BB92" s="122">
        <v>0</v>
      </c>
      <c r="BC92" s="122">
        <v>1</v>
      </c>
      <c r="BD92" s="123">
        <v>1</v>
      </c>
      <c r="BE92" s="142">
        <f t="shared" ref="BE92:BJ92" si="179">$AS92*AY92</f>
        <v>0</v>
      </c>
      <c r="BF92" s="142">
        <f t="shared" si="179"/>
        <v>0</v>
      </c>
      <c r="BG92" s="142">
        <f t="shared" si="179"/>
        <v>0</v>
      </c>
      <c r="BH92" s="142">
        <f t="shared" si="179"/>
        <v>0</v>
      </c>
      <c r="BI92" s="142">
        <f t="shared" si="179"/>
        <v>0.885</v>
      </c>
      <c r="BJ92" s="142">
        <f t="shared" si="179"/>
        <v>0.885</v>
      </c>
      <c r="BK92" s="143">
        <f t="shared" ref="BK92:BP92" si="180">$AU92*AY92</f>
        <v>0</v>
      </c>
      <c r="BL92" s="143">
        <f t="shared" si="180"/>
        <v>0</v>
      </c>
      <c r="BM92" s="143">
        <f t="shared" si="180"/>
        <v>0</v>
      </c>
      <c r="BN92" s="143">
        <f t="shared" si="180"/>
        <v>0</v>
      </c>
      <c r="BO92" s="143">
        <f t="shared" si="180"/>
        <v>0.885</v>
      </c>
      <c r="BP92" s="143">
        <f t="shared" si="180"/>
        <v>0.885</v>
      </c>
    </row>
    <row r="93" s="1" customFormat="1" ht="30" customHeight="1" spans="1:68">
      <c r="A93" s="15">
        <f t="shared" si="147"/>
        <v>86</v>
      </c>
      <c r="B93" s="16"/>
      <c r="C93" s="16"/>
      <c r="D93" s="16">
        <v>2</v>
      </c>
      <c r="E93" s="16"/>
      <c r="F93" s="16"/>
      <c r="G93" s="16"/>
      <c r="H93" s="16"/>
      <c r="I93" s="16"/>
      <c r="J93" s="16"/>
      <c r="K93" s="16"/>
      <c r="L93" s="31"/>
      <c r="M93" s="145" t="s">
        <v>408</v>
      </c>
      <c r="N93" s="31" t="s">
        <v>924</v>
      </c>
      <c r="O93" s="31" t="s">
        <v>207</v>
      </c>
      <c r="P93" s="31" t="s">
        <v>925</v>
      </c>
      <c r="Q93" s="31" t="s">
        <v>689</v>
      </c>
      <c r="R93" s="16" t="s">
        <v>674</v>
      </c>
      <c r="S93" s="47"/>
      <c r="T93" s="49" t="s">
        <v>673</v>
      </c>
      <c r="U93" s="38"/>
      <c r="V93" s="49" t="s">
        <v>673</v>
      </c>
      <c r="W93" s="47" t="s">
        <v>676</v>
      </c>
      <c r="X93" s="47" t="s">
        <v>675</v>
      </c>
      <c r="Y93" s="31" t="s">
        <v>697</v>
      </c>
      <c r="Z93" s="16" t="s">
        <v>926</v>
      </c>
      <c r="AA93" s="31" t="s">
        <v>679</v>
      </c>
      <c r="AB93" s="16" t="s">
        <v>927</v>
      </c>
      <c r="AC93" s="82">
        <v>0.0003</v>
      </c>
      <c r="AD93" s="31" t="s">
        <v>928</v>
      </c>
      <c r="AE93" s="77"/>
      <c r="AF93" s="77"/>
      <c r="AG93" s="77"/>
      <c r="AH93" s="77"/>
      <c r="AI93" s="77"/>
      <c r="AJ93" s="77"/>
      <c r="AK93" s="77"/>
      <c r="AL93" s="31"/>
      <c r="AM93" s="64" t="s">
        <v>701</v>
      </c>
      <c r="AN93" s="64" t="s">
        <v>923</v>
      </c>
      <c r="AO93" s="31"/>
      <c r="AP93" s="31"/>
      <c r="AQ93" s="31"/>
      <c r="AR93" s="31"/>
      <c r="AS93" s="31">
        <f>VLOOKUP(N:N,[1]底座模块化总成!$N:$AS,32,0)</f>
        <v>0.0265</v>
      </c>
      <c r="AT93" s="31"/>
      <c r="AU93" s="31">
        <f t="shared" si="172"/>
        <v>0.0265</v>
      </c>
      <c r="AV93" s="31"/>
      <c r="AW93" s="31"/>
      <c r="AX93" s="31"/>
      <c r="AY93" s="122">
        <v>0</v>
      </c>
      <c r="AZ93" s="122">
        <v>0</v>
      </c>
      <c r="BA93" s="122">
        <v>0</v>
      </c>
      <c r="BB93" s="122">
        <v>0</v>
      </c>
      <c r="BC93" s="122">
        <v>1</v>
      </c>
      <c r="BD93" s="123">
        <v>1</v>
      </c>
      <c r="BE93" s="142">
        <f t="shared" ref="BE93:BJ93" si="181">$AS93*AY93</f>
        <v>0</v>
      </c>
      <c r="BF93" s="142">
        <f t="shared" si="181"/>
        <v>0</v>
      </c>
      <c r="BG93" s="142">
        <f t="shared" si="181"/>
        <v>0</v>
      </c>
      <c r="BH93" s="142">
        <f t="shared" si="181"/>
        <v>0</v>
      </c>
      <c r="BI93" s="142">
        <f t="shared" si="181"/>
        <v>0.0265</v>
      </c>
      <c r="BJ93" s="142">
        <f t="shared" si="181"/>
        <v>0.0265</v>
      </c>
      <c r="BK93" s="143">
        <f t="shared" ref="BK93:BP93" si="182">$AU93*AY93</f>
        <v>0</v>
      </c>
      <c r="BL93" s="143">
        <f t="shared" si="182"/>
        <v>0</v>
      </c>
      <c r="BM93" s="143">
        <f t="shared" si="182"/>
        <v>0</v>
      </c>
      <c r="BN93" s="143">
        <f t="shared" si="182"/>
        <v>0</v>
      </c>
      <c r="BO93" s="143">
        <f t="shared" si="182"/>
        <v>0.0265</v>
      </c>
      <c r="BP93" s="143">
        <f t="shared" si="182"/>
        <v>0.0265</v>
      </c>
    </row>
    <row r="94" s="1" customFormat="1" ht="30" customHeight="1" spans="1:68">
      <c r="A94" s="15">
        <f t="shared" si="147"/>
        <v>87</v>
      </c>
      <c r="B94" s="16"/>
      <c r="C94" s="16"/>
      <c r="D94" s="16">
        <v>2</v>
      </c>
      <c r="E94" s="16"/>
      <c r="F94" s="16"/>
      <c r="G94" s="16"/>
      <c r="H94" s="16"/>
      <c r="I94" s="16"/>
      <c r="J94" s="16"/>
      <c r="K94" s="16"/>
      <c r="L94" s="31"/>
      <c r="M94" s="42" t="s">
        <v>929</v>
      </c>
      <c r="N94" s="31" t="s">
        <v>929</v>
      </c>
      <c r="O94" s="31" t="s">
        <v>930</v>
      </c>
      <c r="P94" s="31" t="s">
        <v>683</v>
      </c>
      <c r="Q94" s="31" t="s">
        <v>689</v>
      </c>
      <c r="R94" s="16" t="s">
        <v>674</v>
      </c>
      <c r="S94" s="47"/>
      <c r="T94" s="49" t="s">
        <v>673</v>
      </c>
      <c r="U94" s="38"/>
      <c r="V94" s="49" t="s">
        <v>673</v>
      </c>
      <c r="W94" s="47" t="s">
        <v>675</v>
      </c>
      <c r="X94" s="47" t="s">
        <v>676</v>
      </c>
      <c r="Y94" s="31" t="s">
        <v>683</v>
      </c>
      <c r="Z94" s="16" t="s">
        <v>678</v>
      </c>
      <c r="AA94" s="16" t="s">
        <v>679</v>
      </c>
      <c r="AB94" s="16" t="s">
        <v>931</v>
      </c>
      <c r="AC94" s="82">
        <v>0.12</v>
      </c>
      <c r="AD94" s="49"/>
      <c r="AE94" s="77"/>
      <c r="AF94" s="77"/>
      <c r="AG94" s="77"/>
      <c r="AH94" s="77"/>
      <c r="AI94" s="77"/>
      <c r="AJ94" s="104"/>
      <c r="AK94" s="77"/>
      <c r="AL94" s="31"/>
      <c r="AM94" s="49" t="s">
        <v>701</v>
      </c>
      <c r="AN94" s="49"/>
      <c r="AO94" s="31"/>
      <c r="AP94" s="31"/>
      <c r="AQ94" s="31"/>
      <c r="AR94" s="31"/>
      <c r="AS94" s="31">
        <f>VLOOKUP(N:N,[1]底座模块化总成!$N:$AS,32,0)</f>
        <v>3.8</v>
      </c>
      <c r="AT94" s="31"/>
      <c r="AU94" s="31">
        <f t="shared" si="172"/>
        <v>3.8</v>
      </c>
      <c r="AV94" s="31"/>
      <c r="AW94" s="31"/>
      <c r="AX94" s="31"/>
      <c r="AY94" s="122">
        <v>0</v>
      </c>
      <c r="AZ94" s="122">
        <v>0</v>
      </c>
      <c r="BA94" s="122">
        <v>0</v>
      </c>
      <c r="BB94" s="122">
        <v>0</v>
      </c>
      <c r="BC94" s="122">
        <v>1</v>
      </c>
      <c r="BD94" s="123">
        <v>1</v>
      </c>
      <c r="BE94" s="142">
        <f t="shared" ref="BE94:BJ94" si="183">$AS94*AY94</f>
        <v>0</v>
      </c>
      <c r="BF94" s="142">
        <f t="shared" si="183"/>
        <v>0</v>
      </c>
      <c r="BG94" s="142">
        <f t="shared" si="183"/>
        <v>0</v>
      </c>
      <c r="BH94" s="142">
        <f t="shared" si="183"/>
        <v>0</v>
      </c>
      <c r="BI94" s="142">
        <f t="shared" si="183"/>
        <v>3.8</v>
      </c>
      <c r="BJ94" s="142">
        <f t="shared" si="183"/>
        <v>3.8</v>
      </c>
      <c r="BK94" s="143">
        <f t="shared" ref="BK94:BP94" si="184">$AU94*AY94</f>
        <v>0</v>
      </c>
      <c r="BL94" s="143">
        <f t="shared" si="184"/>
        <v>0</v>
      </c>
      <c r="BM94" s="143">
        <f t="shared" si="184"/>
        <v>0</v>
      </c>
      <c r="BN94" s="143">
        <f t="shared" si="184"/>
        <v>0</v>
      </c>
      <c r="BO94" s="143">
        <f t="shared" si="184"/>
        <v>3.8</v>
      </c>
      <c r="BP94" s="143">
        <f t="shared" si="184"/>
        <v>3.8</v>
      </c>
    </row>
    <row r="95" s="1" customFormat="1" ht="30" customHeight="1" spans="1:68">
      <c r="A95" s="15">
        <f t="shared" si="147"/>
        <v>88</v>
      </c>
      <c r="B95" s="16"/>
      <c r="C95" s="16"/>
      <c r="D95" s="16">
        <v>2</v>
      </c>
      <c r="E95" s="16"/>
      <c r="F95" s="16"/>
      <c r="G95" s="16"/>
      <c r="H95" s="16"/>
      <c r="I95" s="16"/>
      <c r="J95" s="16"/>
      <c r="K95" s="16"/>
      <c r="L95" s="16"/>
      <c r="M95" s="149" t="s">
        <v>188</v>
      </c>
      <c r="N95" s="150" t="s">
        <v>188</v>
      </c>
      <c r="O95" s="17" t="s">
        <v>932</v>
      </c>
      <c r="P95" s="17" t="s">
        <v>933</v>
      </c>
      <c r="Q95" s="17" t="s">
        <v>673</v>
      </c>
      <c r="R95" s="17" t="s">
        <v>934</v>
      </c>
      <c r="S95" s="158"/>
      <c r="T95" s="17" t="s">
        <v>935</v>
      </c>
      <c r="U95" s="17"/>
      <c r="V95" s="17" t="s">
        <v>935</v>
      </c>
      <c r="W95" s="47" t="s">
        <v>676</v>
      </c>
      <c r="X95" s="47" t="s">
        <v>675</v>
      </c>
      <c r="Y95" s="17" t="s">
        <v>713</v>
      </c>
      <c r="Z95" s="17" t="s">
        <v>678</v>
      </c>
      <c r="AA95" s="17" t="s">
        <v>679</v>
      </c>
      <c r="AB95" s="17"/>
      <c r="AC95" s="69">
        <f>AC96+AC108*2+AC111+AC114+AC115</f>
        <v>6.32912</v>
      </c>
      <c r="AD95" s="17" t="s">
        <v>936</v>
      </c>
      <c r="AE95" s="170" t="s">
        <v>715</v>
      </c>
      <c r="AF95" s="171"/>
      <c r="AG95" s="171"/>
      <c r="AH95" s="171"/>
      <c r="AI95" s="184"/>
      <c r="AJ95" s="170"/>
      <c r="AK95" s="185"/>
      <c r="AL95" s="186">
        <v>0.403</v>
      </c>
      <c r="AM95" s="64" t="s">
        <v>680</v>
      </c>
      <c r="AN95" s="64" t="s">
        <v>716</v>
      </c>
      <c r="AO95" s="17"/>
      <c r="AP95" s="17"/>
      <c r="AQ95" s="17"/>
      <c r="AR95" s="17"/>
      <c r="AS95" s="31">
        <f>VLOOKUP(N:N,[1]底座模块化总成!$N:$AS,32,0)</f>
        <v>2.821</v>
      </c>
      <c r="AT95" s="17"/>
      <c r="AU95" s="31">
        <f t="shared" si="172"/>
        <v>2.821</v>
      </c>
      <c r="AV95" s="17"/>
      <c r="AW95" s="17"/>
      <c r="AX95" s="17"/>
      <c r="AY95" s="17">
        <v>1</v>
      </c>
      <c r="AZ95" s="28">
        <v>1</v>
      </c>
      <c r="BA95" s="28">
        <v>1</v>
      </c>
      <c r="BB95" s="28">
        <v>1</v>
      </c>
      <c r="BC95" s="28">
        <v>1</v>
      </c>
      <c r="BD95" s="29">
        <v>1</v>
      </c>
      <c r="BE95" s="142">
        <f t="shared" ref="BE95:BJ95" si="185">$AS95*AY95</f>
        <v>2.821</v>
      </c>
      <c r="BF95" s="142">
        <f t="shared" si="185"/>
        <v>2.821</v>
      </c>
      <c r="BG95" s="142">
        <f t="shared" si="185"/>
        <v>2.821</v>
      </c>
      <c r="BH95" s="142">
        <f t="shared" si="185"/>
        <v>2.821</v>
      </c>
      <c r="BI95" s="142">
        <f t="shared" si="185"/>
        <v>2.821</v>
      </c>
      <c r="BJ95" s="142">
        <f t="shared" si="185"/>
        <v>2.821</v>
      </c>
      <c r="BK95" s="143">
        <f t="shared" ref="BK95:BP95" si="186">$AU95*AY95</f>
        <v>2.821</v>
      </c>
      <c r="BL95" s="143">
        <f t="shared" si="186"/>
        <v>2.821</v>
      </c>
      <c r="BM95" s="143">
        <f t="shared" si="186"/>
        <v>2.821</v>
      </c>
      <c r="BN95" s="143">
        <f t="shared" si="186"/>
        <v>2.821</v>
      </c>
      <c r="BO95" s="143">
        <f t="shared" si="186"/>
        <v>2.821</v>
      </c>
      <c r="BP95" s="143">
        <f t="shared" si="186"/>
        <v>2.821</v>
      </c>
    </row>
    <row r="96" s="1" customFormat="1" ht="30" customHeight="1" spans="1:68">
      <c r="A96" s="15">
        <f t="shared" si="147"/>
        <v>89</v>
      </c>
      <c r="B96" s="16"/>
      <c r="C96" s="16"/>
      <c r="E96" s="16">
        <v>3</v>
      </c>
      <c r="F96" s="16"/>
      <c r="G96" s="16"/>
      <c r="H96" s="16"/>
      <c r="I96" s="16"/>
      <c r="J96" s="16"/>
      <c r="K96" s="16"/>
      <c r="L96" s="16"/>
      <c r="M96" s="16" t="s">
        <v>250</v>
      </c>
      <c r="N96" s="17" t="s">
        <v>250</v>
      </c>
      <c r="O96" s="17" t="s">
        <v>937</v>
      </c>
      <c r="P96" s="17" t="s">
        <v>933</v>
      </c>
      <c r="Q96" s="17" t="s">
        <v>673</v>
      </c>
      <c r="R96" s="17" t="s">
        <v>934</v>
      </c>
      <c r="S96" s="158"/>
      <c r="T96" s="17" t="s">
        <v>935</v>
      </c>
      <c r="U96" s="17"/>
      <c r="V96" s="17" t="s">
        <v>935</v>
      </c>
      <c r="W96" s="47" t="s">
        <v>676</v>
      </c>
      <c r="X96" s="47" t="s">
        <v>675</v>
      </c>
      <c r="Y96" s="17" t="s">
        <v>713</v>
      </c>
      <c r="Z96" s="17" t="s">
        <v>678</v>
      </c>
      <c r="AA96" s="17" t="s">
        <v>679</v>
      </c>
      <c r="AB96" s="17"/>
      <c r="AC96" s="69">
        <f>AC97+AC109*2+AC112+AC115+AC116</f>
        <v>5.89116</v>
      </c>
      <c r="AD96" s="17" t="s">
        <v>936</v>
      </c>
      <c r="AE96" s="170" t="s">
        <v>719</v>
      </c>
      <c r="AF96" s="171"/>
      <c r="AG96" s="171"/>
      <c r="AH96" s="171"/>
      <c r="AI96" s="184"/>
      <c r="AJ96" s="185"/>
      <c r="AK96" s="187">
        <v>40</v>
      </c>
      <c r="AL96" s="186"/>
      <c r="AM96" s="64" t="s">
        <v>680</v>
      </c>
      <c r="AN96" s="64" t="s">
        <v>720</v>
      </c>
      <c r="AO96" s="17"/>
      <c r="AP96" s="17"/>
      <c r="AQ96" s="17"/>
      <c r="AR96" s="17"/>
      <c r="AS96" s="31">
        <f>VLOOKUP(N:N,[1]底座模块化总成!$N:$AS,32,0)</f>
        <v>2</v>
      </c>
      <c r="AT96" s="17"/>
      <c r="AU96" s="31">
        <f t="shared" si="172"/>
        <v>2</v>
      </c>
      <c r="AV96" s="17"/>
      <c r="AW96" s="17"/>
      <c r="AX96" s="17"/>
      <c r="AY96" s="17">
        <v>1</v>
      </c>
      <c r="AZ96" s="17">
        <v>1</v>
      </c>
      <c r="BA96" s="28">
        <v>1</v>
      </c>
      <c r="BB96" s="28">
        <v>1</v>
      </c>
      <c r="BC96" s="28">
        <v>1</v>
      </c>
      <c r="BD96" s="29">
        <v>1</v>
      </c>
      <c r="BE96" s="142">
        <f t="shared" ref="BE96:BJ96" si="187">$AS96*AY96</f>
        <v>2</v>
      </c>
      <c r="BF96" s="142">
        <f t="shared" si="187"/>
        <v>2</v>
      </c>
      <c r="BG96" s="142">
        <f t="shared" si="187"/>
        <v>2</v>
      </c>
      <c r="BH96" s="142">
        <f t="shared" si="187"/>
        <v>2</v>
      </c>
      <c r="BI96" s="142">
        <f t="shared" si="187"/>
        <v>2</v>
      </c>
      <c r="BJ96" s="142">
        <f t="shared" si="187"/>
        <v>2</v>
      </c>
      <c r="BK96" s="143">
        <f t="shared" ref="BK96:BP96" si="188">$AU96*AY96</f>
        <v>2</v>
      </c>
      <c r="BL96" s="143">
        <f t="shared" si="188"/>
        <v>2</v>
      </c>
      <c r="BM96" s="143">
        <f t="shared" si="188"/>
        <v>2</v>
      </c>
      <c r="BN96" s="143">
        <f t="shared" si="188"/>
        <v>2</v>
      </c>
      <c r="BO96" s="143">
        <f t="shared" si="188"/>
        <v>2</v>
      </c>
      <c r="BP96" s="143">
        <f t="shared" si="188"/>
        <v>2</v>
      </c>
    </row>
    <row r="97" s="1" customFormat="1" ht="30" customHeight="1" spans="1:68">
      <c r="A97" s="15">
        <f t="shared" si="147"/>
        <v>90</v>
      </c>
      <c r="B97" s="16"/>
      <c r="C97" s="16"/>
      <c r="E97" s="16"/>
      <c r="F97" s="16">
        <v>4</v>
      </c>
      <c r="G97" s="16"/>
      <c r="H97" s="16"/>
      <c r="I97" s="16"/>
      <c r="J97" s="16"/>
      <c r="K97" s="16"/>
      <c r="L97" s="16"/>
      <c r="M97" s="16" t="s">
        <v>938</v>
      </c>
      <c r="N97" s="17" t="s">
        <v>938</v>
      </c>
      <c r="O97" s="17" t="s">
        <v>939</v>
      </c>
      <c r="P97" s="17" t="s">
        <v>933</v>
      </c>
      <c r="Q97" s="17" t="s">
        <v>673</v>
      </c>
      <c r="R97" s="17" t="s">
        <v>934</v>
      </c>
      <c r="S97" s="158"/>
      <c r="T97" s="17" t="s">
        <v>689</v>
      </c>
      <c r="U97" s="17"/>
      <c r="V97" s="17" t="s">
        <v>689</v>
      </c>
      <c r="W97" s="47" t="s">
        <v>676</v>
      </c>
      <c r="X97" s="47" t="s">
        <v>675</v>
      </c>
      <c r="Y97" s="17" t="s">
        <v>677</v>
      </c>
      <c r="Z97" s="17" t="s">
        <v>678</v>
      </c>
      <c r="AA97" s="17" t="s">
        <v>679</v>
      </c>
      <c r="AB97" s="17"/>
      <c r="AC97" s="69">
        <f>AC98+AC108*2</f>
        <v>3.3366</v>
      </c>
      <c r="AD97" s="17" t="s">
        <v>679</v>
      </c>
      <c r="AE97" s="170" t="s">
        <v>940</v>
      </c>
      <c r="AF97" s="171"/>
      <c r="AG97" s="171"/>
      <c r="AH97" s="171"/>
      <c r="AI97" s="184"/>
      <c r="AJ97" s="170"/>
      <c r="AK97" s="185"/>
      <c r="AL97" s="184"/>
      <c r="AM97" s="70" t="s">
        <v>684</v>
      </c>
      <c r="AN97" s="70"/>
      <c r="AO97" s="17"/>
      <c r="AP97" s="17"/>
      <c r="AQ97" s="17"/>
      <c r="AR97" s="17"/>
      <c r="AS97" s="31">
        <f>VLOOKUP(N:N,[1]底座模块化总成!$N:$AS,32,0)</f>
        <v>0</v>
      </c>
      <c r="AT97" s="17"/>
      <c r="AU97" s="17"/>
      <c r="AV97" s="17"/>
      <c r="AW97" s="17"/>
      <c r="AX97" s="17"/>
      <c r="AY97" s="17">
        <v>1</v>
      </c>
      <c r="AZ97" s="28">
        <v>1</v>
      </c>
      <c r="BA97" s="28">
        <v>1</v>
      </c>
      <c r="BB97" s="28">
        <v>1</v>
      </c>
      <c r="BC97" s="28">
        <v>1</v>
      </c>
      <c r="BD97" s="29">
        <v>1</v>
      </c>
      <c r="BE97" s="142">
        <f t="shared" ref="BE97:BJ97" si="189">$AS97*AY97</f>
        <v>0</v>
      </c>
      <c r="BF97" s="142">
        <f t="shared" si="189"/>
        <v>0</v>
      </c>
      <c r="BG97" s="142">
        <f t="shared" si="189"/>
        <v>0</v>
      </c>
      <c r="BH97" s="142">
        <f t="shared" si="189"/>
        <v>0</v>
      </c>
      <c r="BI97" s="142">
        <f t="shared" si="189"/>
        <v>0</v>
      </c>
      <c r="BJ97" s="142">
        <f t="shared" si="189"/>
        <v>0</v>
      </c>
      <c r="BK97" s="143">
        <f t="shared" ref="BK97:BP97" si="190">$AU97*AY97</f>
        <v>0</v>
      </c>
      <c r="BL97" s="143">
        <f t="shared" si="190"/>
        <v>0</v>
      </c>
      <c r="BM97" s="143">
        <f t="shared" si="190"/>
        <v>0</v>
      </c>
      <c r="BN97" s="143">
        <f t="shared" si="190"/>
        <v>0</v>
      </c>
      <c r="BO97" s="143">
        <f t="shared" si="190"/>
        <v>0</v>
      </c>
      <c r="BP97" s="143">
        <f t="shared" si="190"/>
        <v>0</v>
      </c>
    </row>
    <row r="98" s="1" customFormat="1" ht="30" customHeight="1" spans="1:68">
      <c r="A98" s="15">
        <f t="shared" si="147"/>
        <v>91</v>
      </c>
      <c r="B98" s="16"/>
      <c r="C98" s="16"/>
      <c r="E98" s="16"/>
      <c r="F98" s="16"/>
      <c r="G98" s="16">
        <v>5</v>
      </c>
      <c r="H98" s="16"/>
      <c r="I98" s="16"/>
      <c r="J98" s="16"/>
      <c r="K98" s="16"/>
      <c r="L98" s="16"/>
      <c r="M98" s="16" t="s">
        <v>941</v>
      </c>
      <c r="N98" s="17" t="s">
        <v>941</v>
      </c>
      <c r="O98" s="17" t="s">
        <v>942</v>
      </c>
      <c r="P98" s="17" t="s">
        <v>933</v>
      </c>
      <c r="Q98" s="17" t="s">
        <v>673</v>
      </c>
      <c r="R98" s="17" t="s">
        <v>934</v>
      </c>
      <c r="S98" s="158"/>
      <c r="T98" s="17" t="s">
        <v>943</v>
      </c>
      <c r="U98" s="17"/>
      <c r="V98" s="17" t="s">
        <v>943</v>
      </c>
      <c r="W98" s="47" t="s">
        <v>676</v>
      </c>
      <c r="X98" s="47" t="s">
        <v>675</v>
      </c>
      <c r="Y98" s="17" t="s">
        <v>713</v>
      </c>
      <c r="Z98" s="17" t="s">
        <v>678</v>
      </c>
      <c r="AA98" s="17" t="s">
        <v>679</v>
      </c>
      <c r="AB98" s="17"/>
      <c r="AC98" s="69">
        <f>AC99+AC100+AC101+AC102*2+AC103+AC104+AC107</f>
        <v>3.3318</v>
      </c>
      <c r="AD98" s="17" t="s">
        <v>679</v>
      </c>
      <c r="AE98" s="170" t="s">
        <v>719</v>
      </c>
      <c r="AF98" s="171"/>
      <c r="AG98" s="171"/>
      <c r="AH98" s="171"/>
      <c r="AI98" s="184"/>
      <c r="AJ98" s="185"/>
      <c r="AK98" s="187">
        <v>30</v>
      </c>
      <c r="AL98" s="184"/>
      <c r="AM98" s="70" t="s">
        <v>684</v>
      </c>
      <c r="AN98" s="70" t="s">
        <v>720</v>
      </c>
      <c r="AO98" s="17"/>
      <c r="AP98" s="17"/>
      <c r="AQ98" s="17"/>
      <c r="AR98" s="17"/>
      <c r="AS98" s="31">
        <f>VLOOKUP(N:N,[1]底座模块化总成!$N:$AS,32,0)</f>
        <v>1.5</v>
      </c>
      <c r="AT98" s="17"/>
      <c r="AU98" s="31">
        <f t="shared" ref="AU98:AU104" si="191">AS98</f>
        <v>1.5</v>
      </c>
      <c r="AV98" s="17"/>
      <c r="AW98" s="17"/>
      <c r="AX98" s="17"/>
      <c r="AY98" s="17">
        <v>1</v>
      </c>
      <c r="AZ98" s="28">
        <v>1</v>
      </c>
      <c r="BA98" s="28">
        <v>1</v>
      </c>
      <c r="BB98" s="28">
        <v>1</v>
      </c>
      <c r="BC98" s="28">
        <v>1</v>
      </c>
      <c r="BD98" s="29">
        <v>1</v>
      </c>
      <c r="BE98" s="142">
        <f t="shared" ref="BE98:BJ98" si="192">$AS98*AY98</f>
        <v>1.5</v>
      </c>
      <c r="BF98" s="142">
        <f t="shared" si="192"/>
        <v>1.5</v>
      </c>
      <c r="BG98" s="142">
        <f t="shared" si="192"/>
        <v>1.5</v>
      </c>
      <c r="BH98" s="142">
        <f t="shared" si="192"/>
        <v>1.5</v>
      </c>
      <c r="BI98" s="142">
        <f t="shared" si="192"/>
        <v>1.5</v>
      </c>
      <c r="BJ98" s="142">
        <f t="shared" si="192"/>
        <v>1.5</v>
      </c>
      <c r="BK98" s="143">
        <f t="shared" ref="BK98:BP98" si="193">$AU98*AY98</f>
        <v>1.5</v>
      </c>
      <c r="BL98" s="143">
        <f t="shared" si="193"/>
        <v>1.5</v>
      </c>
      <c r="BM98" s="143">
        <f t="shared" si="193"/>
        <v>1.5</v>
      </c>
      <c r="BN98" s="143">
        <f t="shared" si="193"/>
        <v>1.5</v>
      </c>
      <c r="BO98" s="143">
        <f t="shared" si="193"/>
        <v>1.5</v>
      </c>
      <c r="BP98" s="143">
        <f t="shared" si="193"/>
        <v>1.5</v>
      </c>
    </row>
    <row r="99" s="1" customFormat="1" ht="30" customHeight="1" spans="1:68">
      <c r="A99" s="15">
        <f t="shared" si="147"/>
        <v>92</v>
      </c>
      <c r="B99" s="16"/>
      <c r="C99" s="16"/>
      <c r="E99" s="16"/>
      <c r="F99" s="16"/>
      <c r="G99" s="16"/>
      <c r="H99" s="16">
        <v>6</v>
      </c>
      <c r="I99" s="16"/>
      <c r="J99" s="16"/>
      <c r="K99" s="16"/>
      <c r="L99" s="16"/>
      <c r="M99" s="16" t="s">
        <v>272</v>
      </c>
      <c r="N99" s="17" t="s">
        <v>272</v>
      </c>
      <c r="O99" s="17" t="s">
        <v>273</v>
      </c>
      <c r="P99" s="17" t="s">
        <v>944</v>
      </c>
      <c r="Q99" s="17" t="s">
        <v>673</v>
      </c>
      <c r="R99" s="17" t="s">
        <v>934</v>
      </c>
      <c r="S99" s="158"/>
      <c r="T99" s="17" t="s">
        <v>689</v>
      </c>
      <c r="U99" s="17"/>
      <c r="V99" s="17" t="s">
        <v>689</v>
      </c>
      <c r="W99" s="47" t="s">
        <v>676</v>
      </c>
      <c r="X99" s="47" t="s">
        <v>675</v>
      </c>
      <c r="Y99" s="17" t="s">
        <v>945</v>
      </c>
      <c r="Z99" s="17" t="s">
        <v>946</v>
      </c>
      <c r="AA99" s="17" t="s">
        <v>947</v>
      </c>
      <c r="AB99" s="17" t="s">
        <v>948</v>
      </c>
      <c r="AC99" s="69">
        <v>0.3568</v>
      </c>
      <c r="AD99" s="17" t="s">
        <v>679</v>
      </c>
      <c r="AE99" s="170" t="s">
        <v>827</v>
      </c>
      <c r="AF99" s="171">
        <v>251</v>
      </c>
      <c r="AG99" s="171">
        <v>16</v>
      </c>
      <c r="AH99" s="171"/>
      <c r="AI99" s="188">
        <f>AG99/2*AG99/2*3.14*AF99*7860/1000000000</f>
        <v>0.3964659456</v>
      </c>
      <c r="AJ99" s="99">
        <f t="shared" ref="AJ99:AJ103" si="194">AC99/AI99</f>
        <v>0.899951191167325</v>
      </c>
      <c r="AK99" s="189"/>
      <c r="AL99" s="188"/>
      <c r="AM99" s="70" t="s">
        <v>701</v>
      </c>
      <c r="AN99" s="70" t="s">
        <v>949</v>
      </c>
      <c r="AO99" s="17"/>
      <c r="AP99" s="17"/>
      <c r="AQ99" s="17"/>
      <c r="AR99" s="17"/>
      <c r="AS99" s="31">
        <f>VLOOKUP(N:N,[1]底座模块化总成!$N:$AS,32,0)</f>
        <v>4.7785</v>
      </c>
      <c r="AT99" s="17"/>
      <c r="AU99" s="17">
        <v>5.31</v>
      </c>
      <c r="AV99" s="17"/>
      <c r="AW99" s="17"/>
      <c r="AX99" s="17"/>
      <c r="AY99" s="17">
        <v>1</v>
      </c>
      <c r="AZ99" s="28">
        <v>1</v>
      </c>
      <c r="BA99" s="28">
        <v>1</v>
      </c>
      <c r="BB99" s="28">
        <v>1</v>
      </c>
      <c r="BC99" s="28">
        <v>1</v>
      </c>
      <c r="BD99" s="29">
        <v>1</v>
      </c>
      <c r="BE99" s="142">
        <f t="shared" ref="BE99:BJ99" si="195">$AS99*AY99</f>
        <v>4.7785</v>
      </c>
      <c r="BF99" s="142">
        <f t="shared" si="195"/>
        <v>4.7785</v>
      </c>
      <c r="BG99" s="142">
        <f t="shared" si="195"/>
        <v>4.7785</v>
      </c>
      <c r="BH99" s="142">
        <f t="shared" si="195"/>
        <v>4.7785</v>
      </c>
      <c r="BI99" s="142">
        <f t="shared" si="195"/>
        <v>4.7785</v>
      </c>
      <c r="BJ99" s="142">
        <f t="shared" si="195"/>
        <v>4.7785</v>
      </c>
      <c r="BK99" s="143">
        <f t="shared" ref="BK99:BP99" si="196">$AU99*AY99</f>
        <v>5.31</v>
      </c>
      <c r="BL99" s="143">
        <f t="shared" si="196"/>
        <v>5.31</v>
      </c>
      <c r="BM99" s="143">
        <f t="shared" si="196"/>
        <v>5.31</v>
      </c>
      <c r="BN99" s="143">
        <f t="shared" si="196"/>
        <v>5.31</v>
      </c>
      <c r="BO99" s="143">
        <f t="shared" si="196"/>
        <v>5.31</v>
      </c>
      <c r="BP99" s="143">
        <f t="shared" si="196"/>
        <v>5.31</v>
      </c>
    </row>
    <row r="100" s="1" customFormat="1" ht="30" customHeight="1" spans="1:68">
      <c r="A100" s="15">
        <f t="shared" si="147"/>
        <v>93</v>
      </c>
      <c r="B100" s="16"/>
      <c r="C100" s="16"/>
      <c r="E100" s="16"/>
      <c r="F100" s="16"/>
      <c r="G100" s="16"/>
      <c r="H100" s="16">
        <v>6</v>
      </c>
      <c r="I100" s="16"/>
      <c r="J100" s="16"/>
      <c r="K100" s="16"/>
      <c r="L100" s="16"/>
      <c r="M100" s="16" t="s">
        <v>274</v>
      </c>
      <c r="N100" s="17" t="s">
        <v>274</v>
      </c>
      <c r="O100" s="17" t="s">
        <v>950</v>
      </c>
      <c r="P100" s="17" t="s">
        <v>933</v>
      </c>
      <c r="Q100" s="17" t="s">
        <v>673</v>
      </c>
      <c r="R100" s="17" t="s">
        <v>934</v>
      </c>
      <c r="S100" s="158"/>
      <c r="T100" s="17" t="s">
        <v>689</v>
      </c>
      <c r="U100" s="17"/>
      <c r="V100" s="17" t="s">
        <v>689</v>
      </c>
      <c r="W100" s="47" t="s">
        <v>676</v>
      </c>
      <c r="X100" s="47" t="s">
        <v>675</v>
      </c>
      <c r="Y100" s="17" t="s">
        <v>800</v>
      </c>
      <c r="Z100" s="17" t="s">
        <v>951</v>
      </c>
      <c r="AA100" s="172" t="s">
        <v>952</v>
      </c>
      <c r="AB100" s="17" t="s">
        <v>953</v>
      </c>
      <c r="AC100" s="69">
        <v>0.272</v>
      </c>
      <c r="AD100" s="17" t="s">
        <v>679</v>
      </c>
      <c r="AE100" s="170" t="s">
        <v>954</v>
      </c>
      <c r="AF100" s="171">
        <v>181</v>
      </c>
      <c r="AG100" s="171">
        <v>25</v>
      </c>
      <c r="AH100" s="171">
        <v>3</v>
      </c>
      <c r="AI100" s="184">
        <f>AF100*1.628/1000</f>
        <v>0.294668</v>
      </c>
      <c r="AJ100" s="99">
        <f t="shared" si="194"/>
        <v>0.923072746277166</v>
      </c>
      <c r="AK100" s="185"/>
      <c r="AL100" s="188"/>
      <c r="AM100" s="70" t="s">
        <v>701</v>
      </c>
      <c r="AN100" s="70" t="s">
        <v>955</v>
      </c>
      <c r="AO100" s="17"/>
      <c r="AP100" s="17"/>
      <c r="AQ100" s="17"/>
      <c r="AR100" s="17"/>
      <c r="AS100" s="31">
        <f>VLOOKUP(N:N,[1]底座模块化总成!$N:$AS,32,0)</f>
        <v>3.77</v>
      </c>
      <c r="AT100" s="17"/>
      <c r="AU100" s="17">
        <v>3.5061</v>
      </c>
      <c r="AV100" s="17"/>
      <c r="AW100" s="17"/>
      <c r="AX100" s="17"/>
      <c r="AY100" s="17">
        <v>1</v>
      </c>
      <c r="AZ100" s="28">
        <v>1</v>
      </c>
      <c r="BA100" s="28">
        <v>1</v>
      </c>
      <c r="BB100" s="28">
        <v>1</v>
      </c>
      <c r="BC100" s="28">
        <v>1</v>
      </c>
      <c r="BD100" s="29">
        <v>1</v>
      </c>
      <c r="BE100" s="142">
        <f t="shared" ref="BE100:BJ100" si="197">$AS100*AY100</f>
        <v>3.77</v>
      </c>
      <c r="BF100" s="142">
        <f t="shared" si="197"/>
        <v>3.77</v>
      </c>
      <c r="BG100" s="142">
        <f t="shared" si="197"/>
        <v>3.77</v>
      </c>
      <c r="BH100" s="142">
        <f t="shared" si="197"/>
        <v>3.77</v>
      </c>
      <c r="BI100" s="142">
        <f t="shared" si="197"/>
        <v>3.77</v>
      </c>
      <c r="BJ100" s="142">
        <f t="shared" si="197"/>
        <v>3.77</v>
      </c>
      <c r="BK100" s="143">
        <f t="shared" ref="BK100:BP100" si="198">$AU100*AY100</f>
        <v>3.5061</v>
      </c>
      <c r="BL100" s="143">
        <f t="shared" si="198"/>
        <v>3.5061</v>
      </c>
      <c r="BM100" s="143">
        <f t="shared" si="198"/>
        <v>3.5061</v>
      </c>
      <c r="BN100" s="143">
        <f t="shared" si="198"/>
        <v>3.5061</v>
      </c>
      <c r="BO100" s="143">
        <f t="shared" si="198"/>
        <v>3.5061</v>
      </c>
      <c r="BP100" s="143">
        <f t="shared" si="198"/>
        <v>3.5061</v>
      </c>
    </row>
    <row r="101" s="1" customFormat="1" ht="30" customHeight="1" spans="1:68">
      <c r="A101" s="15">
        <f t="shared" si="147"/>
        <v>94</v>
      </c>
      <c r="B101" s="16"/>
      <c r="C101" s="16"/>
      <c r="E101" s="16"/>
      <c r="F101" s="16"/>
      <c r="G101" s="16"/>
      <c r="H101" s="16">
        <v>6</v>
      </c>
      <c r="I101" s="16"/>
      <c r="J101" s="16"/>
      <c r="K101" s="16"/>
      <c r="L101" s="16"/>
      <c r="M101" s="16" t="s">
        <v>280</v>
      </c>
      <c r="N101" s="17" t="s">
        <v>280</v>
      </c>
      <c r="O101" s="17" t="s">
        <v>281</v>
      </c>
      <c r="P101" s="17" t="s">
        <v>944</v>
      </c>
      <c r="Q101" s="17" t="s">
        <v>673</v>
      </c>
      <c r="R101" s="17" t="s">
        <v>934</v>
      </c>
      <c r="S101" s="158"/>
      <c r="T101" s="17" t="s">
        <v>673</v>
      </c>
      <c r="U101" s="17"/>
      <c r="V101" s="17" t="s">
        <v>673</v>
      </c>
      <c r="W101" s="47" t="s">
        <v>676</v>
      </c>
      <c r="X101" s="47" t="s">
        <v>675</v>
      </c>
      <c r="Y101" s="17" t="s">
        <v>945</v>
      </c>
      <c r="Z101" s="17" t="s">
        <v>946</v>
      </c>
      <c r="AA101" s="17" t="s">
        <v>956</v>
      </c>
      <c r="AB101" s="17" t="s">
        <v>957</v>
      </c>
      <c r="AC101" s="69">
        <v>0.3755</v>
      </c>
      <c r="AD101" s="17" t="s">
        <v>679</v>
      </c>
      <c r="AE101" s="170" t="s">
        <v>827</v>
      </c>
      <c r="AF101" s="171">
        <v>256</v>
      </c>
      <c r="AG101" s="171">
        <v>16</v>
      </c>
      <c r="AH101" s="171"/>
      <c r="AI101" s="188">
        <f>AG101/2*AG101/2*3.14*AF101*7860/1000000000</f>
        <v>0.4043636736</v>
      </c>
      <c r="AJ101" s="99">
        <f t="shared" si="194"/>
        <v>0.928619518803382</v>
      </c>
      <c r="AK101" s="189"/>
      <c r="AL101" s="188"/>
      <c r="AM101" s="70" t="s">
        <v>701</v>
      </c>
      <c r="AN101" s="70" t="s">
        <v>949</v>
      </c>
      <c r="AO101" s="17"/>
      <c r="AP101" s="17"/>
      <c r="AQ101" s="17"/>
      <c r="AR101" s="17"/>
      <c r="AS101" s="31">
        <f>VLOOKUP(N:N,[1]底座模块化总成!$N:$AS,32,0)</f>
        <v>4.7785</v>
      </c>
      <c r="AT101" s="17"/>
      <c r="AU101" s="17">
        <v>5.31</v>
      </c>
      <c r="AV101" s="17"/>
      <c r="AW101" s="17"/>
      <c r="AX101" s="17"/>
      <c r="AY101" s="17">
        <v>1</v>
      </c>
      <c r="AZ101" s="28">
        <v>1</v>
      </c>
      <c r="BA101" s="28">
        <v>1</v>
      </c>
      <c r="BB101" s="28">
        <v>1</v>
      </c>
      <c r="BC101" s="28">
        <v>1</v>
      </c>
      <c r="BD101" s="29">
        <v>1</v>
      </c>
      <c r="BE101" s="142">
        <f t="shared" ref="BE101:BJ101" si="199">$AS101*AY101</f>
        <v>4.7785</v>
      </c>
      <c r="BF101" s="142">
        <f t="shared" si="199"/>
        <v>4.7785</v>
      </c>
      <c r="BG101" s="142">
        <f t="shared" si="199"/>
        <v>4.7785</v>
      </c>
      <c r="BH101" s="142">
        <f t="shared" si="199"/>
        <v>4.7785</v>
      </c>
      <c r="BI101" s="142">
        <f t="shared" si="199"/>
        <v>4.7785</v>
      </c>
      <c r="BJ101" s="142">
        <f t="shared" si="199"/>
        <v>4.7785</v>
      </c>
      <c r="BK101" s="143">
        <f t="shared" ref="BK101:BP101" si="200">$AU101*AY101</f>
        <v>5.31</v>
      </c>
      <c r="BL101" s="143">
        <f t="shared" si="200"/>
        <v>5.31</v>
      </c>
      <c r="BM101" s="143">
        <f t="shared" si="200"/>
        <v>5.31</v>
      </c>
      <c r="BN101" s="143">
        <f t="shared" si="200"/>
        <v>5.31</v>
      </c>
      <c r="BO101" s="143">
        <f t="shared" si="200"/>
        <v>5.31</v>
      </c>
      <c r="BP101" s="143">
        <f t="shared" si="200"/>
        <v>5.31</v>
      </c>
    </row>
    <row r="102" s="1" customFormat="1" ht="30" customHeight="1" spans="1:68">
      <c r="A102" s="15">
        <f t="shared" si="147"/>
        <v>95</v>
      </c>
      <c r="B102" s="16"/>
      <c r="C102" s="16"/>
      <c r="E102" s="16"/>
      <c r="F102" s="16"/>
      <c r="G102" s="16"/>
      <c r="H102" s="16">
        <v>6</v>
      </c>
      <c r="I102" s="16"/>
      <c r="J102" s="16"/>
      <c r="K102" s="16"/>
      <c r="L102" s="16"/>
      <c r="M102" s="16" t="s">
        <v>289</v>
      </c>
      <c r="N102" s="17" t="s">
        <v>289</v>
      </c>
      <c r="O102" s="17" t="s">
        <v>290</v>
      </c>
      <c r="P102" s="17"/>
      <c r="Q102" s="17" t="s">
        <v>673</v>
      </c>
      <c r="R102" s="17" t="s">
        <v>934</v>
      </c>
      <c r="S102" s="158"/>
      <c r="T102" s="17" t="s">
        <v>689</v>
      </c>
      <c r="U102" s="17"/>
      <c r="V102" s="17" t="s">
        <v>689</v>
      </c>
      <c r="W102" s="47" t="s">
        <v>676</v>
      </c>
      <c r="X102" s="47" t="s">
        <v>675</v>
      </c>
      <c r="Y102" s="17" t="s">
        <v>111</v>
      </c>
      <c r="Z102" s="17" t="s">
        <v>958</v>
      </c>
      <c r="AA102" s="17" t="s">
        <v>959</v>
      </c>
      <c r="AB102" s="17" t="s">
        <v>960</v>
      </c>
      <c r="AC102" s="69">
        <v>0.7678</v>
      </c>
      <c r="AD102" s="17" t="s">
        <v>679</v>
      </c>
      <c r="AE102" s="170" t="s">
        <v>737</v>
      </c>
      <c r="AF102" s="171">
        <v>387</v>
      </c>
      <c r="AG102" s="171">
        <v>86</v>
      </c>
      <c r="AH102" s="171">
        <v>3.5</v>
      </c>
      <c r="AI102" s="190">
        <f t="shared" ref="AI102:AI105" si="201">AF102*AG102*AH102*7860/1000000000</f>
        <v>0.91558782</v>
      </c>
      <c r="AJ102" s="99">
        <f t="shared" si="194"/>
        <v>0.838586952805903</v>
      </c>
      <c r="AK102" s="99"/>
      <c r="AL102" s="188"/>
      <c r="AM102" s="70" t="s">
        <v>680</v>
      </c>
      <c r="AN102" s="70" t="s">
        <v>743</v>
      </c>
      <c r="AO102" s="17"/>
      <c r="AP102" s="17"/>
      <c r="AQ102" s="17"/>
      <c r="AR102" s="17"/>
      <c r="AS102" s="31">
        <f>VLOOKUP(N:N,[1]底座模块化总成!$N:$AS,32,0)</f>
        <v>4.3274959666</v>
      </c>
      <c r="AT102" s="17"/>
      <c r="AU102" s="31">
        <f t="shared" si="191"/>
        <v>4.3274959666</v>
      </c>
      <c r="AV102" s="17"/>
      <c r="AW102" s="17"/>
      <c r="AX102" s="17"/>
      <c r="AY102" s="17">
        <v>2</v>
      </c>
      <c r="AZ102" s="28">
        <v>2</v>
      </c>
      <c r="BA102" s="28">
        <v>2</v>
      </c>
      <c r="BB102" s="28">
        <v>2</v>
      </c>
      <c r="BC102" s="28">
        <v>2</v>
      </c>
      <c r="BD102" s="29">
        <v>2</v>
      </c>
      <c r="BE102" s="142">
        <f t="shared" ref="BE102:BJ102" si="202">$AS102*AY102</f>
        <v>8.6549919332</v>
      </c>
      <c r="BF102" s="142">
        <f t="shared" si="202"/>
        <v>8.6549919332</v>
      </c>
      <c r="BG102" s="142">
        <f t="shared" si="202"/>
        <v>8.6549919332</v>
      </c>
      <c r="BH102" s="142">
        <f t="shared" si="202"/>
        <v>8.6549919332</v>
      </c>
      <c r="BI102" s="142">
        <f t="shared" si="202"/>
        <v>8.6549919332</v>
      </c>
      <c r="BJ102" s="142">
        <f t="shared" si="202"/>
        <v>8.6549919332</v>
      </c>
      <c r="BK102" s="143">
        <f t="shared" ref="BK102:BP102" si="203">$AU102*AY102</f>
        <v>8.6549919332</v>
      </c>
      <c r="BL102" s="143">
        <f t="shared" si="203"/>
        <v>8.6549919332</v>
      </c>
      <c r="BM102" s="143">
        <f t="shared" si="203"/>
        <v>8.6549919332</v>
      </c>
      <c r="BN102" s="143">
        <f t="shared" si="203"/>
        <v>8.6549919332</v>
      </c>
      <c r="BO102" s="143">
        <f t="shared" si="203"/>
        <v>8.6549919332</v>
      </c>
      <c r="BP102" s="143">
        <f t="shared" si="203"/>
        <v>8.6549919332</v>
      </c>
    </row>
    <row r="103" s="1" customFormat="1" ht="30" customHeight="1" spans="1:68">
      <c r="A103" s="15">
        <f t="shared" si="147"/>
        <v>96</v>
      </c>
      <c r="B103" s="16"/>
      <c r="C103" s="16"/>
      <c r="E103" s="16"/>
      <c r="F103" s="16"/>
      <c r="G103" s="16"/>
      <c r="H103" s="16">
        <v>6</v>
      </c>
      <c r="I103" s="16"/>
      <c r="J103" s="16"/>
      <c r="K103" s="16"/>
      <c r="L103" s="16"/>
      <c r="M103" s="16" t="s">
        <v>293</v>
      </c>
      <c r="N103" s="17" t="s">
        <v>293</v>
      </c>
      <c r="O103" s="17" t="s">
        <v>294</v>
      </c>
      <c r="P103" s="17"/>
      <c r="Q103" s="17" t="s">
        <v>673</v>
      </c>
      <c r="R103" s="17" t="s">
        <v>934</v>
      </c>
      <c r="S103" s="158"/>
      <c r="T103" s="17" t="s">
        <v>673</v>
      </c>
      <c r="U103" s="17"/>
      <c r="V103" s="17" t="s">
        <v>673</v>
      </c>
      <c r="W103" s="47" t="s">
        <v>676</v>
      </c>
      <c r="X103" s="47" t="s">
        <v>675</v>
      </c>
      <c r="Y103" s="17" t="s">
        <v>111</v>
      </c>
      <c r="Z103" s="17" t="s">
        <v>961</v>
      </c>
      <c r="AA103" s="17" t="s">
        <v>962</v>
      </c>
      <c r="AB103" s="17" t="s">
        <v>963</v>
      </c>
      <c r="AC103" s="69">
        <v>0.6119</v>
      </c>
      <c r="AD103" s="17" t="s">
        <v>679</v>
      </c>
      <c r="AE103" s="170" t="s">
        <v>737</v>
      </c>
      <c r="AF103" s="171">
        <v>251</v>
      </c>
      <c r="AG103" s="171">
        <v>235</v>
      </c>
      <c r="AH103" s="171">
        <v>3</v>
      </c>
      <c r="AI103" s="190">
        <f t="shared" si="201"/>
        <v>1.3908663</v>
      </c>
      <c r="AJ103" s="99">
        <f t="shared" si="194"/>
        <v>0.4399416392503</v>
      </c>
      <c r="AK103" s="99"/>
      <c r="AL103" s="188"/>
      <c r="AM103" s="70" t="s">
        <v>680</v>
      </c>
      <c r="AN103" s="70" t="s">
        <v>743</v>
      </c>
      <c r="AO103" s="17"/>
      <c r="AP103" s="17"/>
      <c r="AQ103" s="17"/>
      <c r="AR103" s="17"/>
      <c r="AS103" s="31">
        <f>VLOOKUP(N:N,[1]底座模块化总成!$N:$AS,32,0)</f>
        <v>5.187728369</v>
      </c>
      <c r="AT103" s="17"/>
      <c r="AU103" s="31">
        <f t="shared" si="191"/>
        <v>5.187728369</v>
      </c>
      <c r="AV103" s="17"/>
      <c r="AW103" s="17"/>
      <c r="AX103" s="17"/>
      <c r="AY103" s="17">
        <v>1</v>
      </c>
      <c r="AZ103" s="28">
        <v>1</v>
      </c>
      <c r="BA103" s="28">
        <v>1</v>
      </c>
      <c r="BB103" s="28">
        <v>1</v>
      </c>
      <c r="BC103" s="28">
        <v>1</v>
      </c>
      <c r="BD103" s="29">
        <v>1</v>
      </c>
      <c r="BE103" s="142">
        <f t="shared" ref="BE103:BJ103" si="204">$AS103*AY103</f>
        <v>5.187728369</v>
      </c>
      <c r="BF103" s="142">
        <f t="shared" si="204"/>
        <v>5.187728369</v>
      </c>
      <c r="BG103" s="142">
        <f t="shared" si="204"/>
        <v>5.187728369</v>
      </c>
      <c r="BH103" s="142">
        <f t="shared" si="204"/>
        <v>5.187728369</v>
      </c>
      <c r="BI103" s="142">
        <f t="shared" si="204"/>
        <v>5.187728369</v>
      </c>
      <c r="BJ103" s="142">
        <f t="shared" si="204"/>
        <v>5.187728369</v>
      </c>
      <c r="BK103" s="143">
        <f t="shared" ref="BK103:BP103" si="205">$AU103*AY103</f>
        <v>5.187728369</v>
      </c>
      <c r="BL103" s="143">
        <f t="shared" si="205"/>
        <v>5.187728369</v>
      </c>
      <c r="BM103" s="143">
        <f t="shared" si="205"/>
        <v>5.187728369</v>
      </c>
      <c r="BN103" s="143">
        <f t="shared" si="205"/>
        <v>5.187728369</v>
      </c>
      <c r="BO103" s="143">
        <f t="shared" si="205"/>
        <v>5.187728369</v>
      </c>
      <c r="BP103" s="143">
        <f t="shared" si="205"/>
        <v>5.187728369</v>
      </c>
    </row>
    <row r="104" s="1" customFormat="1" ht="30" customHeight="1" spans="1:68">
      <c r="A104" s="15">
        <f t="shared" si="147"/>
        <v>97</v>
      </c>
      <c r="B104" s="16"/>
      <c r="C104" s="16"/>
      <c r="E104" s="16"/>
      <c r="F104" s="16"/>
      <c r="G104" s="16"/>
      <c r="H104" s="16">
        <v>6</v>
      </c>
      <c r="I104" s="16"/>
      <c r="J104" s="16"/>
      <c r="K104" s="16"/>
      <c r="L104" s="16"/>
      <c r="M104" s="16" t="s">
        <v>964</v>
      </c>
      <c r="N104" s="17" t="s">
        <v>964</v>
      </c>
      <c r="O104" s="17" t="s">
        <v>965</v>
      </c>
      <c r="P104" s="17" t="s">
        <v>933</v>
      </c>
      <c r="Q104" s="17" t="s">
        <v>673</v>
      </c>
      <c r="R104" s="17" t="s">
        <v>934</v>
      </c>
      <c r="S104" s="158"/>
      <c r="T104" s="17" t="s">
        <v>689</v>
      </c>
      <c r="U104" s="17"/>
      <c r="V104" s="17" t="s">
        <v>689</v>
      </c>
      <c r="W104" s="47" t="s">
        <v>676</v>
      </c>
      <c r="X104" s="47" t="s">
        <v>675</v>
      </c>
      <c r="Y104" s="17" t="s">
        <v>713</v>
      </c>
      <c r="Z104" s="17" t="s">
        <v>678</v>
      </c>
      <c r="AA104" s="17" t="s">
        <v>679</v>
      </c>
      <c r="AB104" s="17" t="s">
        <v>966</v>
      </c>
      <c r="AC104" s="69">
        <f>AC105+AC106</f>
        <v>0.1075</v>
      </c>
      <c r="AD104" s="17" t="s">
        <v>679</v>
      </c>
      <c r="AE104" s="170" t="s">
        <v>719</v>
      </c>
      <c r="AF104" s="171"/>
      <c r="AG104" s="171"/>
      <c r="AH104" s="171"/>
      <c r="AI104" s="184"/>
      <c r="AJ104" s="185"/>
      <c r="AK104" s="187">
        <v>3</v>
      </c>
      <c r="AL104" s="184"/>
      <c r="AM104" s="70" t="s">
        <v>684</v>
      </c>
      <c r="AN104" s="70" t="s">
        <v>720</v>
      </c>
      <c r="AO104" s="17"/>
      <c r="AP104" s="17"/>
      <c r="AQ104" s="17"/>
      <c r="AR104" s="17"/>
      <c r="AS104" s="31">
        <f>VLOOKUP(N:N,[1]底座模块化总成!$N:$AS,32,0)</f>
        <v>0.15</v>
      </c>
      <c r="AT104" s="17"/>
      <c r="AU104" s="31">
        <f t="shared" si="191"/>
        <v>0.15</v>
      </c>
      <c r="AV104" s="17"/>
      <c r="AW104" s="17"/>
      <c r="AX104" s="17"/>
      <c r="AY104" s="17">
        <v>1</v>
      </c>
      <c r="AZ104" s="28">
        <v>1</v>
      </c>
      <c r="BA104" s="28">
        <v>1</v>
      </c>
      <c r="BB104" s="28">
        <v>1</v>
      </c>
      <c r="BC104" s="28">
        <v>1</v>
      </c>
      <c r="BD104" s="29">
        <v>1</v>
      </c>
      <c r="BE104" s="142">
        <f t="shared" ref="BE104:BJ104" si="206">$AS104*AY104</f>
        <v>0.15</v>
      </c>
      <c r="BF104" s="142">
        <f t="shared" si="206"/>
        <v>0.15</v>
      </c>
      <c r="BG104" s="142">
        <f t="shared" si="206"/>
        <v>0.15</v>
      </c>
      <c r="BH104" s="142">
        <f t="shared" si="206"/>
        <v>0.15</v>
      </c>
      <c r="BI104" s="142">
        <f t="shared" si="206"/>
        <v>0.15</v>
      </c>
      <c r="BJ104" s="142">
        <f t="shared" si="206"/>
        <v>0.15</v>
      </c>
      <c r="BK104" s="143">
        <f t="shared" ref="BK104:BP104" si="207">$AU104*AY104</f>
        <v>0.15</v>
      </c>
      <c r="BL104" s="143">
        <f t="shared" si="207"/>
        <v>0.15</v>
      </c>
      <c r="BM104" s="143">
        <f t="shared" si="207"/>
        <v>0.15</v>
      </c>
      <c r="BN104" s="143">
        <f t="shared" si="207"/>
        <v>0.15</v>
      </c>
      <c r="BO104" s="143">
        <f t="shared" si="207"/>
        <v>0.15</v>
      </c>
      <c r="BP104" s="143">
        <f t="shared" si="207"/>
        <v>0.15</v>
      </c>
    </row>
    <row r="105" s="1" customFormat="1" ht="30" customHeight="1" spans="1:68">
      <c r="A105" s="15">
        <f t="shared" si="147"/>
        <v>98</v>
      </c>
      <c r="B105" s="16"/>
      <c r="C105" s="16"/>
      <c r="E105" s="16"/>
      <c r="F105" s="16"/>
      <c r="G105" s="16"/>
      <c r="H105" s="16"/>
      <c r="I105" s="16">
        <v>7</v>
      </c>
      <c r="J105" s="16"/>
      <c r="K105" s="16"/>
      <c r="L105" s="16"/>
      <c r="M105" s="16" t="s">
        <v>287</v>
      </c>
      <c r="N105" s="17" t="s">
        <v>287</v>
      </c>
      <c r="O105" s="17" t="s">
        <v>288</v>
      </c>
      <c r="P105" s="17"/>
      <c r="Q105" s="17" t="s">
        <v>689</v>
      </c>
      <c r="R105" s="17" t="s">
        <v>934</v>
      </c>
      <c r="S105" s="158"/>
      <c r="T105" s="17" t="s">
        <v>673</v>
      </c>
      <c r="U105" s="17"/>
      <c r="V105" s="17" t="s">
        <v>673</v>
      </c>
      <c r="W105" s="47" t="s">
        <v>676</v>
      </c>
      <c r="X105" s="47" t="s">
        <v>675</v>
      </c>
      <c r="Y105" s="17" t="s">
        <v>111</v>
      </c>
      <c r="Z105" s="17" t="s">
        <v>967</v>
      </c>
      <c r="AA105" s="17" t="s">
        <v>968</v>
      </c>
      <c r="AB105" s="17" t="str">
        <f>AB107</f>
        <v>86*4*59</v>
      </c>
      <c r="AC105" s="69">
        <f>AC107</f>
        <v>0.0725</v>
      </c>
      <c r="AD105" s="17" t="s">
        <v>679</v>
      </c>
      <c r="AE105" s="170" t="s">
        <v>737</v>
      </c>
      <c r="AF105" s="171">
        <v>80</v>
      </c>
      <c r="AG105" s="171">
        <v>62</v>
      </c>
      <c r="AH105" s="171">
        <v>4</v>
      </c>
      <c r="AI105" s="190">
        <f t="shared" si="201"/>
        <v>0.1559424</v>
      </c>
      <c r="AJ105" s="99">
        <f t="shared" ref="AJ105:AJ108" si="208">AC105/AI105</f>
        <v>0.464915250759255</v>
      </c>
      <c r="AK105" s="99"/>
      <c r="AL105" s="188"/>
      <c r="AM105" s="70" t="s">
        <v>701</v>
      </c>
      <c r="AN105" s="70" t="s">
        <v>969</v>
      </c>
      <c r="AO105" s="17"/>
      <c r="AP105" s="17"/>
      <c r="AQ105" s="17"/>
      <c r="AR105" s="17"/>
      <c r="AS105" s="31">
        <f>VLOOKUP(N:N,[1]底座模块化总成!$N:$AS,32,0)</f>
        <v>0.8297595264</v>
      </c>
      <c r="AT105" s="17"/>
      <c r="AU105" s="17">
        <v>1.62</v>
      </c>
      <c r="AV105" s="17"/>
      <c r="AW105" s="17"/>
      <c r="AX105" s="17"/>
      <c r="AY105" s="17">
        <v>1</v>
      </c>
      <c r="AZ105" s="28">
        <v>1</v>
      </c>
      <c r="BA105" s="28">
        <v>1</v>
      </c>
      <c r="BB105" s="28">
        <v>1</v>
      </c>
      <c r="BC105" s="28">
        <v>1</v>
      </c>
      <c r="BD105" s="29">
        <v>1</v>
      </c>
      <c r="BE105" s="142">
        <f t="shared" ref="BE105:BJ105" si="209">$AS105*AY105</f>
        <v>0.8297595264</v>
      </c>
      <c r="BF105" s="142">
        <f t="shared" si="209"/>
        <v>0.8297595264</v>
      </c>
      <c r="BG105" s="142">
        <f t="shared" si="209"/>
        <v>0.8297595264</v>
      </c>
      <c r="BH105" s="142">
        <f t="shared" si="209"/>
        <v>0.8297595264</v>
      </c>
      <c r="BI105" s="142">
        <f t="shared" si="209"/>
        <v>0.8297595264</v>
      </c>
      <c r="BJ105" s="142">
        <f t="shared" si="209"/>
        <v>0.8297595264</v>
      </c>
      <c r="BK105" s="143">
        <f t="shared" ref="BK105:BP105" si="210">$AU105*AY105</f>
        <v>1.62</v>
      </c>
      <c r="BL105" s="143">
        <f t="shared" si="210"/>
        <v>1.62</v>
      </c>
      <c r="BM105" s="143">
        <f t="shared" si="210"/>
        <v>1.62</v>
      </c>
      <c r="BN105" s="143">
        <f t="shared" si="210"/>
        <v>1.62</v>
      </c>
      <c r="BO105" s="143">
        <f t="shared" si="210"/>
        <v>1.62</v>
      </c>
      <c r="BP105" s="143">
        <f t="shared" si="210"/>
        <v>1.62</v>
      </c>
    </row>
    <row r="106" s="1" customFormat="1" ht="30" customHeight="1" spans="1:68">
      <c r="A106" s="15">
        <f t="shared" si="147"/>
        <v>99</v>
      </c>
      <c r="B106" s="16"/>
      <c r="C106" s="16"/>
      <c r="E106" s="16"/>
      <c r="F106" s="16"/>
      <c r="G106" s="16"/>
      <c r="H106" s="16"/>
      <c r="I106" s="16">
        <v>7</v>
      </c>
      <c r="J106" s="16"/>
      <c r="K106" s="16"/>
      <c r="L106" s="16"/>
      <c r="M106" s="16" t="s">
        <v>282</v>
      </c>
      <c r="N106" s="17" t="s">
        <v>282</v>
      </c>
      <c r="O106" s="17" t="s">
        <v>283</v>
      </c>
      <c r="P106" s="17"/>
      <c r="Q106" s="17" t="s">
        <v>673</v>
      </c>
      <c r="R106" s="17" t="s">
        <v>934</v>
      </c>
      <c r="S106" s="158"/>
      <c r="T106" s="17" t="s">
        <v>689</v>
      </c>
      <c r="U106" s="17"/>
      <c r="V106" s="17" t="s">
        <v>689</v>
      </c>
      <c r="W106" s="47" t="s">
        <v>676</v>
      </c>
      <c r="X106" s="47" t="s">
        <v>675</v>
      </c>
      <c r="Y106" s="17" t="s">
        <v>970</v>
      </c>
      <c r="Z106" s="17" t="s">
        <v>859</v>
      </c>
      <c r="AA106" s="17" t="s">
        <v>971</v>
      </c>
      <c r="AB106" s="17" t="s">
        <v>972</v>
      </c>
      <c r="AC106" s="69">
        <v>0.035</v>
      </c>
      <c r="AD106" s="17" t="s">
        <v>679</v>
      </c>
      <c r="AE106" s="170" t="s">
        <v>970</v>
      </c>
      <c r="AF106" s="171">
        <v>60</v>
      </c>
      <c r="AG106" s="171">
        <v>10</v>
      </c>
      <c r="AH106" s="171"/>
      <c r="AI106" s="188">
        <f>AG106/2*AG106/2*3.14*AF106*7860/1000000000</f>
        <v>0.0370206</v>
      </c>
      <c r="AJ106" s="99">
        <f t="shared" si="208"/>
        <v>0.945419577208365</v>
      </c>
      <c r="AK106" s="189"/>
      <c r="AL106" s="188"/>
      <c r="AM106" s="70" t="s">
        <v>701</v>
      </c>
      <c r="AN106" s="70" t="s">
        <v>949</v>
      </c>
      <c r="AO106" s="17"/>
      <c r="AP106" s="17"/>
      <c r="AQ106" s="17"/>
      <c r="AR106" s="17"/>
      <c r="AS106" s="31">
        <f>VLOOKUP(N:N,[1]底座模块化总成!$N:$AS,32,0)</f>
        <v>2.655</v>
      </c>
      <c r="AT106" s="17"/>
      <c r="AU106" s="17">
        <v>0.6</v>
      </c>
      <c r="AV106" s="17"/>
      <c r="AW106" s="17"/>
      <c r="AX106" s="17"/>
      <c r="AY106" s="17">
        <v>1</v>
      </c>
      <c r="AZ106" s="28">
        <v>1</v>
      </c>
      <c r="BA106" s="28">
        <v>1</v>
      </c>
      <c r="BB106" s="28">
        <v>1</v>
      </c>
      <c r="BC106" s="28">
        <v>1</v>
      </c>
      <c r="BD106" s="29">
        <v>1</v>
      </c>
      <c r="BE106" s="142">
        <f t="shared" ref="BE106:BJ106" si="211">$AS106*AY106</f>
        <v>2.655</v>
      </c>
      <c r="BF106" s="142">
        <f t="shared" si="211"/>
        <v>2.655</v>
      </c>
      <c r="BG106" s="142">
        <f t="shared" si="211"/>
        <v>2.655</v>
      </c>
      <c r="BH106" s="142">
        <f t="shared" si="211"/>
        <v>2.655</v>
      </c>
      <c r="BI106" s="142">
        <f t="shared" si="211"/>
        <v>2.655</v>
      </c>
      <c r="BJ106" s="142">
        <f t="shared" si="211"/>
        <v>2.655</v>
      </c>
      <c r="BK106" s="143">
        <f t="shared" ref="BK106:BP106" si="212">$AU106*AY106</f>
        <v>0.6</v>
      </c>
      <c r="BL106" s="143">
        <f t="shared" si="212"/>
        <v>0.6</v>
      </c>
      <c r="BM106" s="143">
        <f t="shared" si="212"/>
        <v>0.6</v>
      </c>
      <c r="BN106" s="143">
        <f t="shared" si="212"/>
        <v>0.6</v>
      </c>
      <c r="BO106" s="143">
        <f t="shared" si="212"/>
        <v>0.6</v>
      </c>
      <c r="BP106" s="143">
        <f t="shared" si="212"/>
        <v>0.6</v>
      </c>
    </row>
    <row r="107" s="1" customFormat="1" ht="30" customHeight="1" spans="1:68">
      <c r="A107" s="15">
        <f t="shared" si="147"/>
        <v>100</v>
      </c>
      <c r="B107" s="16"/>
      <c r="C107" s="16"/>
      <c r="E107" s="16"/>
      <c r="F107" s="16"/>
      <c r="G107" s="16"/>
      <c r="H107" s="16">
        <v>6</v>
      </c>
      <c r="I107" s="16"/>
      <c r="J107" s="16"/>
      <c r="K107" s="16"/>
      <c r="L107" s="16"/>
      <c r="M107" s="16" t="s">
        <v>287</v>
      </c>
      <c r="N107" s="17" t="s">
        <v>287</v>
      </c>
      <c r="O107" s="17" t="s">
        <v>288</v>
      </c>
      <c r="P107" s="17"/>
      <c r="Q107" s="17" t="s">
        <v>673</v>
      </c>
      <c r="R107" s="17" t="s">
        <v>934</v>
      </c>
      <c r="S107" s="158"/>
      <c r="T107" s="17" t="s">
        <v>673</v>
      </c>
      <c r="U107" s="17"/>
      <c r="V107" s="17" t="s">
        <v>673</v>
      </c>
      <c r="W107" s="47" t="s">
        <v>676</v>
      </c>
      <c r="X107" s="47" t="s">
        <v>675</v>
      </c>
      <c r="Y107" s="17" t="s">
        <v>111</v>
      </c>
      <c r="Z107" s="17" t="s">
        <v>967</v>
      </c>
      <c r="AA107" s="17" t="s">
        <v>968</v>
      </c>
      <c r="AB107" s="17" t="s">
        <v>973</v>
      </c>
      <c r="AC107" s="69">
        <v>0.0725</v>
      </c>
      <c r="AD107" s="17" t="s">
        <v>679</v>
      </c>
      <c r="AE107" s="173" t="s">
        <v>737</v>
      </c>
      <c r="AF107" s="174">
        <v>80</v>
      </c>
      <c r="AG107" s="174">
        <v>62</v>
      </c>
      <c r="AH107" s="174">
        <v>4</v>
      </c>
      <c r="AI107" s="173">
        <v>0.1559424</v>
      </c>
      <c r="AJ107" s="99">
        <f t="shared" si="208"/>
        <v>0.464915250759255</v>
      </c>
      <c r="AK107" s="191"/>
      <c r="AL107" s="173"/>
      <c r="AM107" s="70" t="s">
        <v>701</v>
      </c>
      <c r="AN107" s="70" t="s">
        <v>969</v>
      </c>
      <c r="AO107" s="17"/>
      <c r="AP107" s="17"/>
      <c r="AQ107" s="17"/>
      <c r="AR107" s="17"/>
      <c r="AS107" s="31">
        <f>VLOOKUP(N:N,[1]底座模块化总成!$N:$AS,32,0)</f>
        <v>0.8297595264</v>
      </c>
      <c r="AT107" s="17"/>
      <c r="AU107" s="17">
        <v>1.62</v>
      </c>
      <c r="AV107" s="17"/>
      <c r="AW107" s="17"/>
      <c r="AX107" s="17"/>
      <c r="AY107" s="17">
        <v>1</v>
      </c>
      <c r="AZ107" s="28">
        <v>1</v>
      </c>
      <c r="BA107" s="28">
        <v>1</v>
      </c>
      <c r="BB107" s="28">
        <v>1</v>
      </c>
      <c r="BC107" s="28">
        <v>1</v>
      </c>
      <c r="BD107" s="29">
        <v>1</v>
      </c>
      <c r="BE107" s="142">
        <f t="shared" ref="BE107:BJ107" si="213">$AS107*AY107</f>
        <v>0.8297595264</v>
      </c>
      <c r="BF107" s="142">
        <f t="shared" si="213"/>
        <v>0.8297595264</v>
      </c>
      <c r="BG107" s="142">
        <f t="shared" si="213"/>
        <v>0.8297595264</v>
      </c>
      <c r="BH107" s="142">
        <f t="shared" si="213"/>
        <v>0.8297595264</v>
      </c>
      <c r="BI107" s="142">
        <f t="shared" si="213"/>
        <v>0.8297595264</v>
      </c>
      <c r="BJ107" s="142">
        <f t="shared" si="213"/>
        <v>0.8297595264</v>
      </c>
      <c r="BK107" s="143">
        <f t="shared" ref="BK107:BP107" si="214">$AU107*AY107</f>
        <v>1.62</v>
      </c>
      <c r="BL107" s="143">
        <f t="shared" si="214"/>
        <v>1.62</v>
      </c>
      <c r="BM107" s="143">
        <f t="shared" si="214"/>
        <v>1.62</v>
      </c>
      <c r="BN107" s="143">
        <f t="shared" si="214"/>
        <v>1.62</v>
      </c>
      <c r="BO107" s="143">
        <f t="shared" si="214"/>
        <v>1.62</v>
      </c>
      <c r="BP107" s="143">
        <f t="shared" si="214"/>
        <v>1.62</v>
      </c>
    </row>
    <row r="108" s="1" customFormat="1" ht="30" customHeight="1" spans="1:68">
      <c r="A108" s="15">
        <f t="shared" si="147"/>
        <v>101</v>
      </c>
      <c r="B108" s="16"/>
      <c r="C108" s="16"/>
      <c r="E108" s="16"/>
      <c r="F108" s="16"/>
      <c r="G108" s="16">
        <v>5</v>
      </c>
      <c r="H108" s="16"/>
      <c r="I108" s="16"/>
      <c r="J108" s="16"/>
      <c r="K108" s="16"/>
      <c r="L108" s="16"/>
      <c r="M108" s="16" t="s">
        <v>284</v>
      </c>
      <c r="N108" s="17" t="s">
        <v>284</v>
      </c>
      <c r="O108" s="17" t="s">
        <v>285</v>
      </c>
      <c r="P108" s="17" t="s">
        <v>974</v>
      </c>
      <c r="Q108" s="17"/>
      <c r="R108" s="17" t="s">
        <v>934</v>
      </c>
      <c r="S108" s="158"/>
      <c r="T108" s="17" t="s">
        <v>673</v>
      </c>
      <c r="U108" s="17"/>
      <c r="V108" s="17" t="s">
        <v>673</v>
      </c>
      <c r="W108" s="47" t="s">
        <v>676</v>
      </c>
      <c r="X108" s="47" t="s">
        <v>675</v>
      </c>
      <c r="Y108" s="17" t="s">
        <v>709</v>
      </c>
      <c r="Z108" s="17" t="s">
        <v>679</v>
      </c>
      <c r="AA108" s="17" t="s">
        <v>679</v>
      </c>
      <c r="AB108" s="17" t="s">
        <v>975</v>
      </c>
      <c r="AC108" s="69">
        <v>0.0024</v>
      </c>
      <c r="AD108" s="17" t="s">
        <v>679</v>
      </c>
      <c r="AE108" s="70" t="s">
        <v>693</v>
      </c>
      <c r="AF108" s="175" t="s">
        <v>694</v>
      </c>
      <c r="AG108" s="175"/>
      <c r="AH108" s="175"/>
      <c r="AI108" s="192">
        <f>AC108*1.02</f>
        <v>0.002448</v>
      </c>
      <c r="AJ108" s="99">
        <f t="shared" si="208"/>
        <v>0.980392156862745</v>
      </c>
      <c r="AK108" s="185"/>
      <c r="AL108" s="184"/>
      <c r="AM108" s="70" t="s">
        <v>701</v>
      </c>
      <c r="AN108" s="70" t="s">
        <v>976</v>
      </c>
      <c r="AO108" s="17"/>
      <c r="AP108" s="17"/>
      <c r="AQ108" s="17"/>
      <c r="AR108" s="17"/>
      <c r="AS108" s="31">
        <f>VLOOKUP(N:N,[1]底座模块化总成!$N:$AS,32,0)</f>
        <v>1.95</v>
      </c>
      <c r="AT108" s="17"/>
      <c r="AU108" s="17">
        <v>1.95</v>
      </c>
      <c r="AV108" s="17"/>
      <c r="AW108" s="17"/>
      <c r="AX108" s="17"/>
      <c r="AY108" s="17">
        <v>2</v>
      </c>
      <c r="AZ108" s="28">
        <v>2</v>
      </c>
      <c r="BA108" s="28">
        <v>2</v>
      </c>
      <c r="BB108" s="28">
        <v>2</v>
      </c>
      <c r="BC108" s="28">
        <v>2</v>
      </c>
      <c r="BD108" s="29">
        <v>2</v>
      </c>
      <c r="BE108" s="142">
        <f t="shared" ref="BE108:BJ108" si="215">$AS108*AY108</f>
        <v>3.9</v>
      </c>
      <c r="BF108" s="142">
        <f t="shared" si="215"/>
        <v>3.9</v>
      </c>
      <c r="BG108" s="142">
        <f t="shared" si="215"/>
        <v>3.9</v>
      </c>
      <c r="BH108" s="142">
        <f t="shared" si="215"/>
        <v>3.9</v>
      </c>
      <c r="BI108" s="142">
        <f t="shared" si="215"/>
        <v>3.9</v>
      </c>
      <c r="BJ108" s="142">
        <f t="shared" si="215"/>
        <v>3.9</v>
      </c>
      <c r="BK108" s="143">
        <f t="shared" ref="BK108:BP108" si="216">$AU108*AY108</f>
        <v>3.9</v>
      </c>
      <c r="BL108" s="143">
        <f t="shared" si="216"/>
        <v>3.9</v>
      </c>
      <c r="BM108" s="143">
        <f t="shared" si="216"/>
        <v>3.9</v>
      </c>
      <c r="BN108" s="143">
        <f t="shared" si="216"/>
        <v>3.9</v>
      </c>
      <c r="BO108" s="143">
        <f t="shared" si="216"/>
        <v>3.9</v>
      </c>
      <c r="BP108" s="143">
        <f t="shared" si="216"/>
        <v>3.9</v>
      </c>
    </row>
    <row r="109" s="1" customFormat="1" ht="30" customHeight="1" spans="1:68">
      <c r="A109" s="15">
        <f t="shared" si="147"/>
        <v>102</v>
      </c>
      <c r="B109" s="16"/>
      <c r="C109" s="16"/>
      <c r="E109" s="16"/>
      <c r="F109" s="16">
        <v>4</v>
      </c>
      <c r="G109" s="16"/>
      <c r="H109" s="16"/>
      <c r="I109" s="16"/>
      <c r="J109" s="16"/>
      <c r="K109" s="16"/>
      <c r="L109" s="16"/>
      <c r="M109" s="16" t="s">
        <v>977</v>
      </c>
      <c r="N109" s="17" t="s">
        <v>977</v>
      </c>
      <c r="O109" s="17" t="s">
        <v>978</v>
      </c>
      <c r="P109" s="17"/>
      <c r="Q109" s="17"/>
      <c r="R109" s="17" t="s">
        <v>934</v>
      </c>
      <c r="S109" s="158"/>
      <c r="T109" s="17" t="s">
        <v>673</v>
      </c>
      <c r="U109" s="17"/>
      <c r="V109" s="17" t="s">
        <v>673</v>
      </c>
      <c r="W109" s="47" t="s">
        <v>676</v>
      </c>
      <c r="X109" s="47" t="s">
        <v>675</v>
      </c>
      <c r="Y109" s="17" t="s">
        <v>713</v>
      </c>
      <c r="Z109" s="17" t="s">
        <v>678</v>
      </c>
      <c r="AA109" s="17" t="s">
        <v>679</v>
      </c>
      <c r="AB109" s="17" t="s">
        <v>979</v>
      </c>
      <c r="AC109" s="69">
        <f>AC110+AC111</f>
        <v>0.8819</v>
      </c>
      <c r="AD109" s="17" t="s">
        <v>679</v>
      </c>
      <c r="AE109" s="170" t="s">
        <v>719</v>
      </c>
      <c r="AF109" s="171"/>
      <c r="AG109" s="171"/>
      <c r="AH109" s="171"/>
      <c r="AI109" s="184"/>
      <c r="AJ109" s="185"/>
      <c r="AK109" s="187">
        <v>8</v>
      </c>
      <c r="AL109" s="184"/>
      <c r="AM109" s="70" t="s">
        <v>684</v>
      </c>
      <c r="AN109" s="70" t="s">
        <v>720</v>
      </c>
      <c r="AO109" s="17"/>
      <c r="AP109" s="17"/>
      <c r="AQ109" s="17"/>
      <c r="AR109" s="17"/>
      <c r="AS109" s="31">
        <f>VLOOKUP(N:N,[1]底座模块化总成!$N:$AS,32,0)</f>
        <v>0.4</v>
      </c>
      <c r="AT109" s="17"/>
      <c r="AU109" s="31">
        <f>AS109</f>
        <v>0.4</v>
      </c>
      <c r="AV109" s="17"/>
      <c r="AW109" s="17"/>
      <c r="AX109" s="17"/>
      <c r="AY109" s="17">
        <v>2</v>
      </c>
      <c r="AZ109" s="28">
        <v>2</v>
      </c>
      <c r="BA109" s="28">
        <v>2</v>
      </c>
      <c r="BB109" s="28">
        <v>2</v>
      </c>
      <c r="BC109" s="28">
        <v>2</v>
      </c>
      <c r="BD109" s="29">
        <v>2</v>
      </c>
      <c r="BE109" s="142">
        <f t="shared" ref="BE109:BJ109" si="217">$AS109*AY109</f>
        <v>0.8</v>
      </c>
      <c r="BF109" s="142">
        <f t="shared" si="217"/>
        <v>0.8</v>
      </c>
      <c r="BG109" s="142">
        <f t="shared" si="217"/>
        <v>0.8</v>
      </c>
      <c r="BH109" s="142">
        <f t="shared" si="217"/>
        <v>0.8</v>
      </c>
      <c r="BI109" s="142">
        <f t="shared" si="217"/>
        <v>0.8</v>
      </c>
      <c r="BJ109" s="142">
        <f t="shared" si="217"/>
        <v>0.8</v>
      </c>
      <c r="BK109" s="143">
        <f t="shared" ref="BK109:BP109" si="218">$AU109*AY109</f>
        <v>0.8</v>
      </c>
      <c r="BL109" s="143">
        <f t="shared" si="218"/>
        <v>0.8</v>
      </c>
      <c r="BM109" s="143">
        <f t="shared" si="218"/>
        <v>0.8</v>
      </c>
      <c r="BN109" s="143">
        <f t="shared" si="218"/>
        <v>0.8</v>
      </c>
      <c r="BO109" s="143">
        <f t="shared" si="218"/>
        <v>0.8</v>
      </c>
      <c r="BP109" s="143">
        <f t="shared" si="218"/>
        <v>0.8</v>
      </c>
    </row>
    <row r="110" s="1" customFormat="1" ht="30" customHeight="1" spans="1:68">
      <c r="A110" s="15">
        <f t="shared" si="147"/>
        <v>103</v>
      </c>
      <c r="B110" s="16"/>
      <c r="C110" s="16"/>
      <c r="E110" s="16"/>
      <c r="F110" s="16"/>
      <c r="G110" s="16">
        <v>5</v>
      </c>
      <c r="H110" s="16"/>
      <c r="I110" s="16"/>
      <c r="J110" s="16"/>
      <c r="K110" s="16"/>
      <c r="L110" s="16"/>
      <c r="M110" s="16" t="s">
        <v>278</v>
      </c>
      <c r="N110" s="17" t="s">
        <v>278</v>
      </c>
      <c r="O110" s="17" t="s">
        <v>279</v>
      </c>
      <c r="P110" s="17"/>
      <c r="Q110" s="17" t="s">
        <v>673</v>
      </c>
      <c r="R110" s="17" t="s">
        <v>934</v>
      </c>
      <c r="S110" s="158"/>
      <c r="T110" s="17" t="s">
        <v>689</v>
      </c>
      <c r="U110" s="17"/>
      <c r="V110" s="17" t="s">
        <v>689</v>
      </c>
      <c r="W110" s="47" t="s">
        <v>676</v>
      </c>
      <c r="X110" s="47" t="s">
        <v>675</v>
      </c>
      <c r="Y110" s="17" t="s">
        <v>111</v>
      </c>
      <c r="Z110" s="17" t="s">
        <v>967</v>
      </c>
      <c r="AA110" s="17" t="s">
        <v>968</v>
      </c>
      <c r="AB110" s="17" t="s">
        <v>980</v>
      </c>
      <c r="AC110" s="69">
        <v>0.8107</v>
      </c>
      <c r="AD110" s="17" t="s">
        <v>679</v>
      </c>
      <c r="AE110" s="170" t="s">
        <v>737</v>
      </c>
      <c r="AF110" s="171">
        <v>387</v>
      </c>
      <c r="AG110" s="171">
        <v>86</v>
      </c>
      <c r="AH110" s="171">
        <v>4</v>
      </c>
      <c r="AI110" s="190">
        <f>AF110*AG110*AH110*7860/1000000000</f>
        <v>1.04638608</v>
      </c>
      <c r="AJ110" s="99">
        <f t="shared" ref="AJ110:AJ113" si="219">AC110/AI110</f>
        <v>0.774761835516772</v>
      </c>
      <c r="AK110" s="99"/>
      <c r="AL110" s="188"/>
      <c r="AM110" s="70" t="s">
        <v>680</v>
      </c>
      <c r="AN110" s="70" t="s">
        <v>743</v>
      </c>
      <c r="AO110" s="17"/>
      <c r="AP110" s="17"/>
      <c r="AQ110" s="17"/>
      <c r="AR110" s="17"/>
      <c r="AS110" s="31">
        <f>VLOOKUP(N:N,[1]底座模块化总成!$N:$AS,32,0)</f>
        <v>4.7787453904</v>
      </c>
      <c r="AT110" s="17"/>
      <c r="AU110" s="31">
        <f>AS110</f>
        <v>4.7787453904</v>
      </c>
      <c r="AV110" s="17"/>
      <c r="AW110" s="17"/>
      <c r="AX110" s="17"/>
      <c r="AY110" s="17">
        <v>1</v>
      </c>
      <c r="AZ110" s="28">
        <v>1</v>
      </c>
      <c r="BA110" s="28">
        <v>1</v>
      </c>
      <c r="BB110" s="28">
        <v>1</v>
      </c>
      <c r="BC110" s="28">
        <v>1</v>
      </c>
      <c r="BD110" s="29">
        <v>1</v>
      </c>
      <c r="BE110" s="142">
        <f t="shared" ref="BE110:BJ110" si="220">$AS110*AY110</f>
        <v>4.7787453904</v>
      </c>
      <c r="BF110" s="142">
        <f t="shared" si="220"/>
        <v>4.7787453904</v>
      </c>
      <c r="BG110" s="142">
        <f t="shared" si="220"/>
        <v>4.7787453904</v>
      </c>
      <c r="BH110" s="142">
        <f t="shared" si="220"/>
        <v>4.7787453904</v>
      </c>
      <c r="BI110" s="142">
        <f t="shared" si="220"/>
        <v>4.7787453904</v>
      </c>
      <c r="BJ110" s="142">
        <f t="shared" si="220"/>
        <v>4.7787453904</v>
      </c>
      <c r="BK110" s="143">
        <f t="shared" ref="BK110:BP110" si="221">$AU110*AY110</f>
        <v>4.7787453904</v>
      </c>
      <c r="BL110" s="143">
        <f t="shared" si="221"/>
        <v>4.7787453904</v>
      </c>
      <c r="BM110" s="143">
        <f t="shared" si="221"/>
        <v>4.7787453904</v>
      </c>
      <c r="BN110" s="143">
        <f t="shared" si="221"/>
        <v>4.7787453904</v>
      </c>
      <c r="BO110" s="143">
        <f t="shared" si="221"/>
        <v>4.7787453904</v>
      </c>
      <c r="BP110" s="143">
        <f t="shared" si="221"/>
        <v>4.7787453904</v>
      </c>
    </row>
    <row r="111" s="1" customFormat="1" ht="30" customHeight="1" spans="1:68">
      <c r="A111" s="15">
        <f t="shared" si="147"/>
        <v>104</v>
      </c>
      <c r="B111" s="16"/>
      <c r="C111" s="16"/>
      <c r="E111" s="16"/>
      <c r="F111" s="16"/>
      <c r="G111" s="16">
        <v>5</v>
      </c>
      <c r="H111" s="16"/>
      <c r="I111" s="16"/>
      <c r="J111" s="16"/>
      <c r="K111" s="16"/>
      <c r="L111" s="16"/>
      <c r="M111" s="16" t="s">
        <v>276</v>
      </c>
      <c r="N111" s="17" t="s">
        <v>276</v>
      </c>
      <c r="O111" s="17" t="s">
        <v>277</v>
      </c>
      <c r="P111" s="17"/>
      <c r="Q111" s="17"/>
      <c r="R111" s="17" t="s">
        <v>934</v>
      </c>
      <c r="S111" s="158"/>
      <c r="T111" s="17" t="s">
        <v>673</v>
      </c>
      <c r="U111" s="17"/>
      <c r="V111" s="17" t="s">
        <v>673</v>
      </c>
      <c r="W111" s="47" t="s">
        <v>676</v>
      </c>
      <c r="X111" s="47" t="s">
        <v>675</v>
      </c>
      <c r="Y111" s="17" t="s">
        <v>945</v>
      </c>
      <c r="Z111" s="17" t="s">
        <v>946</v>
      </c>
      <c r="AA111" s="17" t="s">
        <v>956</v>
      </c>
      <c r="AB111" s="17" t="s">
        <v>981</v>
      </c>
      <c r="AC111" s="69">
        <v>0.0712</v>
      </c>
      <c r="AD111" s="17" t="s">
        <v>679</v>
      </c>
      <c r="AE111" s="170" t="s">
        <v>970</v>
      </c>
      <c r="AF111" s="171">
        <v>38</v>
      </c>
      <c r="AG111" s="171">
        <v>18</v>
      </c>
      <c r="AH111" s="171"/>
      <c r="AI111" s="188">
        <f t="shared" ref="AI111:AI116" si="222">AG111/2*AG111/2*3.14*AF111*7860/1000000000</f>
        <v>0.0759662712</v>
      </c>
      <c r="AJ111" s="99">
        <f t="shared" si="219"/>
        <v>0.937258060390359</v>
      </c>
      <c r="AK111" s="189"/>
      <c r="AL111" s="188"/>
      <c r="AM111" s="70" t="s">
        <v>701</v>
      </c>
      <c r="AN111" s="70" t="s">
        <v>949</v>
      </c>
      <c r="AO111" s="17"/>
      <c r="AP111" s="17"/>
      <c r="AQ111" s="17"/>
      <c r="AR111" s="17"/>
      <c r="AS111" s="31">
        <f>VLOOKUP(N:N,[1]底座模块化总成!$N:$AS,32,0)</f>
        <v>4.425</v>
      </c>
      <c r="AT111" s="17"/>
      <c r="AU111" s="17">
        <v>4.425</v>
      </c>
      <c r="AV111" s="17"/>
      <c r="AW111" s="17"/>
      <c r="AX111" s="17" t="s">
        <v>982</v>
      </c>
      <c r="AY111" s="17">
        <v>1</v>
      </c>
      <c r="AZ111" s="28">
        <v>1</v>
      </c>
      <c r="BA111" s="28">
        <v>1</v>
      </c>
      <c r="BB111" s="28">
        <v>1</v>
      </c>
      <c r="BC111" s="28">
        <v>1</v>
      </c>
      <c r="BD111" s="29">
        <v>1</v>
      </c>
      <c r="BE111" s="142">
        <f t="shared" ref="BE111:BJ111" si="223">$AS111*AY111</f>
        <v>4.425</v>
      </c>
      <c r="BF111" s="142">
        <f t="shared" si="223"/>
        <v>4.425</v>
      </c>
      <c r="BG111" s="142">
        <f t="shared" si="223"/>
        <v>4.425</v>
      </c>
      <c r="BH111" s="142">
        <f t="shared" si="223"/>
        <v>4.425</v>
      </c>
      <c r="BI111" s="142">
        <f t="shared" si="223"/>
        <v>4.425</v>
      </c>
      <c r="BJ111" s="142">
        <f t="shared" si="223"/>
        <v>4.425</v>
      </c>
      <c r="BK111" s="143">
        <f t="shared" ref="BK111:BP111" si="224">$AU111*AY111</f>
        <v>4.425</v>
      </c>
      <c r="BL111" s="143">
        <f t="shared" si="224"/>
        <v>4.425</v>
      </c>
      <c r="BM111" s="143">
        <f t="shared" si="224"/>
        <v>4.425</v>
      </c>
      <c r="BN111" s="143">
        <f t="shared" si="224"/>
        <v>4.425</v>
      </c>
      <c r="BO111" s="143">
        <f t="shared" si="224"/>
        <v>4.425</v>
      </c>
      <c r="BP111" s="143">
        <f t="shared" si="224"/>
        <v>4.425</v>
      </c>
    </row>
    <row r="112" s="1" customFormat="1" ht="30" customHeight="1" spans="1:68">
      <c r="A112" s="15">
        <f t="shared" si="147"/>
        <v>105</v>
      </c>
      <c r="B112" s="16"/>
      <c r="C112" s="16"/>
      <c r="E112" s="16"/>
      <c r="F112" s="16">
        <v>4</v>
      </c>
      <c r="G112" s="16"/>
      <c r="H112" s="16"/>
      <c r="I112" s="16"/>
      <c r="J112" s="16"/>
      <c r="K112" s="16"/>
      <c r="L112" s="16"/>
      <c r="M112" s="16" t="s">
        <v>291</v>
      </c>
      <c r="N112" s="17" t="s">
        <v>291</v>
      </c>
      <c r="O112" s="17" t="s">
        <v>292</v>
      </c>
      <c r="P112" s="17"/>
      <c r="Q112" s="17"/>
      <c r="R112" s="17" t="s">
        <v>934</v>
      </c>
      <c r="S112" s="158"/>
      <c r="T112" s="17" t="s">
        <v>771</v>
      </c>
      <c r="U112" s="17"/>
      <c r="V112" s="17" t="s">
        <v>771</v>
      </c>
      <c r="W112" s="47" t="s">
        <v>676</v>
      </c>
      <c r="X112" s="47" t="s">
        <v>675</v>
      </c>
      <c r="Y112" s="17" t="s">
        <v>713</v>
      </c>
      <c r="Z112" s="17" t="s">
        <v>678</v>
      </c>
      <c r="AA112" s="17" t="s">
        <v>679</v>
      </c>
      <c r="AB112" s="17"/>
      <c r="AC112" s="69">
        <f>AC113+AC114</f>
        <v>0.05846</v>
      </c>
      <c r="AD112" s="17" t="s">
        <v>679</v>
      </c>
      <c r="AE112" s="170" t="s">
        <v>983</v>
      </c>
      <c r="AF112" s="171"/>
      <c r="AG112" s="171"/>
      <c r="AH112" s="171"/>
      <c r="AI112" s="184"/>
      <c r="AJ112" s="185"/>
      <c r="AK112" s="187">
        <v>2</v>
      </c>
      <c r="AL112" s="184"/>
      <c r="AM112" s="70" t="s">
        <v>701</v>
      </c>
      <c r="AN112" s="70" t="s">
        <v>969</v>
      </c>
      <c r="AO112" s="17"/>
      <c r="AP112" s="17"/>
      <c r="AQ112" s="17"/>
      <c r="AR112" s="17"/>
      <c r="AS112" s="31">
        <f>VLOOKUP(N:N,[1]底座模块化总成!$N:$AS,32,0)</f>
        <v>0.75487391343</v>
      </c>
      <c r="AT112" s="17"/>
      <c r="AU112" s="17">
        <v>0.829</v>
      </c>
      <c r="AV112" s="17"/>
      <c r="AW112" s="17"/>
      <c r="AX112" s="17"/>
      <c r="AY112" s="17">
        <v>1</v>
      </c>
      <c r="AZ112" s="28">
        <v>1</v>
      </c>
      <c r="BA112" s="28">
        <v>1</v>
      </c>
      <c r="BB112" s="28">
        <v>1</v>
      </c>
      <c r="BC112" s="28">
        <v>1</v>
      </c>
      <c r="BD112" s="29">
        <v>1</v>
      </c>
      <c r="BE112" s="142">
        <f t="shared" ref="BE112:BJ112" si="225">$AS112*AY112</f>
        <v>0.75487391343</v>
      </c>
      <c r="BF112" s="142">
        <f t="shared" si="225"/>
        <v>0.75487391343</v>
      </c>
      <c r="BG112" s="142">
        <f t="shared" si="225"/>
        <v>0.75487391343</v>
      </c>
      <c r="BH112" s="142">
        <f t="shared" si="225"/>
        <v>0.75487391343</v>
      </c>
      <c r="BI112" s="142">
        <f t="shared" si="225"/>
        <v>0.75487391343</v>
      </c>
      <c r="BJ112" s="142">
        <f t="shared" si="225"/>
        <v>0.75487391343</v>
      </c>
      <c r="BK112" s="143">
        <f t="shared" ref="BK112:BP112" si="226">$AU112*AY112</f>
        <v>0.829</v>
      </c>
      <c r="BL112" s="143">
        <f t="shared" si="226"/>
        <v>0.829</v>
      </c>
      <c r="BM112" s="143">
        <f t="shared" si="226"/>
        <v>0.829</v>
      </c>
      <c r="BN112" s="143">
        <f t="shared" si="226"/>
        <v>0.829</v>
      </c>
      <c r="BO112" s="143">
        <f t="shared" si="226"/>
        <v>0.829</v>
      </c>
      <c r="BP112" s="143">
        <f t="shared" si="226"/>
        <v>0.829</v>
      </c>
    </row>
    <row r="113" s="1" customFormat="1" ht="30" customHeight="1" spans="1:68">
      <c r="A113" s="15">
        <f t="shared" si="147"/>
        <v>106</v>
      </c>
      <c r="B113" s="16"/>
      <c r="C113" s="16"/>
      <c r="E113" s="16"/>
      <c r="F113" s="16"/>
      <c r="G113" s="16">
        <v>5</v>
      </c>
      <c r="H113" s="16"/>
      <c r="I113" s="16"/>
      <c r="J113" s="16"/>
      <c r="K113" s="16"/>
      <c r="L113" s="16"/>
      <c r="M113" s="16"/>
      <c r="N113" s="17" t="s">
        <v>984</v>
      </c>
      <c r="O113" s="17" t="s">
        <v>985</v>
      </c>
      <c r="P113" s="17"/>
      <c r="Q113" s="17" t="s">
        <v>689</v>
      </c>
      <c r="R113" s="17" t="s">
        <v>934</v>
      </c>
      <c r="S113" s="158"/>
      <c r="T113" s="17" t="s">
        <v>673</v>
      </c>
      <c r="U113" s="17"/>
      <c r="V113" s="17" t="s">
        <v>673</v>
      </c>
      <c r="W113" s="47" t="s">
        <v>676</v>
      </c>
      <c r="X113" s="47" t="s">
        <v>675</v>
      </c>
      <c r="Y113" s="17" t="s">
        <v>111</v>
      </c>
      <c r="Z113" s="17" t="s">
        <v>961</v>
      </c>
      <c r="AA113" s="17" t="s">
        <v>962</v>
      </c>
      <c r="AB113" s="17" t="s">
        <v>986</v>
      </c>
      <c r="AC113" s="69">
        <v>0.0533</v>
      </c>
      <c r="AD113" s="17" t="s">
        <v>679</v>
      </c>
      <c r="AE113" s="170" t="s">
        <v>737</v>
      </c>
      <c r="AF113" s="171">
        <v>91</v>
      </c>
      <c r="AG113" s="171">
        <v>39</v>
      </c>
      <c r="AH113" s="171">
        <v>3</v>
      </c>
      <c r="AI113" s="190">
        <f>AF113*AG113*AH113*7860/1000000000</f>
        <v>0.08368542</v>
      </c>
      <c r="AJ113" s="99">
        <f t="shared" si="219"/>
        <v>0.636909033855599</v>
      </c>
      <c r="AK113" s="99"/>
      <c r="AL113" s="188"/>
      <c r="AM113" s="193"/>
      <c r="AN113" s="193"/>
      <c r="AO113" s="17"/>
      <c r="AP113" s="17"/>
      <c r="AQ113" s="17"/>
      <c r="AR113" s="17"/>
      <c r="AS113" s="31">
        <f>VLOOKUP(N:N,[1]底座模块化总成!$N:$AS,32,0)</f>
        <v>0</v>
      </c>
      <c r="AT113" s="17"/>
      <c r="AU113" s="17"/>
      <c r="AV113" s="17"/>
      <c r="AW113" s="17"/>
      <c r="AX113" s="17"/>
      <c r="AY113" s="17">
        <v>1</v>
      </c>
      <c r="AZ113" s="28">
        <v>1</v>
      </c>
      <c r="BA113" s="28">
        <v>1</v>
      </c>
      <c r="BB113" s="28">
        <v>1</v>
      </c>
      <c r="BC113" s="28">
        <v>1</v>
      </c>
      <c r="BD113" s="29">
        <v>1</v>
      </c>
      <c r="BE113" s="142">
        <f t="shared" ref="BE113:BJ113" si="227">$AS113*AY113</f>
        <v>0</v>
      </c>
      <c r="BF113" s="142">
        <f t="shared" si="227"/>
        <v>0</v>
      </c>
      <c r="BG113" s="142">
        <f t="shared" si="227"/>
        <v>0</v>
      </c>
      <c r="BH113" s="142">
        <f t="shared" si="227"/>
        <v>0</v>
      </c>
      <c r="BI113" s="142">
        <f t="shared" si="227"/>
        <v>0</v>
      </c>
      <c r="BJ113" s="142">
        <f t="shared" si="227"/>
        <v>0</v>
      </c>
      <c r="BK113" s="143">
        <f t="shared" ref="BK113:BP113" si="228">$AU113*AY113</f>
        <v>0</v>
      </c>
      <c r="BL113" s="143">
        <f t="shared" si="228"/>
        <v>0</v>
      </c>
      <c r="BM113" s="143">
        <f t="shared" si="228"/>
        <v>0</v>
      </c>
      <c r="BN113" s="143">
        <f t="shared" si="228"/>
        <v>0</v>
      </c>
      <c r="BO113" s="143">
        <f t="shared" si="228"/>
        <v>0</v>
      </c>
      <c r="BP113" s="143">
        <f t="shared" si="228"/>
        <v>0</v>
      </c>
    </row>
    <row r="114" s="1" customFormat="1" ht="30" customHeight="1" spans="1:68">
      <c r="A114" s="15">
        <f t="shared" si="147"/>
        <v>107</v>
      </c>
      <c r="B114" s="16"/>
      <c r="C114" s="16"/>
      <c r="E114" s="16"/>
      <c r="F114" s="16"/>
      <c r="G114" s="16">
        <v>5</v>
      </c>
      <c r="H114" s="16"/>
      <c r="I114" s="16"/>
      <c r="J114" s="16"/>
      <c r="K114" s="16"/>
      <c r="L114" s="16"/>
      <c r="M114" s="16"/>
      <c r="N114" s="17" t="s">
        <v>135</v>
      </c>
      <c r="O114" s="17" t="s">
        <v>136</v>
      </c>
      <c r="P114" s="17" t="s">
        <v>987</v>
      </c>
      <c r="Q114" s="17"/>
      <c r="R114" s="17" t="s">
        <v>934</v>
      </c>
      <c r="S114" s="159"/>
      <c r="T114" s="17" t="s">
        <v>673</v>
      </c>
      <c r="U114" s="17"/>
      <c r="V114" s="17" t="s">
        <v>673</v>
      </c>
      <c r="W114" s="47" t="s">
        <v>676</v>
      </c>
      <c r="X114" s="47" t="s">
        <v>675</v>
      </c>
      <c r="Y114" s="17" t="s">
        <v>697</v>
      </c>
      <c r="Z114" s="17" t="s">
        <v>679</v>
      </c>
      <c r="AA114" s="17"/>
      <c r="AB114" s="17"/>
      <c r="AC114" s="69">
        <v>0.00516</v>
      </c>
      <c r="AD114" s="17" t="s">
        <v>679</v>
      </c>
      <c r="AE114" s="176"/>
      <c r="AF114" s="177"/>
      <c r="AG114" s="177"/>
      <c r="AH114" s="177"/>
      <c r="AI114" s="176"/>
      <c r="AJ114" s="176"/>
      <c r="AK114" s="194"/>
      <c r="AL114" s="186"/>
      <c r="AM114" s="193"/>
      <c r="AN114" s="193"/>
      <c r="AO114" s="17"/>
      <c r="AP114" s="17"/>
      <c r="AQ114" s="17"/>
      <c r="AR114" s="17"/>
      <c r="AS114" s="31">
        <f>VLOOKUP(N:N,[1]底座模块化总成!$N:$AS,32,0)</f>
        <v>0</v>
      </c>
      <c r="AT114" s="17"/>
      <c r="AU114" s="17"/>
      <c r="AV114" s="17"/>
      <c r="AW114" s="17"/>
      <c r="AX114" s="17"/>
      <c r="AY114" s="17">
        <v>1</v>
      </c>
      <c r="AZ114" s="28">
        <v>1</v>
      </c>
      <c r="BA114" s="28">
        <v>1</v>
      </c>
      <c r="BB114" s="28">
        <v>1</v>
      </c>
      <c r="BC114" s="28">
        <v>1</v>
      </c>
      <c r="BD114" s="29">
        <v>1</v>
      </c>
      <c r="BE114" s="142">
        <f t="shared" ref="BE114:BJ114" si="229">$AS114*AY114</f>
        <v>0</v>
      </c>
      <c r="BF114" s="142">
        <f t="shared" si="229"/>
        <v>0</v>
      </c>
      <c r="BG114" s="142">
        <f t="shared" si="229"/>
        <v>0</v>
      </c>
      <c r="BH114" s="142">
        <f t="shared" si="229"/>
        <v>0</v>
      </c>
      <c r="BI114" s="142">
        <f t="shared" si="229"/>
        <v>0</v>
      </c>
      <c r="BJ114" s="142">
        <f t="shared" si="229"/>
        <v>0</v>
      </c>
      <c r="BK114" s="143">
        <f t="shared" ref="BK114:BP114" si="230">$AU114*AY114</f>
        <v>0</v>
      </c>
      <c r="BL114" s="143">
        <f t="shared" si="230"/>
        <v>0</v>
      </c>
      <c r="BM114" s="143">
        <f t="shared" si="230"/>
        <v>0</v>
      </c>
      <c r="BN114" s="143">
        <f t="shared" si="230"/>
        <v>0</v>
      </c>
      <c r="BO114" s="143">
        <f t="shared" si="230"/>
        <v>0</v>
      </c>
      <c r="BP114" s="143">
        <f t="shared" si="230"/>
        <v>0</v>
      </c>
    </row>
    <row r="115" s="1" customFormat="1" ht="30" customHeight="1" spans="1:68">
      <c r="A115" s="15">
        <f t="shared" si="147"/>
        <v>108</v>
      </c>
      <c r="B115" s="16"/>
      <c r="C115" s="16"/>
      <c r="E115" s="16"/>
      <c r="F115" s="16">
        <v>4</v>
      </c>
      <c r="G115" s="16"/>
      <c r="H115" s="16"/>
      <c r="I115" s="16"/>
      <c r="J115" s="16"/>
      <c r="K115" s="16"/>
      <c r="L115" s="16"/>
      <c r="M115" s="16" t="s">
        <v>272</v>
      </c>
      <c r="N115" s="17" t="s">
        <v>272</v>
      </c>
      <c r="O115" s="17" t="s">
        <v>273</v>
      </c>
      <c r="P115" s="17" t="s">
        <v>944</v>
      </c>
      <c r="Q115" s="17"/>
      <c r="R115" s="17" t="s">
        <v>934</v>
      </c>
      <c r="S115" s="158"/>
      <c r="T115" s="17" t="s">
        <v>689</v>
      </c>
      <c r="U115" s="17"/>
      <c r="V115" s="17" t="s">
        <v>689</v>
      </c>
      <c r="W115" s="47" t="s">
        <v>676</v>
      </c>
      <c r="X115" s="47" t="s">
        <v>675</v>
      </c>
      <c r="Y115" s="17" t="s">
        <v>945</v>
      </c>
      <c r="Z115" s="17" t="s">
        <v>946</v>
      </c>
      <c r="AA115" s="17" t="s">
        <v>956</v>
      </c>
      <c r="AB115" s="17" t="str">
        <f>AB99</f>
        <v>16*16*241</v>
      </c>
      <c r="AC115" s="69">
        <f>AC99</f>
        <v>0.3568</v>
      </c>
      <c r="AD115" s="17" t="s">
        <v>679</v>
      </c>
      <c r="AE115" s="170" t="s">
        <v>827</v>
      </c>
      <c r="AF115" s="171">
        <v>251</v>
      </c>
      <c r="AG115" s="171">
        <v>16</v>
      </c>
      <c r="AH115" s="171"/>
      <c r="AI115" s="188">
        <f t="shared" si="222"/>
        <v>0.3964659456</v>
      </c>
      <c r="AJ115" s="99">
        <f t="shared" ref="AJ115:AJ117" si="231">AC115/AI115</f>
        <v>0.899951191167325</v>
      </c>
      <c r="AK115" s="189"/>
      <c r="AL115" s="188"/>
      <c r="AM115" s="70" t="s">
        <v>701</v>
      </c>
      <c r="AN115" s="70" t="s">
        <v>949</v>
      </c>
      <c r="AO115" s="17"/>
      <c r="AP115" s="17"/>
      <c r="AQ115" s="17"/>
      <c r="AR115" s="17"/>
      <c r="AS115" s="31">
        <f>VLOOKUP(N:N,[1]底座模块化总成!$N:$AS,32,0)</f>
        <v>4.7785</v>
      </c>
      <c r="AT115" s="17"/>
      <c r="AU115" s="17">
        <v>5.31</v>
      </c>
      <c r="AV115" s="17"/>
      <c r="AW115" s="17"/>
      <c r="AX115" s="17"/>
      <c r="AY115" s="17">
        <v>1</v>
      </c>
      <c r="AZ115" s="28">
        <v>1</v>
      </c>
      <c r="BA115" s="28">
        <v>1</v>
      </c>
      <c r="BB115" s="28">
        <v>1</v>
      </c>
      <c r="BC115" s="28">
        <v>1</v>
      </c>
      <c r="BD115" s="29">
        <v>1</v>
      </c>
      <c r="BE115" s="142">
        <f t="shared" ref="BE115:BJ115" si="232">$AS115*AY115</f>
        <v>4.7785</v>
      </c>
      <c r="BF115" s="142">
        <f t="shared" si="232"/>
        <v>4.7785</v>
      </c>
      <c r="BG115" s="142">
        <f t="shared" si="232"/>
        <v>4.7785</v>
      </c>
      <c r="BH115" s="142">
        <f t="shared" si="232"/>
        <v>4.7785</v>
      </c>
      <c r="BI115" s="142">
        <f t="shared" si="232"/>
        <v>4.7785</v>
      </c>
      <c r="BJ115" s="142">
        <f t="shared" si="232"/>
        <v>4.7785</v>
      </c>
      <c r="BK115" s="143">
        <f t="shared" ref="BK115:BP115" si="233">$AU115*AY115</f>
        <v>5.31</v>
      </c>
      <c r="BL115" s="143">
        <f t="shared" si="233"/>
        <v>5.31</v>
      </c>
      <c r="BM115" s="143">
        <f t="shared" si="233"/>
        <v>5.31</v>
      </c>
      <c r="BN115" s="143">
        <f t="shared" si="233"/>
        <v>5.31</v>
      </c>
      <c r="BO115" s="143">
        <f t="shared" si="233"/>
        <v>5.31</v>
      </c>
      <c r="BP115" s="143">
        <f t="shared" si="233"/>
        <v>5.31</v>
      </c>
    </row>
    <row r="116" s="1" customFormat="1" ht="30" customHeight="1" spans="1:68">
      <c r="A116" s="15">
        <f t="shared" si="147"/>
        <v>109</v>
      </c>
      <c r="B116" s="16"/>
      <c r="C116" s="16"/>
      <c r="E116" s="16"/>
      <c r="F116" s="16">
        <v>4</v>
      </c>
      <c r="G116" s="16"/>
      <c r="H116" s="16"/>
      <c r="I116" s="16"/>
      <c r="J116" s="16"/>
      <c r="K116" s="16"/>
      <c r="L116" s="16"/>
      <c r="M116" s="16" t="s">
        <v>280</v>
      </c>
      <c r="N116" s="17" t="s">
        <v>280</v>
      </c>
      <c r="O116" s="17" t="s">
        <v>281</v>
      </c>
      <c r="P116" s="17" t="s">
        <v>944</v>
      </c>
      <c r="Q116" s="17"/>
      <c r="R116" s="17" t="s">
        <v>934</v>
      </c>
      <c r="S116" s="158"/>
      <c r="T116" s="17" t="s">
        <v>673</v>
      </c>
      <c r="U116" s="17"/>
      <c r="V116" s="17" t="s">
        <v>673</v>
      </c>
      <c r="W116" s="47" t="s">
        <v>676</v>
      </c>
      <c r="X116" s="47" t="s">
        <v>675</v>
      </c>
      <c r="Y116" s="17" t="s">
        <v>945</v>
      </c>
      <c r="Z116" s="17" t="s">
        <v>946</v>
      </c>
      <c r="AA116" s="17" t="s">
        <v>956</v>
      </c>
      <c r="AB116" s="17" t="str">
        <f>AB101</f>
        <v>16*16*246</v>
      </c>
      <c r="AC116" s="69">
        <f>AC101</f>
        <v>0.3755</v>
      </c>
      <c r="AD116" s="17" t="s">
        <v>679</v>
      </c>
      <c r="AE116" s="170" t="s">
        <v>827</v>
      </c>
      <c r="AF116" s="171">
        <v>256</v>
      </c>
      <c r="AG116" s="171">
        <v>16</v>
      </c>
      <c r="AH116" s="171"/>
      <c r="AI116" s="188">
        <f t="shared" si="222"/>
        <v>0.4043636736</v>
      </c>
      <c r="AJ116" s="99">
        <f t="shared" si="231"/>
        <v>0.928619518803382</v>
      </c>
      <c r="AK116" s="189"/>
      <c r="AL116" s="188"/>
      <c r="AM116" s="70" t="s">
        <v>701</v>
      </c>
      <c r="AN116" s="70" t="s">
        <v>949</v>
      </c>
      <c r="AO116" s="17"/>
      <c r="AP116" s="17"/>
      <c r="AQ116" s="17"/>
      <c r="AR116" s="17"/>
      <c r="AS116" s="31">
        <f>VLOOKUP(N:N,[1]底座模块化总成!$N:$AS,32,0)</f>
        <v>4.7785</v>
      </c>
      <c r="AT116" s="17"/>
      <c r="AU116" s="17">
        <v>5.31</v>
      </c>
      <c r="AV116" s="17"/>
      <c r="AW116" s="17"/>
      <c r="AX116" s="17"/>
      <c r="AY116" s="17">
        <v>1</v>
      </c>
      <c r="AZ116" s="28">
        <v>1</v>
      </c>
      <c r="BA116" s="28">
        <v>1</v>
      </c>
      <c r="BB116" s="28">
        <v>1</v>
      </c>
      <c r="BC116" s="28">
        <v>1</v>
      </c>
      <c r="BD116" s="29">
        <v>1</v>
      </c>
      <c r="BE116" s="142">
        <f t="shared" ref="BE116:BJ116" si="234">$AS116*AY116</f>
        <v>4.7785</v>
      </c>
      <c r="BF116" s="142">
        <f t="shared" si="234"/>
        <v>4.7785</v>
      </c>
      <c r="BG116" s="142">
        <f t="shared" si="234"/>
        <v>4.7785</v>
      </c>
      <c r="BH116" s="142">
        <f t="shared" si="234"/>
        <v>4.7785</v>
      </c>
      <c r="BI116" s="142">
        <f t="shared" si="234"/>
        <v>4.7785</v>
      </c>
      <c r="BJ116" s="142">
        <f t="shared" si="234"/>
        <v>4.7785</v>
      </c>
      <c r="BK116" s="143">
        <f t="shared" ref="BK116:BP116" si="235">$AU116*AY116</f>
        <v>5.31</v>
      </c>
      <c r="BL116" s="143">
        <f t="shared" si="235"/>
        <v>5.31</v>
      </c>
      <c r="BM116" s="143">
        <f t="shared" si="235"/>
        <v>5.31</v>
      </c>
      <c r="BN116" s="143">
        <f t="shared" si="235"/>
        <v>5.31</v>
      </c>
      <c r="BO116" s="143">
        <f t="shared" si="235"/>
        <v>5.31</v>
      </c>
      <c r="BP116" s="143">
        <f t="shared" si="235"/>
        <v>5.31</v>
      </c>
    </row>
    <row r="117" s="1" customFormat="1" ht="30" customHeight="1" spans="1:68">
      <c r="A117" s="15">
        <f t="shared" si="147"/>
        <v>110</v>
      </c>
      <c r="B117" s="16"/>
      <c r="C117" s="16"/>
      <c r="D117" s="16">
        <v>2</v>
      </c>
      <c r="E117" s="16"/>
      <c r="F117" s="16"/>
      <c r="G117" s="16"/>
      <c r="H117" s="16"/>
      <c r="I117" s="16"/>
      <c r="J117" s="16"/>
      <c r="K117" s="16"/>
      <c r="L117" s="16"/>
      <c r="M117" s="151" t="s">
        <v>191</v>
      </c>
      <c r="N117" s="17" t="s">
        <v>191</v>
      </c>
      <c r="O117" s="17" t="s">
        <v>988</v>
      </c>
      <c r="P117" s="17"/>
      <c r="Q117" s="17" t="s">
        <v>673</v>
      </c>
      <c r="R117" s="17" t="s">
        <v>934</v>
      </c>
      <c r="S117" s="158"/>
      <c r="T117" s="17" t="s">
        <v>673</v>
      </c>
      <c r="U117" s="17"/>
      <c r="V117" s="17" t="s">
        <v>673</v>
      </c>
      <c r="W117" s="17" t="s">
        <v>675</v>
      </c>
      <c r="X117" s="17" t="s">
        <v>676</v>
      </c>
      <c r="Y117" s="17" t="s">
        <v>989</v>
      </c>
      <c r="Z117" s="17" t="s">
        <v>990</v>
      </c>
      <c r="AA117" s="17"/>
      <c r="AB117" s="17" t="s">
        <v>991</v>
      </c>
      <c r="AC117" s="69">
        <v>0.015</v>
      </c>
      <c r="AD117" s="17" t="s">
        <v>679</v>
      </c>
      <c r="AE117" s="64" t="s">
        <v>693</v>
      </c>
      <c r="AF117" s="175" t="s">
        <v>694</v>
      </c>
      <c r="AG117" s="175"/>
      <c r="AH117" s="175"/>
      <c r="AI117" s="192">
        <f>AC117*1.02</f>
        <v>0.0153</v>
      </c>
      <c r="AJ117" s="99">
        <f t="shared" si="231"/>
        <v>0.980392156862745</v>
      </c>
      <c r="AK117" s="17"/>
      <c r="AL117" s="17"/>
      <c r="AM117" s="49" t="s">
        <v>680</v>
      </c>
      <c r="AN117" s="64" t="s">
        <v>695</v>
      </c>
      <c r="AO117" s="17"/>
      <c r="AP117" s="17"/>
      <c r="AQ117" s="17"/>
      <c r="AR117" s="17"/>
      <c r="AS117" s="31">
        <f>VLOOKUP(N:N,[1]底座模块化总成!$N:$AS,32,0)</f>
        <v>0.20986704</v>
      </c>
      <c r="AT117" s="17"/>
      <c r="AU117" s="31">
        <f>AS117</f>
        <v>0.20986704</v>
      </c>
      <c r="AV117" s="17"/>
      <c r="AW117" s="17"/>
      <c r="AX117" s="17"/>
      <c r="AY117" s="17">
        <v>4</v>
      </c>
      <c r="AZ117" s="28">
        <v>4</v>
      </c>
      <c r="BA117" s="28">
        <v>4</v>
      </c>
      <c r="BB117" s="28">
        <v>4</v>
      </c>
      <c r="BC117" s="28">
        <v>4</v>
      </c>
      <c r="BD117" s="29">
        <v>4</v>
      </c>
      <c r="BE117" s="142">
        <f t="shared" ref="BE117:BJ117" si="236">$AS117*AY117</f>
        <v>0.83946816</v>
      </c>
      <c r="BF117" s="142">
        <f t="shared" si="236"/>
        <v>0.83946816</v>
      </c>
      <c r="BG117" s="142">
        <f t="shared" si="236"/>
        <v>0.83946816</v>
      </c>
      <c r="BH117" s="142">
        <f t="shared" si="236"/>
        <v>0.83946816</v>
      </c>
      <c r="BI117" s="142">
        <f t="shared" si="236"/>
        <v>0.83946816</v>
      </c>
      <c r="BJ117" s="142">
        <f t="shared" si="236"/>
        <v>0.83946816</v>
      </c>
      <c r="BK117" s="143">
        <f t="shared" ref="BK117:BP117" si="237">$AU117*AY117</f>
        <v>0.83946816</v>
      </c>
      <c r="BL117" s="143">
        <f t="shared" si="237"/>
        <v>0.83946816</v>
      </c>
      <c r="BM117" s="143">
        <f t="shared" si="237"/>
        <v>0.83946816</v>
      </c>
      <c r="BN117" s="143">
        <f t="shared" si="237"/>
        <v>0.83946816</v>
      </c>
      <c r="BO117" s="143">
        <f t="shared" si="237"/>
        <v>0.83946816</v>
      </c>
      <c r="BP117" s="143">
        <f t="shared" si="237"/>
        <v>0.83946816</v>
      </c>
    </row>
    <row r="118" s="1" customFormat="1" ht="30" customHeight="1" spans="1:68">
      <c r="A118" s="15">
        <f t="shared" si="147"/>
        <v>111</v>
      </c>
      <c r="B118" s="16"/>
      <c r="C118" s="16"/>
      <c r="D118" s="16">
        <v>2</v>
      </c>
      <c r="E118" s="16"/>
      <c r="F118" s="16"/>
      <c r="G118" s="16"/>
      <c r="H118" s="16"/>
      <c r="I118" s="16"/>
      <c r="J118" s="16"/>
      <c r="K118" s="16"/>
      <c r="L118" s="16"/>
      <c r="M118" s="151" t="s">
        <v>214</v>
      </c>
      <c r="N118" s="17" t="s">
        <v>214</v>
      </c>
      <c r="O118" s="17" t="s">
        <v>992</v>
      </c>
      <c r="P118" s="17"/>
      <c r="Q118" s="17"/>
      <c r="R118" s="17" t="s">
        <v>934</v>
      </c>
      <c r="S118" s="158"/>
      <c r="T118" s="17" t="s">
        <v>771</v>
      </c>
      <c r="U118" s="17"/>
      <c r="V118" s="17" t="s">
        <v>771</v>
      </c>
      <c r="W118" s="47" t="s">
        <v>676</v>
      </c>
      <c r="X118" s="47" t="s">
        <v>675</v>
      </c>
      <c r="Y118" s="17" t="s">
        <v>677</v>
      </c>
      <c r="Z118" s="17" t="s">
        <v>678</v>
      </c>
      <c r="AA118" s="17"/>
      <c r="AB118" s="17"/>
      <c r="AC118" s="69">
        <f>AC119+AC120</f>
        <v>0.049</v>
      </c>
      <c r="AD118" s="17" t="s">
        <v>679</v>
      </c>
      <c r="AE118" s="64"/>
      <c r="AF118" s="46"/>
      <c r="AG118" s="46"/>
      <c r="AH118" s="46"/>
      <c r="AI118" s="46"/>
      <c r="AJ118" s="17"/>
      <c r="AK118" s="195"/>
      <c r="AL118" s="17"/>
      <c r="AM118" s="64" t="s">
        <v>680</v>
      </c>
      <c r="AN118" s="64" t="s">
        <v>695</v>
      </c>
      <c r="AO118" s="17"/>
      <c r="AP118" s="17"/>
      <c r="AQ118" s="17"/>
      <c r="AR118" s="17"/>
      <c r="AS118" s="31">
        <f>VLOOKUP(N:N,[1]底座模块化总成!$N:$AS,32,0)</f>
        <v>1.4548448115</v>
      </c>
      <c r="AT118" s="17"/>
      <c r="AU118" s="31">
        <f>AS118</f>
        <v>1.4548448115</v>
      </c>
      <c r="AV118" s="17"/>
      <c r="AW118" s="17"/>
      <c r="AX118" s="17"/>
      <c r="AY118" s="17">
        <v>4</v>
      </c>
      <c r="AZ118" s="28">
        <v>4</v>
      </c>
      <c r="BA118" s="28">
        <v>4</v>
      </c>
      <c r="BB118" s="28">
        <v>4</v>
      </c>
      <c r="BC118" s="28">
        <v>4</v>
      </c>
      <c r="BD118" s="29">
        <v>4</v>
      </c>
      <c r="BE118" s="142">
        <f t="shared" ref="BE118:BJ118" si="238">$AS118*AY118</f>
        <v>5.819379246</v>
      </c>
      <c r="BF118" s="142">
        <f t="shared" si="238"/>
        <v>5.819379246</v>
      </c>
      <c r="BG118" s="142">
        <f t="shared" si="238"/>
        <v>5.819379246</v>
      </c>
      <c r="BH118" s="142">
        <f t="shared" si="238"/>
        <v>5.819379246</v>
      </c>
      <c r="BI118" s="142">
        <f t="shared" si="238"/>
        <v>5.819379246</v>
      </c>
      <c r="BJ118" s="142">
        <f t="shared" si="238"/>
        <v>5.819379246</v>
      </c>
      <c r="BK118" s="143">
        <f t="shared" ref="BK118:BP118" si="239">$AU118*AY118</f>
        <v>5.819379246</v>
      </c>
      <c r="BL118" s="143">
        <f t="shared" si="239"/>
        <v>5.819379246</v>
      </c>
      <c r="BM118" s="143">
        <f t="shared" si="239"/>
        <v>5.819379246</v>
      </c>
      <c r="BN118" s="143">
        <f t="shared" si="239"/>
        <v>5.819379246</v>
      </c>
      <c r="BO118" s="143">
        <f t="shared" si="239"/>
        <v>5.819379246</v>
      </c>
      <c r="BP118" s="143">
        <f t="shared" si="239"/>
        <v>5.819379246</v>
      </c>
    </row>
    <row r="119" s="1" customFormat="1" ht="30" customHeight="1" spans="1:68">
      <c r="A119" s="15">
        <f t="shared" si="147"/>
        <v>112</v>
      </c>
      <c r="B119" s="16"/>
      <c r="C119" s="16"/>
      <c r="D119" s="16"/>
      <c r="E119" s="16">
        <v>3</v>
      </c>
      <c r="F119" s="16"/>
      <c r="G119" s="16"/>
      <c r="H119" s="16"/>
      <c r="I119" s="16"/>
      <c r="J119" s="16"/>
      <c r="K119" s="16"/>
      <c r="L119" s="16"/>
      <c r="M119" s="16"/>
      <c r="N119" s="17" t="s">
        <v>304</v>
      </c>
      <c r="O119" s="17" t="s">
        <v>305</v>
      </c>
      <c r="P119" s="17"/>
      <c r="Q119" s="17"/>
      <c r="R119" s="17" t="s">
        <v>934</v>
      </c>
      <c r="S119" s="158"/>
      <c r="T119" s="17" t="s">
        <v>673</v>
      </c>
      <c r="U119" s="17"/>
      <c r="V119" s="17" t="s">
        <v>673</v>
      </c>
      <c r="W119" s="47" t="s">
        <v>676</v>
      </c>
      <c r="X119" s="47" t="s">
        <v>675</v>
      </c>
      <c r="Y119" s="17" t="s">
        <v>945</v>
      </c>
      <c r="Z119" s="17" t="s">
        <v>946</v>
      </c>
      <c r="AA119" s="17" t="s">
        <v>993</v>
      </c>
      <c r="AB119" s="17"/>
      <c r="AC119" s="69">
        <v>0.0465</v>
      </c>
      <c r="AD119" s="17"/>
      <c r="AE119" s="170" t="s">
        <v>827</v>
      </c>
      <c r="AF119" s="171">
        <v>20</v>
      </c>
      <c r="AG119" s="171">
        <v>26</v>
      </c>
      <c r="AH119" s="171"/>
      <c r="AI119" s="188">
        <f>AG119/2*AG119/2*3.14*AF119*7860/1000000000</f>
        <v>0.083419752</v>
      </c>
      <c r="AJ119" s="99">
        <f t="shared" ref="AJ119:AJ121" si="240">AC119/AI119</f>
        <v>0.557421940070021</v>
      </c>
      <c r="AK119" s="195"/>
      <c r="AL119" s="17"/>
      <c r="AM119" s="102"/>
      <c r="AN119" s="102"/>
      <c r="AO119" s="17"/>
      <c r="AP119" s="17"/>
      <c r="AQ119" s="17"/>
      <c r="AR119" s="17"/>
      <c r="AS119" s="31">
        <f>VLOOKUP(N:N,[1]底座模块化总成!$N:$AS,32,0)</f>
        <v>0</v>
      </c>
      <c r="AT119" s="17"/>
      <c r="AU119" s="17"/>
      <c r="AV119" s="17"/>
      <c r="AW119" s="17"/>
      <c r="AX119" s="17"/>
      <c r="AY119" s="17">
        <v>4</v>
      </c>
      <c r="AZ119" s="28">
        <v>4</v>
      </c>
      <c r="BA119" s="28">
        <v>4</v>
      </c>
      <c r="BB119" s="28">
        <v>4</v>
      </c>
      <c r="BC119" s="28">
        <v>4</v>
      </c>
      <c r="BD119" s="29">
        <v>4</v>
      </c>
      <c r="BE119" s="142">
        <f t="shared" ref="BE119:BJ119" si="241">$AS119*AY119</f>
        <v>0</v>
      </c>
      <c r="BF119" s="142">
        <f t="shared" si="241"/>
        <v>0</v>
      </c>
      <c r="BG119" s="142">
        <f t="shared" si="241"/>
        <v>0</v>
      </c>
      <c r="BH119" s="142">
        <f t="shared" si="241"/>
        <v>0</v>
      </c>
      <c r="BI119" s="142">
        <f t="shared" si="241"/>
        <v>0</v>
      </c>
      <c r="BJ119" s="142">
        <f t="shared" si="241"/>
        <v>0</v>
      </c>
      <c r="BK119" s="143">
        <f t="shared" ref="BK119:BP119" si="242">$AU119*AY119</f>
        <v>0</v>
      </c>
      <c r="BL119" s="143">
        <f t="shared" si="242"/>
        <v>0</v>
      </c>
      <c r="BM119" s="143">
        <f t="shared" si="242"/>
        <v>0</v>
      </c>
      <c r="BN119" s="143">
        <f t="shared" si="242"/>
        <v>0</v>
      </c>
      <c r="BO119" s="143">
        <f t="shared" si="242"/>
        <v>0</v>
      </c>
      <c r="BP119" s="143">
        <f t="shared" si="242"/>
        <v>0</v>
      </c>
    </row>
    <row r="120" s="1" customFormat="1" ht="30" customHeight="1" spans="1:68">
      <c r="A120" s="15">
        <f t="shared" si="147"/>
        <v>113</v>
      </c>
      <c r="B120" s="16"/>
      <c r="C120" s="16"/>
      <c r="D120" s="16"/>
      <c r="E120" s="16">
        <v>3</v>
      </c>
      <c r="F120" s="16"/>
      <c r="G120" s="16"/>
      <c r="H120" s="16"/>
      <c r="I120" s="16"/>
      <c r="J120" s="16"/>
      <c r="K120" s="16"/>
      <c r="L120" s="16"/>
      <c r="M120" s="16"/>
      <c r="N120" s="17" t="s">
        <v>994</v>
      </c>
      <c r="O120" s="17" t="s">
        <v>995</v>
      </c>
      <c r="P120" s="17" t="s">
        <v>996</v>
      </c>
      <c r="Q120" s="17"/>
      <c r="R120" s="17" t="s">
        <v>934</v>
      </c>
      <c r="S120" s="158"/>
      <c r="T120" s="17" t="s">
        <v>689</v>
      </c>
      <c r="U120" s="17"/>
      <c r="V120" s="17" t="s">
        <v>689</v>
      </c>
      <c r="W120" s="47" t="s">
        <v>676</v>
      </c>
      <c r="X120" s="47" t="s">
        <v>675</v>
      </c>
      <c r="Y120" s="17" t="s">
        <v>989</v>
      </c>
      <c r="Z120" s="17" t="s">
        <v>899</v>
      </c>
      <c r="AA120" s="17"/>
      <c r="AB120" s="17"/>
      <c r="AC120" s="69">
        <v>0.0025</v>
      </c>
      <c r="AD120" s="17" t="s">
        <v>679</v>
      </c>
      <c r="AE120" s="70" t="s">
        <v>693</v>
      </c>
      <c r="AF120" s="175" t="s">
        <v>694</v>
      </c>
      <c r="AG120" s="175"/>
      <c r="AH120" s="175"/>
      <c r="AI120" s="192">
        <f>AC120*1.02</f>
        <v>0.00255</v>
      </c>
      <c r="AJ120" s="99">
        <f t="shared" si="240"/>
        <v>0.980392156862745</v>
      </c>
      <c r="AK120" s="195"/>
      <c r="AL120" s="17"/>
      <c r="AM120" s="102"/>
      <c r="AN120" s="102"/>
      <c r="AO120" s="17"/>
      <c r="AP120" s="17"/>
      <c r="AQ120" s="17"/>
      <c r="AR120" s="17"/>
      <c r="AS120" s="31">
        <f>VLOOKUP(N:N,[1]底座模块化总成!$N:$AS,32,0)</f>
        <v>0</v>
      </c>
      <c r="AT120" s="17"/>
      <c r="AU120" s="17"/>
      <c r="AV120" s="17"/>
      <c r="AW120" s="17"/>
      <c r="AX120" s="17"/>
      <c r="AY120" s="17">
        <v>4</v>
      </c>
      <c r="AZ120" s="28">
        <v>4</v>
      </c>
      <c r="BA120" s="28">
        <v>4</v>
      </c>
      <c r="BB120" s="28">
        <v>4</v>
      </c>
      <c r="BC120" s="28">
        <v>4</v>
      </c>
      <c r="BD120" s="29">
        <v>4</v>
      </c>
      <c r="BE120" s="142">
        <f t="shared" ref="BE120:BJ120" si="243">$AS120*AY120</f>
        <v>0</v>
      </c>
      <c r="BF120" s="142">
        <f t="shared" si="243"/>
        <v>0</v>
      </c>
      <c r="BG120" s="142">
        <f t="shared" si="243"/>
        <v>0</v>
      </c>
      <c r="BH120" s="142">
        <f t="shared" si="243"/>
        <v>0</v>
      </c>
      <c r="BI120" s="142">
        <f t="shared" si="243"/>
        <v>0</v>
      </c>
      <c r="BJ120" s="142">
        <f t="shared" si="243"/>
        <v>0</v>
      </c>
      <c r="BK120" s="143">
        <f t="shared" ref="BK120:BP120" si="244">$AU120*AY120</f>
        <v>0</v>
      </c>
      <c r="BL120" s="143">
        <f t="shared" si="244"/>
        <v>0</v>
      </c>
      <c r="BM120" s="143">
        <f t="shared" si="244"/>
        <v>0</v>
      </c>
      <c r="BN120" s="143">
        <f t="shared" si="244"/>
        <v>0</v>
      </c>
      <c r="BO120" s="143">
        <f t="shared" si="244"/>
        <v>0</v>
      </c>
      <c r="BP120" s="143">
        <f t="shared" si="244"/>
        <v>0</v>
      </c>
    </row>
    <row r="121" s="1" customFormat="1" ht="30" customHeight="1" spans="1:68">
      <c r="A121" s="15">
        <f t="shared" si="147"/>
        <v>114</v>
      </c>
      <c r="B121" s="16"/>
      <c r="C121" s="16"/>
      <c r="D121" s="16">
        <v>2</v>
      </c>
      <c r="E121" s="16"/>
      <c r="F121" s="16"/>
      <c r="G121" s="16"/>
      <c r="H121" s="16"/>
      <c r="I121" s="16"/>
      <c r="J121" s="16"/>
      <c r="K121" s="16"/>
      <c r="L121" s="16"/>
      <c r="M121" s="151" t="s">
        <v>218</v>
      </c>
      <c r="N121" s="17" t="s">
        <v>218</v>
      </c>
      <c r="O121" s="17" t="s">
        <v>219</v>
      </c>
      <c r="P121" s="17"/>
      <c r="Q121" s="17" t="s">
        <v>673</v>
      </c>
      <c r="R121" s="17" t="s">
        <v>934</v>
      </c>
      <c r="S121" s="160"/>
      <c r="T121" s="17" t="s">
        <v>689</v>
      </c>
      <c r="U121" s="17"/>
      <c r="V121" s="17" t="s">
        <v>689</v>
      </c>
      <c r="W121" s="47" t="s">
        <v>676</v>
      </c>
      <c r="X121" s="47" t="s">
        <v>675</v>
      </c>
      <c r="Y121" s="17" t="s">
        <v>997</v>
      </c>
      <c r="Z121" s="17" t="s">
        <v>997</v>
      </c>
      <c r="AA121" s="17" t="s">
        <v>679</v>
      </c>
      <c r="AB121" s="17" t="s">
        <v>998</v>
      </c>
      <c r="AC121" s="69">
        <v>0.006</v>
      </c>
      <c r="AD121" s="17" t="s">
        <v>679</v>
      </c>
      <c r="AE121" s="170" t="s">
        <v>693</v>
      </c>
      <c r="AF121" s="178" t="s">
        <v>999</v>
      </c>
      <c r="AG121" s="178"/>
      <c r="AH121" s="178"/>
      <c r="AI121" s="196">
        <f>AC121*1.05</f>
        <v>0.0063</v>
      </c>
      <c r="AJ121" s="99">
        <f t="shared" si="240"/>
        <v>0.952380952380952</v>
      </c>
      <c r="AK121" s="17"/>
      <c r="AL121" s="17"/>
      <c r="AM121" s="64" t="s">
        <v>701</v>
      </c>
      <c r="AN121" s="64" t="s">
        <v>1000</v>
      </c>
      <c r="AO121" s="17"/>
      <c r="AP121" s="17"/>
      <c r="AQ121" s="17"/>
      <c r="AR121" s="17"/>
      <c r="AS121" s="31">
        <f>VLOOKUP(N:N,[1]底座模块化总成!$N:$AS,32,0)</f>
        <v>2.34</v>
      </c>
      <c r="AT121" s="17"/>
      <c r="AU121" s="17">
        <v>2.34</v>
      </c>
      <c r="AV121" s="17"/>
      <c r="AW121" s="17"/>
      <c r="AX121" s="17"/>
      <c r="AY121" s="17">
        <v>2</v>
      </c>
      <c r="AZ121" s="28">
        <v>2</v>
      </c>
      <c r="BA121" s="28">
        <v>2</v>
      </c>
      <c r="BB121" s="28">
        <v>2</v>
      </c>
      <c r="BC121" s="28">
        <v>2</v>
      </c>
      <c r="BD121" s="29">
        <v>2</v>
      </c>
      <c r="BE121" s="142">
        <f t="shared" ref="BE121:BJ121" si="245">$AS121*AY121</f>
        <v>4.68</v>
      </c>
      <c r="BF121" s="142">
        <f t="shared" si="245"/>
        <v>4.68</v>
      </c>
      <c r="BG121" s="142">
        <f t="shared" si="245"/>
        <v>4.68</v>
      </c>
      <c r="BH121" s="142">
        <f t="shared" si="245"/>
        <v>4.68</v>
      </c>
      <c r="BI121" s="142">
        <f t="shared" si="245"/>
        <v>4.68</v>
      </c>
      <c r="BJ121" s="142">
        <f t="shared" si="245"/>
        <v>4.68</v>
      </c>
      <c r="BK121" s="143">
        <f t="shared" ref="BK121:BP121" si="246">$AU121*AY121</f>
        <v>4.68</v>
      </c>
      <c r="BL121" s="143">
        <f t="shared" si="246"/>
        <v>4.68</v>
      </c>
      <c r="BM121" s="143">
        <f t="shared" si="246"/>
        <v>4.68</v>
      </c>
      <c r="BN121" s="143">
        <f t="shared" si="246"/>
        <v>4.68</v>
      </c>
      <c r="BO121" s="143">
        <f t="shared" si="246"/>
        <v>4.68</v>
      </c>
      <c r="BP121" s="143">
        <f t="shared" si="246"/>
        <v>4.68</v>
      </c>
    </row>
    <row r="122" s="1" customFormat="1" ht="30" customHeight="1" spans="1:68">
      <c r="A122" s="15">
        <f t="shared" si="147"/>
        <v>115</v>
      </c>
      <c r="B122" s="16"/>
      <c r="C122" s="16"/>
      <c r="D122" s="16">
        <v>2</v>
      </c>
      <c r="E122" s="16"/>
      <c r="F122" s="16"/>
      <c r="G122" s="16"/>
      <c r="H122" s="16"/>
      <c r="I122" s="16"/>
      <c r="J122" s="16"/>
      <c r="K122" s="16"/>
      <c r="L122" s="16"/>
      <c r="M122" s="152" t="s">
        <v>209</v>
      </c>
      <c r="N122" s="28" t="s">
        <v>209</v>
      </c>
      <c r="O122" s="28" t="s">
        <v>210</v>
      </c>
      <c r="P122" s="28"/>
      <c r="Q122" s="28" t="s">
        <v>673</v>
      </c>
      <c r="R122" s="28" t="s">
        <v>934</v>
      </c>
      <c r="S122" s="158"/>
      <c r="T122" s="28" t="s">
        <v>771</v>
      </c>
      <c r="U122" s="28"/>
      <c r="V122" s="28" t="s">
        <v>771</v>
      </c>
      <c r="W122" s="47" t="s">
        <v>676</v>
      </c>
      <c r="X122" s="47" t="s">
        <v>675</v>
      </c>
      <c r="Y122" s="28" t="s">
        <v>677</v>
      </c>
      <c r="Z122" s="28" t="s">
        <v>678</v>
      </c>
      <c r="AA122" s="28" t="s">
        <v>679</v>
      </c>
      <c r="AB122" s="28" t="s">
        <v>1001</v>
      </c>
      <c r="AC122" s="79">
        <v>0.524</v>
      </c>
      <c r="AD122" s="28" t="s">
        <v>679</v>
      </c>
      <c r="AE122" s="17"/>
      <c r="AF122" s="17"/>
      <c r="AG122" s="17"/>
      <c r="AH122" s="17"/>
      <c r="AI122" s="17"/>
      <c r="AJ122" s="17"/>
      <c r="AK122" s="17"/>
      <c r="AL122" s="17"/>
      <c r="AM122" s="64" t="s">
        <v>701</v>
      </c>
      <c r="AN122" s="64" t="s">
        <v>1002</v>
      </c>
      <c r="AO122" s="17"/>
      <c r="AP122" s="17"/>
      <c r="AQ122" s="17"/>
      <c r="AR122" s="17"/>
      <c r="AS122" s="31">
        <f>AU122</f>
        <v>43.6471596638655</v>
      </c>
      <c r="AT122" s="17"/>
      <c r="AU122" s="17">
        <v>43.6471596638655</v>
      </c>
      <c r="AV122" s="17"/>
      <c r="AW122" s="17"/>
      <c r="AX122" s="17"/>
      <c r="AY122" s="17">
        <v>1</v>
      </c>
      <c r="AZ122" s="17">
        <v>1</v>
      </c>
      <c r="BA122" s="28">
        <v>1</v>
      </c>
      <c r="BB122" s="28">
        <v>1</v>
      </c>
      <c r="BC122" s="28">
        <v>1</v>
      </c>
      <c r="BD122" s="29">
        <v>1</v>
      </c>
      <c r="BE122" s="142">
        <f t="shared" ref="BE122:BJ122" si="247">$AS122*AY122</f>
        <v>43.6471596638655</v>
      </c>
      <c r="BF122" s="142">
        <f t="shared" si="247"/>
        <v>43.6471596638655</v>
      </c>
      <c r="BG122" s="142">
        <f t="shared" si="247"/>
        <v>43.6471596638655</v>
      </c>
      <c r="BH122" s="142">
        <f t="shared" si="247"/>
        <v>43.6471596638655</v>
      </c>
      <c r="BI122" s="142">
        <f t="shared" si="247"/>
        <v>43.6471596638655</v>
      </c>
      <c r="BJ122" s="142">
        <f t="shared" si="247"/>
        <v>43.6471596638655</v>
      </c>
      <c r="BK122" s="143">
        <f t="shared" ref="BK122:BP122" si="248">$AU122*AY122</f>
        <v>43.6471596638655</v>
      </c>
      <c r="BL122" s="143">
        <f t="shared" si="248"/>
        <v>43.6471596638655</v>
      </c>
      <c r="BM122" s="143">
        <f t="shared" si="248"/>
        <v>43.6471596638655</v>
      </c>
      <c r="BN122" s="143">
        <f t="shared" si="248"/>
        <v>43.6471596638655</v>
      </c>
      <c r="BO122" s="143">
        <f t="shared" si="248"/>
        <v>43.6471596638655</v>
      </c>
      <c r="BP122" s="143">
        <f t="shared" si="248"/>
        <v>43.6471596638655</v>
      </c>
    </row>
    <row r="123" s="1" customFormat="1" ht="30" customHeight="1" spans="1:68">
      <c r="A123" s="15">
        <f t="shared" si="147"/>
        <v>116</v>
      </c>
      <c r="B123" s="16"/>
      <c r="C123" s="16"/>
      <c r="D123" s="16">
        <v>2</v>
      </c>
      <c r="E123" s="16"/>
      <c r="F123" s="16"/>
      <c r="G123" s="16"/>
      <c r="H123" s="16"/>
      <c r="I123" s="16"/>
      <c r="J123" s="16"/>
      <c r="K123" s="16"/>
      <c r="L123" s="16"/>
      <c r="M123" s="151" t="s">
        <v>237</v>
      </c>
      <c r="N123" s="17" t="s">
        <v>237</v>
      </c>
      <c r="O123" s="17" t="s">
        <v>238</v>
      </c>
      <c r="P123" s="17" t="s">
        <v>1003</v>
      </c>
      <c r="Q123" s="17"/>
      <c r="R123" s="17" t="s">
        <v>934</v>
      </c>
      <c r="S123" s="160"/>
      <c r="T123" s="17" t="s">
        <v>673</v>
      </c>
      <c r="U123" s="17"/>
      <c r="V123" s="17" t="s">
        <v>679</v>
      </c>
      <c r="W123" s="47" t="s">
        <v>676</v>
      </c>
      <c r="X123" s="47" t="s">
        <v>675</v>
      </c>
      <c r="Y123" s="17" t="s">
        <v>697</v>
      </c>
      <c r="Z123" s="17" t="s">
        <v>1004</v>
      </c>
      <c r="AA123" s="17"/>
      <c r="AB123" s="17"/>
      <c r="AC123" s="69">
        <v>0.0063</v>
      </c>
      <c r="AD123" s="17"/>
      <c r="AE123" s="17"/>
      <c r="AF123" s="17"/>
      <c r="AG123" s="17"/>
      <c r="AH123" s="17"/>
      <c r="AI123" s="17"/>
      <c r="AJ123" s="17"/>
      <c r="AK123" s="17"/>
      <c r="AL123" s="17"/>
      <c r="AM123" s="64" t="s">
        <v>701</v>
      </c>
      <c r="AN123" s="64" t="s">
        <v>702</v>
      </c>
      <c r="AO123" s="17"/>
      <c r="AP123" s="17"/>
      <c r="AQ123" s="17"/>
      <c r="AR123" s="17"/>
      <c r="AS123" s="31">
        <f>VLOOKUP(N:N,[1]底座模块化总成!$N:$AS,32,0)</f>
        <v>0.42</v>
      </c>
      <c r="AT123" s="17"/>
      <c r="AU123" s="17">
        <v>0.24</v>
      </c>
      <c r="AV123" s="17"/>
      <c r="AW123" s="17"/>
      <c r="AX123" s="17"/>
      <c r="AY123" s="17">
        <v>1</v>
      </c>
      <c r="AZ123" s="28">
        <v>1</v>
      </c>
      <c r="BA123" s="28">
        <v>1</v>
      </c>
      <c r="BB123" s="28">
        <v>1</v>
      </c>
      <c r="BC123" s="28">
        <v>1</v>
      </c>
      <c r="BD123" s="29">
        <v>1</v>
      </c>
      <c r="BE123" s="142">
        <f t="shared" ref="BE123:BJ123" si="249">$AS123*AY123</f>
        <v>0.42</v>
      </c>
      <c r="BF123" s="142">
        <f t="shared" si="249"/>
        <v>0.42</v>
      </c>
      <c r="BG123" s="142">
        <f t="shared" si="249"/>
        <v>0.42</v>
      </c>
      <c r="BH123" s="142">
        <f t="shared" si="249"/>
        <v>0.42</v>
      </c>
      <c r="BI123" s="142">
        <f t="shared" si="249"/>
        <v>0.42</v>
      </c>
      <c r="BJ123" s="142">
        <f t="shared" si="249"/>
        <v>0.42</v>
      </c>
      <c r="BK123" s="143">
        <f t="shared" ref="BK123:BP123" si="250">$AU123*AY123</f>
        <v>0.24</v>
      </c>
      <c r="BL123" s="143">
        <f t="shared" si="250"/>
        <v>0.24</v>
      </c>
      <c r="BM123" s="143">
        <f t="shared" si="250"/>
        <v>0.24</v>
      </c>
      <c r="BN123" s="143">
        <f t="shared" si="250"/>
        <v>0.24</v>
      </c>
      <c r="BO123" s="143">
        <f t="shared" si="250"/>
        <v>0.24</v>
      </c>
      <c r="BP123" s="143">
        <f t="shared" si="250"/>
        <v>0.24</v>
      </c>
    </row>
    <row r="124" s="1" customFormat="1" ht="30" customHeight="1" spans="1:68">
      <c r="A124" s="15">
        <f t="shared" si="147"/>
        <v>117</v>
      </c>
      <c r="B124" s="16"/>
      <c r="C124" s="16"/>
      <c r="D124" s="16">
        <v>2</v>
      </c>
      <c r="E124" s="16"/>
      <c r="F124" s="16"/>
      <c r="G124" s="16"/>
      <c r="H124" s="16"/>
      <c r="I124" s="16"/>
      <c r="J124" s="16"/>
      <c r="K124" s="16"/>
      <c r="L124" s="16"/>
      <c r="M124" s="151" t="s">
        <v>246</v>
      </c>
      <c r="N124" s="17" t="s">
        <v>246</v>
      </c>
      <c r="O124" s="17" t="s">
        <v>247</v>
      </c>
      <c r="P124" s="17"/>
      <c r="Q124" s="17" t="s">
        <v>673</v>
      </c>
      <c r="R124" s="17" t="s">
        <v>934</v>
      </c>
      <c r="S124" s="161"/>
      <c r="T124" s="17"/>
      <c r="U124" s="17"/>
      <c r="V124" s="17" t="s">
        <v>673</v>
      </c>
      <c r="W124" s="17" t="s">
        <v>675</v>
      </c>
      <c r="X124" s="17" t="s">
        <v>676</v>
      </c>
      <c r="Y124" s="17" t="s">
        <v>677</v>
      </c>
      <c r="Z124" s="17" t="s">
        <v>678</v>
      </c>
      <c r="AA124" s="17"/>
      <c r="AB124" s="17"/>
      <c r="AC124" s="69">
        <v>0.5</v>
      </c>
      <c r="AD124" s="17"/>
      <c r="AE124" s="17"/>
      <c r="AF124" s="17"/>
      <c r="AG124" s="17"/>
      <c r="AH124" s="17"/>
      <c r="AI124" s="17"/>
      <c r="AJ124" s="17"/>
      <c r="AK124" s="17"/>
      <c r="AL124" s="17"/>
      <c r="AM124" s="64" t="s">
        <v>701</v>
      </c>
      <c r="AN124" s="64" t="s">
        <v>1002</v>
      </c>
      <c r="AO124" s="17"/>
      <c r="AP124" s="17"/>
      <c r="AQ124" s="17"/>
      <c r="AR124" s="17"/>
      <c r="AS124" s="31">
        <f>AU124</f>
        <v>212.153589499513</v>
      </c>
      <c r="AT124" s="17"/>
      <c r="AU124" s="17">
        <v>212.153589499513</v>
      </c>
      <c r="AV124" s="17"/>
      <c r="AW124" s="17"/>
      <c r="AX124" s="17"/>
      <c r="AY124" s="17">
        <v>1</v>
      </c>
      <c r="AZ124" s="28">
        <v>1</v>
      </c>
      <c r="BA124" s="28">
        <v>1</v>
      </c>
      <c r="BB124" s="28">
        <v>1</v>
      </c>
      <c r="BC124" s="28">
        <v>1</v>
      </c>
      <c r="BD124" s="29">
        <v>0</v>
      </c>
      <c r="BE124" s="142">
        <f t="shared" ref="BE124:BJ124" si="251">$AS124*AY124</f>
        <v>212.153589499513</v>
      </c>
      <c r="BF124" s="142">
        <f t="shared" si="251"/>
        <v>212.153589499513</v>
      </c>
      <c r="BG124" s="142">
        <f t="shared" si="251"/>
        <v>212.153589499513</v>
      </c>
      <c r="BH124" s="142">
        <f t="shared" si="251"/>
        <v>212.153589499513</v>
      </c>
      <c r="BI124" s="142">
        <f t="shared" si="251"/>
        <v>212.153589499513</v>
      </c>
      <c r="BJ124" s="142">
        <f t="shared" si="251"/>
        <v>0</v>
      </c>
      <c r="BK124" s="143">
        <f t="shared" ref="BK124:BP124" si="252">$AU124*AY124</f>
        <v>212.153589499513</v>
      </c>
      <c r="BL124" s="143">
        <f t="shared" si="252"/>
        <v>212.153589499513</v>
      </c>
      <c r="BM124" s="143">
        <f t="shared" si="252"/>
        <v>212.153589499513</v>
      </c>
      <c r="BN124" s="143">
        <f t="shared" si="252"/>
        <v>212.153589499513</v>
      </c>
      <c r="BO124" s="143">
        <f t="shared" si="252"/>
        <v>212.153589499513</v>
      </c>
      <c r="BP124" s="143">
        <f t="shared" si="252"/>
        <v>0</v>
      </c>
    </row>
    <row r="125" s="3" customFormat="1" ht="30" customHeight="1" spans="1:68">
      <c r="A125" s="144">
        <f t="shared" si="147"/>
        <v>118</v>
      </c>
      <c r="B125" s="19"/>
      <c r="C125" s="19"/>
      <c r="D125" s="19">
        <v>2</v>
      </c>
      <c r="E125" s="19"/>
      <c r="F125" s="19"/>
      <c r="G125" s="19"/>
      <c r="H125" s="19"/>
      <c r="I125" s="19"/>
      <c r="J125" s="19"/>
      <c r="K125" s="19"/>
      <c r="L125" s="19"/>
      <c r="M125" s="153" t="s">
        <v>1005</v>
      </c>
      <c r="N125" s="153" t="s">
        <v>1005</v>
      </c>
      <c r="O125" s="154" t="s">
        <v>1006</v>
      </c>
      <c r="P125" s="155"/>
      <c r="Q125" s="162" t="s">
        <v>673</v>
      </c>
      <c r="R125" s="155" t="s">
        <v>934</v>
      </c>
      <c r="S125" s="163"/>
      <c r="T125" s="163" t="s">
        <v>689</v>
      </c>
      <c r="U125" s="153" t="s">
        <v>1005</v>
      </c>
      <c r="V125" s="164" t="s">
        <v>689</v>
      </c>
      <c r="W125" s="165" t="s">
        <v>675</v>
      </c>
      <c r="X125" s="165" t="s">
        <v>676</v>
      </c>
      <c r="Y125" s="165" t="s">
        <v>677</v>
      </c>
      <c r="Z125" s="179" t="s">
        <v>678</v>
      </c>
      <c r="AA125" s="180" t="s">
        <v>679</v>
      </c>
      <c r="AB125" s="162" t="s">
        <v>1007</v>
      </c>
      <c r="AC125" s="181">
        <f>0.548-0.0107-0.0107</f>
        <v>0.5266</v>
      </c>
      <c r="AD125" s="155" t="s">
        <v>679</v>
      </c>
      <c r="AE125" s="20"/>
      <c r="AF125" s="20"/>
      <c r="AG125" s="20"/>
      <c r="AH125" s="20"/>
      <c r="AI125" s="20"/>
      <c r="AJ125" s="20"/>
      <c r="AK125" s="20"/>
      <c r="AL125" s="20"/>
      <c r="AM125" s="67" t="s">
        <v>701</v>
      </c>
      <c r="AN125" s="67" t="s">
        <v>1008</v>
      </c>
      <c r="AO125" s="20"/>
      <c r="AP125" s="20"/>
      <c r="AQ125" s="20"/>
      <c r="AR125" s="20"/>
      <c r="AS125" s="66">
        <v>117</v>
      </c>
      <c r="AT125" s="20"/>
      <c r="AU125" s="20">
        <v>117</v>
      </c>
      <c r="AV125" s="20"/>
      <c r="AW125" s="20"/>
      <c r="AX125" s="20"/>
      <c r="AY125" s="20">
        <v>0</v>
      </c>
      <c r="AZ125" s="29">
        <v>0</v>
      </c>
      <c r="BA125" s="29">
        <v>0</v>
      </c>
      <c r="BB125" s="29">
        <v>0</v>
      </c>
      <c r="BC125" s="29">
        <v>0</v>
      </c>
      <c r="BD125" s="29">
        <v>1</v>
      </c>
      <c r="BE125" s="142">
        <f t="shared" ref="BE125:BJ125" si="253">$AS125*AY125</f>
        <v>0</v>
      </c>
      <c r="BF125" s="142">
        <f t="shared" si="253"/>
        <v>0</v>
      </c>
      <c r="BG125" s="142">
        <f t="shared" si="253"/>
        <v>0</v>
      </c>
      <c r="BH125" s="142">
        <f t="shared" si="253"/>
        <v>0</v>
      </c>
      <c r="BI125" s="142">
        <f t="shared" si="253"/>
        <v>0</v>
      </c>
      <c r="BJ125" s="142">
        <f t="shared" si="253"/>
        <v>117</v>
      </c>
      <c r="BK125" s="143">
        <f t="shared" ref="BK125:BP125" si="254">$AU125*AY125</f>
        <v>0</v>
      </c>
      <c r="BL125" s="143">
        <f t="shared" si="254"/>
        <v>0</v>
      </c>
      <c r="BM125" s="143">
        <f t="shared" si="254"/>
        <v>0</v>
      </c>
      <c r="BN125" s="143">
        <f t="shared" si="254"/>
        <v>0</v>
      </c>
      <c r="BO125" s="143">
        <f t="shared" si="254"/>
        <v>0</v>
      </c>
      <c r="BP125" s="143">
        <f t="shared" si="254"/>
        <v>117</v>
      </c>
    </row>
    <row r="126" s="3" customFormat="1" ht="30" customHeight="1" spans="1:68">
      <c r="A126" s="144">
        <f t="shared" si="147"/>
        <v>119</v>
      </c>
      <c r="B126" s="19"/>
      <c r="C126" s="19"/>
      <c r="D126" s="19">
        <v>2</v>
      </c>
      <c r="E126" s="19"/>
      <c r="F126" s="19"/>
      <c r="G126" s="19"/>
      <c r="H126" s="19"/>
      <c r="I126" s="19"/>
      <c r="J126" s="19"/>
      <c r="K126" s="19"/>
      <c r="L126" s="19"/>
      <c r="M126" s="156" t="s">
        <v>1009</v>
      </c>
      <c r="N126" s="156" t="s">
        <v>1009</v>
      </c>
      <c r="O126" s="156" t="s">
        <v>1010</v>
      </c>
      <c r="P126" s="155"/>
      <c r="Q126" s="155"/>
      <c r="R126" s="164" t="s">
        <v>934</v>
      </c>
      <c r="S126" s="155"/>
      <c r="T126" s="163" t="s">
        <v>689</v>
      </c>
      <c r="U126" s="156" t="s">
        <v>1009</v>
      </c>
      <c r="V126" s="164" t="s">
        <v>689</v>
      </c>
      <c r="W126" s="164" t="s">
        <v>675</v>
      </c>
      <c r="X126" s="164" t="s">
        <v>676</v>
      </c>
      <c r="Y126" s="165" t="s">
        <v>989</v>
      </c>
      <c r="Z126" s="180" t="s">
        <v>990</v>
      </c>
      <c r="AA126" s="180"/>
      <c r="AB126" s="182" t="s">
        <v>1011</v>
      </c>
      <c r="AC126" s="183">
        <v>0.012</v>
      </c>
      <c r="AD126" s="155" t="s">
        <v>679</v>
      </c>
      <c r="AE126" s="20"/>
      <c r="AF126" s="20"/>
      <c r="AG126" s="20"/>
      <c r="AH126" s="20"/>
      <c r="AI126" s="20"/>
      <c r="AJ126" s="20"/>
      <c r="AK126" s="20"/>
      <c r="AL126" s="20"/>
      <c r="AM126" s="67" t="s">
        <v>680</v>
      </c>
      <c r="AN126" s="67" t="s">
        <v>695</v>
      </c>
      <c r="AO126" s="20"/>
      <c r="AP126" s="20">
        <v>15.9292</v>
      </c>
      <c r="AQ126" s="20">
        <f>AP126*AC126*1.02</f>
        <v>0.194973408</v>
      </c>
      <c r="AR126" s="20"/>
      <c r="AS126" s="66">
        <f>AQ126</f>
        <v>0.194973408</v>
      </c>
      <c r="AT126" s="20"/>
      <c r="AU126" s="20">
        <f>AS126</f>
        <v>0.194973408</v>
      </c>
      <c r="AV126" s="20"/>
      <c r="AW126" s="20"/>
      <c r="AX126" s="20"/>
      <c r="AY126" s="20">
        <v>0</v>
      </c>
      <c r="AZ126" s="29">
        <v>0</v>
      </c>
      <c r="BA126" s="29">
        <v>0</v>
      </c>
      <c r="BB126" s="29">
        <v>0</v>
      </c>
      <c r="BC126" s="29">
        <v>0</v>
      </c>
      <c r="BD126" s="29">
        <v>1</v>
      </c>
      <c r="BE126" s="142">
        <f t="shared" ref="BE126:BJ126" si="255">$AS126*AY126</f>
        <v>0</v>
      </c>
      <c r="BF126" s="142">
        <f t="shared" si="255"/>
        <v>0</v>
      </c>
      <c r="BG126" s="142">
        <f t="shared" si="255"/>
        <v>0</v>
      </c>
      <c r="BH126" s="142">
        <f t="shared" si="255"/>
        <v>0</v>
      </c>
      <c r="BI126" s="142">
        <f t="shared" si="255"/>
        <v>0</v>
      </c>
      <c r="BJ126" s="142">
        <f t="shared" si="255"/>
        <v>0.194973408</v>
      </c>
      <c r="BK126" s="143">
        <f t="shared" ref="BK126:BP126" si="256">$AU126*AY126</f>
        <v>0</v>
      </c>
      <c r="BL126" s="143">
        <f t="shared" si="256"/>
        <v>0</v>
      </c>
      <c r="BM126" s="143">
        <f t="shared" si="256"/>
        <v>0</v>
      </c>
      <c r="BN126" s="143">
        <f t="shared" si="256"/>
        <v>0</v>
      </c>
      <c r="BO126" s="143">
        <f t="shared" si="256"/>
        <v>0</v>
      </c>
      <c r="BP126" s="143">
        <f t="shared" si="256"/>
        <v>0.194973408</v>
      </c>
    </row>
    <row r="127" s="3" customFormat="1" ht="30" customHeight="1" spans="1:68">
      <c r="A127" s="144">
        <f t="shared" si="147"/>
        <v>120</v>
      </c>
      <c r="B127" s="19"/>
      <c r="C127" s="19"/>
      <c r="D127" s="19">
        <v>2</v>
      </c>
      <c r="E127" s="19"/>
      <c r="F127" s="19"/>
      <c r="G127" s="19"/>
      <c r="H127" s="19"/>
      <c r="I127" s="19"/>
      <c r="J127" s="19"/>
      <c r="K127" s="19"/>
      <c r="L127" s="19"/>
      <c r="M127" s="156" t="s">
        <v>1012</v>
      </c>
      <c r="N127" s="156" t="s">
        <v>1012</v>
      </c>
      <c r="O127" s="156" t="s">
        <v>1013</v>
      </c>
      <c r="P127" s="155"/>
      <c r="Q127" s="162" t="s">
        <v>771</v>
      </c>
      <c r="R127" s="162" t="s">
        <v>934</v>
      </c>
      <c r="S127" s="166"/>
      <c r="T127" s="163" t="s">
        <v>689</v>
      </c>
      <c r="U127" s="156" t="s">
        <v>1012</v>
      </c>
      <c r="V127" s="164" t="s">
        <v>689</v>
      </c>
      <c r="W127" s="164" t="s">
        <v>675</v>
      </c>
      <c r="X127" s="164" t="s">
        <v>676</v>
      </c>
      <c r="Y127" s="165" t="s">
        <v>1014</v>
      </c>
      <c r="Z127" s="165" t="s">
        <v>837</v>
      </c>
      <c r="AA127" s="165" t="s">
        <v>679</v>
      </c>
      <c r="AB127" s="182" t="s">
        <v>1015</v>
      </c>
      <c r="AC127" s="182">
        <v>0.0006</v>
      </c>
      <c r="AD127" s="181" t="s">
        <v>1016</v>
      </c>
      <c r="AE127" s="20"/>
      <c r="AF127" s="20"/>
      <c r="AG127" s="20"/>
      <c r="AH127" s="20"/>
      <c r="AI127" s="20"/>
      <c r="AJ127" s="20"/>
      <c r="AK127" s="20"/>
      <c r="AL127" s="20"/>
      <c r="AM127" s="67" t="s">
        <v>701</v>
      </c>
      <c r="AN127" s="67" t="s">
        <v>840</v>
      </c>
      <c r="AO127" s="20"/>
      <c r="AP127" s="20"/>
      <c r="AQ127" s="20"/>
      <c r="AR127" s="20"/>
      <c r="AS127" s="66">
        <v>0.19</v>
      </c>
      <c r="AT127" s="20"/>
      <c r="AU127" s="20">
        <v>0.19</v>
      </c>
      <c r="AV127" s="20"/>
      <c r="AW127" s="20"/>
      <c r="AX127" s="20"/>
      <c r="AY127" s="20">
        <v>0</v>
      </c>
      <c r="AZ127" s="29">
        <v>0</v>
      </c>
      <c r="BA127" s="29">
        <v>0</v>
      </c>
      <c r="BB127" s="29">
        <v>0</v>
      </c>
      <c r="BC127" s="29">
        <v>0</v>
      </c>
      <c r="BD127" s="29">
        <v>1</v>
      </c>
      <c r="BE127" s="142">
        <f t="shared" ref="BE127:BJ127" si="257">$AS127*AY127</f>
        <v>0</v>
      </c>
      <c r="BF127" s="142">
        <f t="shared" si="257"/>
        <v>0</v>
      </c>
      <c r="BG127" s="142">
        <f t="shared" si="257"/>
        <v>0</v>
      </c>
      <c r="BH127" s="142">
        <f t="shared" si="257"/>
        <v>0</v>
      </c>
      <c r="BI127" s="142">
        <f t="shared" si="257"/>
        <v>0</v>
      </c>
      <c r="BJ127" s="142">
        <f t="shared" si="257"/>
        <v>0.19</v>
      </c>
      <c r="BK127" s="143">
        <f t="shared" ref="BK127:BP127" si="258">$AU127*AY127</f>
        <v>0</v>
      </c>
      <c r="BL127" s="143">
        <f t="shared" si="258"/>
        <v>0</v>
      </c>
      <c r="BM127" s="143">
        <f t="shared" si="258"/>
        <v>0</v>
      </c>
      <c r="BN127" s="143">
        <f t="shared" si="258"/>
        <v>0</v>
      </c>
      <c r="BO127" s="143">
        <f t="shared" si="258"/>
        <v>0</v>
      </c>
      <c r="BP127" s="143">
        <f t="shared" si="258"/>
        <v>0.19</v>
      </c>
    </row>
    <row r="128" s="3" customFormat="1" ht="30" customHeight="1" spans="1:68">
      <c r="A128" s="144">
        <f t="shared" si="147"/>
        <v>121</v>
      </c>
      <c r="B128" s="19"/>
      <c r="C128" s="19"/>
      <c r="D128" s="19">
        <v>2</v>
      </c>
      <c r="E128" s="19"/>
      <c r="F128" s="19"/>
      <c r="G128" s="19"/>
      <c r="H128" s="19"/>
      <c r="I128" s="19"/>
      <c r="J128" s="19"/>
      <c r="K128" s="19"/>
      <c r="L128" s="19"/>
      <c r="M128" s="156" t="s">
        <v>1017</v>
      </c>
      <c r="N128" s="156" t="s">
        <v>1017</v>
      </c>
      <c r="O128" s="156" t="s">
        <v>1018</v>
      </c>
      <c r="P128" s="155"/>
      <c r="Q128" s="162" t="s">
        <v>689</v>
      </c>
      <c r="R128" s="162" t="s">
        <v>934</v>
      </c>
      <c r="S128" s="167"/>
      <c r="T128" s="163" t="s">
        <v>673</v>
      </c>
      <c r="U128" s="156" t="s">
        <v>1017</v>
      </c>
      <c r="V128" s="164" t="s">
        <v>673</v>
      </c>
      <c r="W128" s="164" t="s">
        <v>675</v>
      </c>
      <c r="X128" s="164" t="s">
        <v>676</v>
      </c>
      <c r="Y128" s="165" t="s">
        <v>989</v>
      </c>
      <c r="Z128" s="165" t="s">
        <v>990</v>
      </c>
      <c r="AA128" s="165" t="s">
        <v>679</v>
      </c>
      <c r="AB128" s="182" t="s">
        <v>1019</v>
      </c>
      <c r="AC128" s="182">
        <v>0.0004</v>
      </c>
      <c r="AD128" s="182" t="s">
        <v>679</v>
      </c>
      <c r="AE128" s="20"/>
      <c r="AF128" s="20"/>
      <c r="AG128" s="20"/>
      <c r="AH128" s="20"/>
      <c r="AI128" s="20"/>
      <c r="AJ128" s="20"/>
      <c r="AK128" s="20"/>
      <c r="AL128" s="20"/>
      <c r="AM128" s="67" t="s">
        <v>680</v>
      </c>
      <c r="AN128" s="67" t="s">
        <v>695</v>
      </c>
      <c r="AO128" s="20"/>
      <c r="AP128" s="20">
        <v>15.9292</v>
      </c>
      <c r="AQ128" s="20">
        <f>AP128*AC128*1.02</f>
        <v>0.0064991136</v>
      </c>
      <c r="AR128" s="20"/>
      <c r="AS128" s="66">
        <f>AQ128</f>
        <v>0.0064991136</v>
      </c>
      <c r="AT128" s="20"/>
      <c r="AU128" s="20">
        <f t="shared" ref="AU128:AU133" si="259">AS128</f>
        <v>0.0064991136</v>
      </c>
      <c r="AV128" s="20"/>
      <c r="AW128" s="20"/>
      <c r="AX128" s="20"/>
      <c r="AY128" s="20">
        <v>0</v>
      </c>
      <c r="AZ128" s="29">
        <v>0</v>
      </c>
      <c r="BA128" s="29">
        <v>0</v>
      </c>
      <c r="BB128" s="29">
        <v>0</v>
      </c>
      <c r="BC128" s="29">
        <v>0</v>
      </c>
      <c r="BD128" s="29">
        <v>1</v>
      </c>
      <c r="BE128" s="142">
        <f t="shared" ref="BE128:BJ128" si="260">$AS128*AY128</f>
        <v>0</v>
      </c>
      <c r="BF128" s="142">
        <f t="shared" si="260"/>
        <v>0</v>
      </c>
      <c r="BG128" s="142">
        <f t="shared" si="260"/>
        <v>0</v>
      </c>
      <c r="BH128" s="142">
        <f t="shared" si="260"/>
        <v>0</v>
      </c>
      <c r="BI128" s="142">
        <f t="shared" si="260"/>
        <v>0</v>
      </c>
      <c r="BJ128" s="142">
        <f t="shared" si="260"/>
        <v>0.0064991136</v>
      </c>
      <c r="BK128" s="143">
        <f t="shared" ref="BK128:BP128" si="261">$AU128*AY128</f>
        <v>0</v>
      </c>
      <c r="BL128" s="143">
        <f t="shared" si="261"/>
        <v>0</v>
      </c>
      <c r="BM128" s="143">
        <f t="shared" si="261"/>
        <v>0</v>
      </c>
      <c r="BN128" s="143">
        <f t="shared" si="261"/>
        <v>0</v>
      </c>
      <c r="BO128" s="143">
        <f t="shared" si="261"/>
        <v>0</v>
      </c>
      <c r="BP128" s="143">
        <f t="shared" si="261"/>
        <v>0.0064991136</v>
      </c>
    </row>
    <row r="129" s="1" customFormat="1" ht="30" customHeight="1" spans="1:68">
      <c r="A129" s="15">
        <f t="shared" si="147"/>
        <v>122</v>
      </c>
      <c r="B129" s="16"/>
      <c r="C129" s="16"/>
      <c r="D129" s="16">
        <v>2</v>
      </c>
      <c r="E129" s="16"/>
      <c r="F129" s="16"/>
      <c r="G129" s="16"/>
      <c r="H129" s="16"/>
      <c r="I129" s="16"/>
      <c r="J129" s="16"/>
      <c r="K129" s="16"/>
      <c r="L129" s="16"/>
      <c r="M129" s="151" t="s">
        <v>239</v>
      </c>
      <c r="N129" s="17" t="s">
        <v>239</v>
      </c>
      <c r="O129" s="17" t="s">
        <v>240</v>
      </c>
      <c r="P129" s="17" t="s">
        <v>1020</v>
      </c>
      <c r="Q129" s="17" t="s">
        <v>673</v>
      </c>
      <c r="R129" s="17" t="s">
        <v>934</v>
      </c>
      <c r="S129" s="204"/>
      <c r="T129" s="17" t="s">
        <v>673</v>
      </c>
      <c r="U129" s="17"/>
      <c r="V129" s="17"/>
      <c r="W129" s="17"/>
      <c r="X129" s="17"/>
      <c r="Y129" s="17"/>
      <c r="Z129" s="17">
        <v>35</v>
      </c>
      <c r="AA129" s="17" t="s">
        <v>1021</v>
      </c>
      <c r="AB129" s="208" t="s">
        <v>1022</v>
      </c>
      <c r="AC129" s="17">
        <v>0.0107</v>
      </c>
      <c r="AD129" s="17" t="s">
        <v>1023</v>
      </c>
      <c r="AE129" s="17"/>
      <c r="AF129" s="17"/>
      <c r="AG129" s="17"/>
      <c r="AH129" s="17"/>
      <c r="AI129" s="17"/>
      <c r="AJ129" s="17"/>
      <c r="AK129" s="17"/>
      <c r="AL129" s="17"/>
      <c r="AM129" s="64" t="s">
        <v>701</v>
      </c>
      <c r="AN129" s="64" t="s">
        <v>1024</v>
      </c>
      <c r="AO129" s="17"/>
      <c r="AP129" s="17"/>
      <c r="AQ129" s="17"/>
      <c r="AR129" s="17"/>
      <c r="AS129" s="31">
        <f>VLOOKUP(N:N,[1]底座模块化总成!$N:$AS,32,0)</f>
        <v>2</v>
      </c>
      <c r="AT129" s="17"/>
      <c r="AU129" s="17">
        <v>2</v>
      </c>
      <c r="AV129" s="17"/>
      <c r="AW129" s="17"/>
      <c r="AX129" s="17"/>
      <c r="AY129" s="17">
        <v>2</v>
      </c>
      <c r="AZ129" s="28">
        <v>2</v>
      </c>
      <c r="BA129" s="28">
        <v>2</v>
      </c>
      <c r="BB129" s="28">
        <v>2</v>
      </c>
      <c r="BC129" s="28">
        <v>2</v>
      </c>
      <c r="BD129" s="29">
        <v>2</v>
      </c>
      <c r="BE129" s="142">
        <f t="shared" ref="BE129:BJ129" si="262">$AS129*AY129</f>
        <v>4</v>
      </c>
      <c r="BF129" s="142">
        <f t="shared" si="262"/>
        <v>4</v>
      </c>
      <c r="BG129" s="142">
        <f t="shared" si="262"/>
        <v>4</v>
      </c>
      <c r="BH129" s="142">
        <f t="shared" si="262"/>
        <v>4</v>
      </c>
      <c r="BI129" s="142">
        <f t="shared" si="262"/>
        <v>4</v>
      </c>
      <c r="BJ129" s="142">
        <f t="shared" si="262"/>
        <v>4</v>
      </c>
      <c r="BK129" s="143">
        <f t="shared" ref="BK129:BP129" si="263">$AU129*AY129</f>
        <v>4</v>
      </c>
      <c r="BL129" s="143">
        <f t="shared" si="263"/>
        <v>4</v>
      </c>
      <c r="BM129" s="143">
        <f t="shared" si="263"/>
        <v>4</v>
      </c>
      <c r="BN129" s="143">
        <f t="shared" si="263"/>
        <v>4</v>
      </c>
      <c r="BO129" s="143">
        <f t="shared" si="263"/>
        <v>4</v>
      </c>
      <c r="BP129" s="143">
        <f t="shared" si="263"/>
        <v>4</v>
      </c>
    </row>
    <row r="130" s="1" customFormat="1" ht="30" customHeight="1" spans="1:68">
      <c r="A130" s="15">
        <f t="shared" si="147"/>
        <v>123</v>
      </c>
      <c r="B130" s="16"/>
      <c r="C130" s="16"/>
      <c r="D130" s="16">
        <v>2</v>
      </c>
      <c r="E130" s="16"/>
      <c r="F130" s="16"/>
      <c r="G130" s="16"/>
      <c r="H130" s="16"/>
      <c r="I130" s="16"/>
      <c r="J130" s="16"/>
      <c r="K130" s="16"/>
      <c r="L130" s="16"/>
      <c r="M130" s="151" t="s">
        <v>204</v>
      </c>
      <c r="N130" s="17" t="s">
        <v>204</v>
      </c>
      <c r="O130" s="17" t="s">
        <v>205</v>
      </c>
      <c r="P130" s="17" t="s">
        <v>1025</v>
      </c>
      <c r="Q130" s="17"/>
      <c r="R130" s="17" t="s">
        <v>934</v>
      </c>
      <c r="S130" s="158"/>
      <c r="T130" s="17" t="s">
        <v>771</v>
      </c>
      <c r="U130" s="17"/>
      <c r="V130" s="17" t="s">
        <v>771</v>
      </c>
      <c r="W130" s="47" t="s">
        <v>676</v>
      </c>
      <c r="X130" s="47" t="s">
        <v>675</v>
      </c>
      <c r="Y130" s="209" t="s">
        <v>1026</v>
      </c>
      <c r="Z130" s="17" t="s">
        <v>1027</v>
      </c>
      <c r="AA130" s="17" t="s">
        <v>1028</v>
      </c>
      <c r="AB130" s="17"/>
      <c r="AC130" s="69">
        <v>0.0365</v>
      </c>
      <c r="AD130" s="17" t="s">
        <v>1029</v>
      </c>
      <c r="AE130" s="210" t="s">
        <v>970</v>
      </c>
      <c r="AF130" s="171">
        <v>100</v>
      </c>
      <c r="AG130" s="171">
        <v>8</v>
      </c>
      <c r="AH130" s="171"/>
      <c r="AI130" s="188">
        <f>AG130/2*AG130/2*3.14*AF130*7860/1000000000</f>
        <v>0.03948864</v>
      </c>
      <c r="AJ130" s="99">
        <f>AC130/AI130</f>
        <v>0.924316461645678</v>
      </c>
      <c r="AK130" s="17"/>
      <c r="AL130" s="17"/>
      <c r="AM130" s="64" t="s">
        <v>701</v>
      </c>
      <c r="AN130" s="64" t="s">
        <v>1030</v>
      </c>
      <c r="AO130" s="17"/>
      <c r="AP130" s="17"/>
      <c r="AQ130" s="17"/>
      <c r="AR130" s="17"/>
      <c r="AS130" s="31">
        <f>VLOOKUP(N:N,[1]底座模块化总成!$N:$AS,32,0)</f>
        <v>1.98</v>
      </c>
      <c r="AT130" s="17"/>
      <c r="AU130" s="17">
        <v>1.98</v>
      </c>
      <c r="AV130" s="17"/>
      <c r="AW130" s="17"/>
      <c r="AX130" s="17"/>
      <c r="AY130" s="17">
        <v>1</v>
      </c>
      <c r="AZ130" s="28">
        <v>1</v>
      </c>
      <c r="BA130" s="28">
        <v>1</v>
      </c>
      <c r="BB130" s="28">
        <v>1</v>
      </c>
      <c r="BC130" s="28">
        <v>1</v>
      </c>
      <c r="BD130" s="29">
        <v>1</v>
      </c>
      <c r="BE130" s="142">
        <f t="shared" ref="BE130:BJ130" si="264">$AS130*AY130</f>
        <v>1.98</v>
      </c>
      <c r="BF130" s="142">
        <f t="shared" si="264"/>
        <v>1.98</v>
      </c>
      <c r="BG130" s="142">
        <f t="shared" si="264"/>
        <v>1.98</v>
      </c>
      <c r="BH130" s="142">
        <f t="shared" si="264"/>
        <v>1.98</v>
      </c>
      <c r="BI130" s="142">
        <f t="shared" si="264"/>
        <v>1.98</v>
      </c>
      <c r="BJ130" s="142">
        <f t="shared" si="264"/>
        <v>1.98</v>
      </c>
      <c r="BK130" s="143">
        <f t="shared" ref="BK130:BP130" si="265">$AU130*AY130</f>
        <v>1.98</v>
      </c>
      <c r="BL130" s="143">
        <f t="shared" si="265"/>
        <v>1.98</v>
      </c>
      <c r="BM130" s="143">
        <f t="shared" si="265"/>
        <v>1.98</v>
      </c>
      <c r="BN130" s="143">
        <f t="shared" si="265"/>
        <v>1.98</v>
      </c>
      <c r="BO130" s="143">
        <f t="shared" si="265"/>
        <v>1.98</v>
      </c>
      <c r="BP130" s="143">
        <f t="shared" si="265"/>
        <v>1.98</v>
      </c>
    </row>
    <row r="131" s="1" customFormat="1" ht="30" customHeight="1" spans="1:68">
      <c r="A131" s="15">
        <f t="shared" si="147"/>
        <v>124</v>
      </c>
      <c r="B131" s="16"/>
      <c r="C131" s="16"/>
      <c r="D131" s="16">
        <v>2</v>
      </c>
      <c r="E131" s="16"/>
      <c r="F131" s="16"/>
      <c r="G131" s="16"/>
      <c r="H131" s="16"/>
      <c r="I131" s="16"/>
      <c r="J131" s="16"/>
      <c r="K131" s="16"/>
      <c r="L131" s="16"/>
      <c r="M131" s="151" t="s">
        <v>195</v>
      </c>
      <c r="N131" s="17" t="s">
        <v>195</v>
      </c>
      <c r="O131" s="17" t="s">
        <v>196</v>
      </c>
      <c r="P131" s="17" t="s">
        <v>1031</v>
      </c>
      <c r="Q131" s="17" t="s">
        <v>673</v>
      </c>
      <c r="R131" s="17" t="s">
        <v>934</v>
      </c>
      <c r="S131" s="158"/>
      <c r="T131" s="17" t="s">
        <v>943</v>
      </c>
      <c r="U131" s="17"/>
      <c r="V131" s="17" t="s">
        <v>943</v>
      </c>
      <c r="W131" s="47" t="s">
        <v>676</v>
      </c>
      <c r="X131" s="47" t="s">
        <v>675</v>
      </c>
      <c r="Y131" s="209" t="s">
        <v>1026</v>
      </c>
      <c r="Z131" s="17" t="s">
        <v>1032</v>
      </c>
      <c r="AA131" s="17" t="s">
        <v>971</v>
      </c>
      <c r="AB131" s="17"/>
      <c r="AC131" s="69">
        <v>0.0217</v>
      </c>
      <c r="AD131" s="17" t="s">
        <v>1029</v>
      </c>
      <c r="AE131" s="210" t="s">
        <v>970</v>
      </c>
      <c r="AF131" s="171">
        <v>60</v>
      </c>
      <c r="AG131" s="171">
        <v>8</v>
      </c>
      <c r="AH131" s="171"/>
      <c r="AI131" s="188">
        <f>AG131/2*AG131/2*3.14*AF131*7860/1000000000</f>
        <v>0.023693184</v>
      </c>
      <c r="AJ131" s="99">
        <f>AC131/AI131</f>
        <v>0.915875215420604</v>
      </c>
      <c r="AK131" s="17"/>
      <c r="AL131" s="17"/>
      <c r="AM131" s="64" t="s">
        <v>701</v>
      </c>
      <c r="AN131" s="64" t="s">
        <v>1030</v>
      </c>
      <c r="AO131" s="17"/>
      <c r="AP131" s="17"/>
      <c r="AQ131" s="17"/>
      <c r="AR131" s="17"/>
      <c r="AS131" s="31">
        <f>VLOOKUP(N:N,[1]底座模块化总成!$N:$AS,32,0)</f>
        <v>0.6747</v>
      </c>
      <c r="AT131" s="17"/>
      <c r="AU131" s="17">
        <v>0.67469</v>
      </c>
      <c r="AV131" s="17"/>
      <c r="AW131" s="17"/>
      <c r="AX131" s="17"/>
      <c r="AY131" s="17">
        <v>1</v>
      </c>
      <c r="AZ131" s="28">
        <v>1</v>
      </c>
      <c r="BA131" s="28">
        <v>1</v>
      </c>
      <c r="BB131" s="28">
        <v>1</v>
      </c>
      <c r="BC131" s="28">
        <v>1</v>
      </c>
      <c r="BD131" s="29">
        <v>1</v>
      </c>
      <c r="BE131" s="142">
        <f t="shared" ref="BE131:BJ131" si="266">$AS131*AY131</f>
        <v>0.6747</v>
      </c>
      <c r="BF131" s="142">
        <f t="shared" si="266"/>
        <v>0.6747</v>
      </c>
      <c r="BG131" s="142">
        <f t="shared" si="266"/>
        <v>0.6747</v>
      </c>
      <c r="BH131" s="142">
        <f t="shared" si="266"/>
        <v>0.6747</v>
      </c>
      <c r="BI131" s="142">
        <f t="shared" si="266"/>
        <v>0.6747</v>
      </c>
      <c r="BJ131" s="142">
        <f t="shared" si="266"/>
        <v>0.6747</v>
      </c>
      <c r="BK131" s="143">
        <f t="shared" ref="BK131:BP131" si="267">$AU131*AY131</f>
        <v>0.67469</v>
      </c>
      <c r="BL131" s="143">
        <f t="shared" si="267"/>
        <v>0.67469</v>
      </c>
      <c r="BM131" s="143">
        <f t="shared" si="267"/>
        <v>0.67469</v>
      </c>
      <c r="BN131" s="143">
        <f t="shared" si="267"/>
        <v>0.67469</v>
      </c>
      <c r="BO131" s="143">
        <f t="shared" si="267"/>
        <v>0.67469</v>
      </c>
      <c r="BP131" s="143">
        <f t="shared" si="267"/>
        <v>0.67469</v>
      </c>
    </row>
    <row r="132" s="1" customFormat="1" ht="30" customHeight="1" spans="1:68">
      <c r="A132" s="15">
        <f t="shared" si="147"/>
        <v>125</v>
      </c>
      <c r="B132" s="16"/>
      <c r="C132" s="16"/>
      <c r="D132" s="16">
        <v>2</v>
      </c>
      <c r="E132" s="16"/>
      <c r="F132" s="16"/>
      <c r="G132" s="16"/>
      <c r="H132" s="16"/>
      <c r="I132" s="16"/>
      <c r="J132" s="16"/>
      <c r="K132" s="16"/>
      <c r="L132" s="16"/>
      <c r="M132" s="151" t="s">
        <v>230</v>
      </c>
      <c r="N132" s="17" t="s">
        <v>230</v>
      </c>
      <c r="O132" s="17" t="s">
        <v>1033</v>
      </c>
      <c r="P132" s="17" t="s">
        <v>1034</v>
      </c>
      <c r="Q132" s="17" t="s">
        <v>673</v>
      </c>
      <c r="R132" s="17" t="s">
        <v>934</v>
      </c>
      <c r="S132" s="158"/>
      <c r="T132" s="17" t="s">
        <v>673</v>
      </c>
      <c r="U132" s="17"/>
      <c r="V132" s="17" t="s">
        <v>679</v>
      </c>
      <c r="W132" s="47" t="s">
        <v>676</v>
      </c>
      <c r="X132" s="47" t="s">
        <v>675</v>
      </c>
      <c r="Y132" s="17" t="s">
        <v>697</v>
      </c>
      <c r="Z132" s="17" t="s">
        <v>679</v>
      </c>
      <c r="AA132" s="17" t="s">
        <v>1035</v>
      </c>
      <c r="AB132" s="17" t="s">
        <v>1036</v>
      </c>
      <c r="AC132" s="69">
        <v>0.0064</v>
      </c>
      <c r="AD132" s="17" t="s">
        <v>232</v>
      </c>
      <c r="AE132" s="17"/>
      <c r="AF132" s="17"/>
      <c r="AG132" s="17"/>
      <c r="AH132" s="17"/>
      <c r="AI132" s="17"/>
      <c r="AJ132" s="17"/>
      <c r="AK132" s="17"/>
      <c r="AL132" s="17"/>
      <c r="AM132" s="64" t="s">
        <v>701</v>
      </c>
      <c r="AN132" s="64" t="s">
        <v>923</v>
      </c>
      <c r="AO132" s="17"/>
      <c r="AP132" s="17"/>
      <c r="AQ132" s="17"/>
      <c r="AR132" s="17"/>
      <c r="AS132" s="31">
        <f>VLOOKUP(N:N,[1]底座模块化总成!$N:$AS,32,0)</f>
        <v>0.053</v>
      </c>
      <c r="AT132" s="17"/>
      <c r="AU132" s="17">
        <f t="shared" si="259"/>
        <v>0.053</v>
      </c>
      <c r="AV132" s="17"/>
      <c r="AW132" s="17"/>
      <c r="AX132" s="17"/>
      <c r="AY132" s="17">
        <v>5</v>
      </c>
      <c r="AZ132" s="28">
        <v>5</v>
      </c>
      <c r="BA132" s="28">
        <v>5</v>
      </c>
      <c r="BB132" s="28">
        <v>5</v>
      </c>
      <c r="BC132" s="28">
        <v>5</v>
      </c>
      <c r="BD132" s="29">
        <v>5</v>
      </c>
      <c r="BE132" s="142">
        <f t="shared" ref="BE132:BJ132" si="268">$AS132*AY132</f>
        <v>0.265</v>
      </c>
      <c r="BF132" s="142">
        <f t="shared" si="268"/>
        <v>0.265</v>
      </c>
      <c r="BG132" s="142">
        <f t="shared" si="268"/>
        <v>0.265</v>
      </c>
      <c r="BH132" s="142">
        <f t="shared" si="268"/>
        <v>0.265</v>
      </c>
      <c r="BI132" s="142">
        <f t="shared" si="268"/>
        <v>0.265</v>
      </c>
      <c r="BJ132" s="142">
        <f t="shared" si="268"/>
        <v>0.265</v>
      </c>
      <c r="BK132" s="143">
        <f t="shared" ref="BK132:BP132" si="269">$AU132*AY132</f>
        <v>0.265</v>
      </c>
      <c r="BL132" s="143">
        <f t="shared" si="269"/>
        <v>0.265</v>
      </c>
      <c r="BM132" s="143">
        <f t="shared" si="269"/>
        <v>0.265</v>
      </c>
      <c r="BN132" s="143">
        <f t="shared" si="269"/>
        <v>0.265</v>
      </c>
      <c r="BO132" s="143">
        <f t="shared" si="269"/>
        <v>0.265</v>
      </c>
      <c r="BP132" s="143">
        <f t="shared" si="269"/>
        <v>0.265</v>
      </c>
    </row>
    <row r="133" s="1" customFormat="1" ht="30" customHeight="1" spans="1:68">
      <c r="A133" s="15">
        <f t="shared" si="147"/>
        <v>126</v>
      </c>
      <c r="B133" s="16"/>
      <c r="C133" s="16"/>
      <c r="D133" s="16">
        <v>2</v>
      </c>
      <c r="E133" s="16"/>
      <c r="F133" s="16"/>
      <c r="G133" s="16"/>
      <c r="H133" s="16"/>
      <c r="I133" s="16"/>
      <c r="J133" s="16"/>
      <c r="K133" s="16"/>
      <c r="L133" s="16"/>
      <c r="M133" s="151" t="s">
        <v>233</v>
      </c>
      <c r="N133" s="17" t="s">
        <v>233</v>
      </c>
      <c r="O133" s="17" t="s">
        <v>234</v>
      </c>
      <c r="P133" s="17" t="s">
        <v>1037</v>
      </c>
      <c r="Q133" s="17" t="s">
        <v>771</v>
      </c>
      <c r="R133" s="17" t="s">
        <v>934</v>
      </c>
      <c r="S133" s="158"/>
      <c r="T133" s="17" t="s">
        <v>673</v>
      </c>
      <c r="U133" s="17"/>
      <c r="V133" s="17" t="s">
        <v>673</v>
      </c>
      <c r="W133" s="47" t="s">
        <v>676</v>
      </c>
      <c r="X133" s="47" t="s">
        <v>675</v>
      </c>
      <c r="Y133" s="17" t="s">
        <v>697</v>
      </c>
      <c r="Z133" s="17" t="s">
        <v>1038</v>
      </c>
      <c r="AA133" s="17" t="s">
        <v>679</v>
      </c>
      <c r="AB133" s="17" t="s">
        <v>1039</v>
      </c>
      <c r="AC133" s="69">
        <v>0.0004</v>
      </c>
      <c r="AD133" s="17"/>
      <c r="AE133" s="17"/>
      <c r="AF133" s="175">
        <v>50</v>
      </c>
      <c r="AG133" s="175">
        <v>30</v>
      </c>
      <c r="AH133" s="175">
        <v>1.3</v>
      </c>
      <c r="AI133" s="17"/>
      <c r="AJ133" s="17"/>
      <c r="AK133" s="17"/>
      <c r="AL133" s="17"/>
      <c r="AM133" s="64" t="s">
        <v>701</v>
      </c>
      <c r="AN133" s="64" t="s">
        <v>1040</v>
      </c>
      <c r="AO133" s="17"/>
      <c r="AP133" s="17"/>
      <c r="AQ133" s="17"/>
      <c r="AR133" s="17"/>
      <c r="AS133" s="31">
        <f>VLOOKUP(N:N,[1]底座模块化总成!$N:$AS,32,0)</f>
        <v>0.27</v>
      </c>
      <c r="AT133" s="17"/>
      <c r="AU133" s="17">
        <f t="shared" si="259"/>
        <v>0.27</v>
      </c>
      <c r="AV133" s="17"/>
      <c r="AW133" s="17"/>
      <c r="AX133" s="17"/>
      <c r="AY133" s="17">
        <v>1</v>
      </c>
      <c r="AZ133" s="28">
        <v>1</v>
      </c>
      <c r="BA133" s="28">
        <v>1</v>
      </c>
      <c r="BB133" s="28">
        <v>1</v>
      </c>
      <c r="BC133" s="28">
        <v>1</v>
      </c>
      <c r="BD133" s="29">
        <v>1</v>
      </c>
      <c r="BE133" s="142">
        <f t="shared" ref="BE133:BJ133" si="270">$AS133*AY133</f>
        <v>0.27</v>
      </c>
      <c r="BF133" s="142">
        <f t="shared" si="270"/>
        <v>0.27</v>
      </c>
      <c r="BG133" s="142">
        <f t="shared" si="270"/>
        <v>0.27</v>
      </c>
      <c r="BH133" s="142">
        <f t="shared" si="270"/>
        <v>0.27</v>
      </c>
      <c r="BI133" s="142">
        <f t="shared" si="270"/>
        <v>0.27</v>
      </c>
      <c r="BJ133" s="142">
        <f t="shared" si="270"/>
        <v>0.27</v>
      </c>
      <c r="BK133" s="143">
        <f t="shared" ref="BK133:BP133" si="271">$AU133*AY133</f>
        <v>0.27</v>
      </c>
      <c r="BL133" s="143">
        <f t="shared" si="271"/>
        <v>0.27</v>
      </c>
      <c r="BM133" s="143">
        <f t="shared" si="271"/>
        <v>0.27</v>
      </c>
      <c r="BN133" s="143">
        <f t="shared" si="271"/>
        <v>0.27</v>
      </c>
      <c r="BO133" s="143">
        <f t="shared" si="271"/>
        <v>0.27</v>
      </c>
      <c r="BP133" s="143">
        <f t="shared" si="271"/>
        <v>0.27</v>
      </c>
    </row>
    <row r="134" s="1" customFormat="1" ht="30" customHeight="1" spans="1:68">
      <c r="A134" s="15">
        <f t="shared" si="147"/>
        <v>127</v>
      </c>
      <c r="B134" s="16"/>
      <c r="C134" s="16"/>
      <c r="D134" s="16">
        <v>2</v>
      </c>
      <c r="E134" s="16"/>
      <c r="F134" s="16"/>
      <c r="G134" s="16"/>
      <c r="H134" s="16"/>
      <c r="I134" s="16"/>
      <c r="J134" s="16"/>
      <c r="K134" s="16"/>
      <c r="L134" s="16"/>
      <c r="M134" s="152" t="s">
        <v>1041</v>
      </c>
      <c r="N134" s="28" t="s">
        <v>1041</v>
      </c>
      <c r="O134" s="28" t="s">
        <v>1042</v>
      </c>
      <c r="P134" s="28" t="s">
        <v>1043</v>
      </c>
      <c r="Q134" s="28" t="s">
        <v>673</v>
      </c>
      <c r="R134" s="28" t="s">
        <v>934</v>
      </c>
      <c r="S134" s="158"/>
      <c r="T134" s="28"/>
      <c r="U134" s="28"/>
      <c r="V134" s="28" t="s">
        <v>673</v>
      </c>
      <c r="W134" s="28" t="s">
        <v>675</v>
      </c>
      <c r="X134" s="28" t="s">
        <v>676</v>
      </c>
      <c r="Y134" s="28" t="s">
        <v>677</v>
      </c>
      <c r="Z134" s="28" t="s">
        <v>678</v>
      </c>
      <c r="AA134" s="28"/>
      <c r="AB134" s="28"/>
      <c r="AC134" s="79">
        <v>0.15</v>
      </c>
      <c r="AD134" s="28"/>
      <c r="AE134" s="17"/>
      <c r="AF134" s="175"/>
      <c r="AG134" s="175"/>
      <c r="AH134" s="175"/>
      <c r="AI134" s="17"/>
      <c r="AJ134" s="195"/>
      <c r="AK134" s="17"/>
      <c r="AL134" s="17"/>
      <c r="AM134" s="64" t="s">
        <v>701</v>
      </c>
      <c r="AN134" s="64" t="s">
        <v>1002</v>
      </c>
      <c r="AO134" s="17"/>
      <c r="AP134" s="17"/>
      <c r="AQ134" s="17"/>
      <c r="AR134" s="17"/>
      <c r="AS134" s="31">
        <f t="shared" ref="AS134:AS138" si="272">AU134</f>
        <v>58.508319624874</v>
      </c>
      <c r="AT134" s="17"/>
      <c r="AU134" s="222">
        <v>58.508319624874</v>
      </c>
      <c r="AV134" s="17"/>
      <c r="AW134" s="17"/>
      <c r="AX134" s="17"/>
      <c r="AY134" s="28">
        <v>1</v>
      </c>
      <c r="AZ134" s="28">
        <v>0</v>
      </c>
      <c r="BA134" s="28">
        <v>0</v>
      </c>
      <c r="BB134" s="28">
        <v>0</v>
      </c>
      <c r="BC134" s="223">
        <v>0</v>
      </c>
      <c r="BD134" s="224">
        <v>0</v>
      </c>
      <c r="BE134" s="142">
        <f t="shared" ref="BE134:BJ134" si="273">$AS134*AY134</f>
        <v>58.508319624874</v>
      </c>
      <c r="BF134" s="142">
        <f t="shared" si="273"/>
        <v>0</v>
      </c>
      <c r="BG134" s="142">
        <f t="shared" si="273"/>
        <v>0</v>
      </c>
      <c r="BH134" s="142">
        <f t="shared" si="273"/>
        <v>0</v>
      </c>
      <c r="BI134" s="142">
        <f t="shared" si="273"/>
        <v>0</v>
      </c>
      <c r="BJ134" s="142">
        <f t="shared" si="273"/>
        <v>0</v>
      </c>
      <c r="BK134" s="143">
        <f t="shared" ref="BK134:BP134" si="274">$AU134*AY134</f>
        <v>58.508319624874</v>
      </c>
      <c r="BL134" s="143">
        <f t="shared" si="274"/>
        <v>0</v>
      </c>
      <c r="BM134" s="143">
        <f t="shared" si="274"/>
        <v>0</v>
      </c>
      <c r="BN134" s="143">
        <f t="shared" si="274"/>
        <v>0</v>
      </c>
      <c r="BO134" s="143">
        <f t="shared" si="274"/>
        <v>0</v>
      </c>
      <c r="BP134" s="143">
        <f t="shared" si="274"/>
        <v>0</v>
      </c>
    </row>
    <row r="135" s="1" customFormat="1" ht="30" customHeight="1" spans="1:68">
      <c r="A135" s="15">
        <f t="shared" si="147"/>
        <v>128</v>
      </c>
      <c r="B135" s="16"/>
      <c r="C135" s="16"/>
      <c r="D135" s="16">
        <v>2</v>
      </c>
      <c r="E135" s="16"/>
      <c r="F135" s="16"/>
      <c r="G135" s="16"/>
      <c r="H135" s="16"/>
      <c r="I135" s="16"/>
      <c r="J135" s="16"/>
      <c r="K135" s="16"/>
      <c r="L135" s="16"/>
      <c r="M135" s="152" t="s">
        <v>344</v>
      </c>
      <c r="N135" s="28" t="s">
        <v>344</v>
      </c>
      <c r="O135" s="28" t="s">
        <v>345</v>
      </c>
      <c r="P135" s="28"/>
      <c r="Q135" s="28" t="s">
        <v>673</v>
      </c>
      <c r="R135" s="28" t="s">
        <v>934</v>
      </c>
      <c r="S135" s="158"/>
      <c r="T135" s="28"/>
      <c r="U135" s="28"/>
      <c r="V135" s="28" t="s">
        <v>673</v>
      </c>
      <c r="W135" s="28" t="s">
        <v>675</v>
      </c>
      <c r="X135" s="28" t="s">
        <v>676</v>
      </c>
      <c r="Y135" s="28" t="s">
        <v>677</v>
      </c>
      <c r="Z135" s="28" t="s">
        <v>678</v>
      </c>
      <c r="AA135" s="28"/>
      <c r="AB135" s="28"/>
      <c r="AC135" s="79">
        <v>0.15</v>
      </c>
      <c r="AD135" s="17"/>
      <c r="AE135" s="17"/>
      <c r="AF135" s="17"/>
      <c r="AG135" s="17"/>
      <c r="AH135" s="17"/>
      <c r="AI135" s="17"/>
      <c r="AJ135" s="17"/>
      <c r="AK135" s="17"/>
      <c r="AL135" s="17"/>
      <c r="AM135" s="64" t="s">
        <v>701</v>
      </c>
      <c r="AN135" s="64" t="s">
        <v>1002</v>
      </c>
      <c r="AO135" s="17"/>
      <c r="AP135" s="17"/>
      <c r="AQ135" s="17"/>
      <c r="AR135" s="17"/>
      <c r="AS135" s="31">
        <f t="shared" si="272"/>
        <v>58.508319624874</v>
      </c>
      <c r="AT135" s="17"/>
      <c r="AU135" s="17">
        <v>58.508319624874</v>
      </c>
      <c r="AV135" s="17"/>
      <c r="AW135" s="17"/>
      <c r="AX135" s="17"/>
      <c r="AY135" s="122">
        <v>0</v>
      </c>
      <c r="AZ135" s="122">
        <v>1</v>
      </c>
      <c r="BA135" s="122">
        <v>0</v>
      </c>
      <c r="BB135" s="122">
        <v>0</v>
      </c>
      <c r="BC135" s="122">
        <v>1</v>
      </c>
      <c r="BD135" s="123">
        <v>0</v>
      </c>
      <c r="BE135" s="142">
        <f t="shared" ref="BE135:BJ135" si="275">$AS135*AY135</f>
        <v>0</v>
      </c>
      <c r="BF135" s="142">
        <f t="shared" si="275"/>
        <v>58.508319624874</v>
      </c>
      <c r="BG135" s="142">
        <f t="shared" si="275"/>
        <v>0</v>
      </c>
      <c r="BH135" s="142">
        <f t="shared" si="275"/>
        <v>0</v>
      </c>
      <c r="BI135" s="142">
        <f t="shared" si="275"/>
        <v>58.508319624874</v>
      </c>
      <c r="BJ135" s="142">
        <f t="shared" si="275"/>
        <v>0</v>
      </c>
      <c r="BK135" s="143">
        <f t="shared" ref="BK135:BP135" si="276">$AU135*AY135</f>
        <v>0</v>
      </c>
      <c r="BL135" s="143">
        <f t="shared" si="276"/>
        <v>58.508319624874</v>
      </c>
      <c r="BM135" s="143">
        <f t="shared" si="276"/>
        <v>0</v>
      </c>
      <c r="BN135" s="143">
        <f t="shared" si="276"/>
        <v>0</v>
      </c>
      <c r="BO135" s="143">
        <f t="shared" si="276"/>
        <v>58.508319624874</v>
      </c>
      <c r="BP135" s="143">
        <f t="shared" si="276"/>
        <v>0</v>
      </c>
    </row>
    <row r="136" s="1" customFormat="1" ht="30" customHeight="1" spans="1:68">
      <c r="A136" s="15">
        <f t="shared" si="147"/>
        <v>129</v>
      </c>
      <c r="B136" s="16"/>
      <c r="C136" s="16"/>
      <c r="D136" s="16">
        <v>2</v>
      </c>
      <c r="E136" s="16"/>
      <c r="F136" s="16"/>
      <c r="G136" s="16"/>
      <c r="H136" s="16"/>
      <c r="I136" s="16"/>
      <c r="J136" s="16"/>
      <c r="K136" s="16"/>
      <c r="L136" s="16"/>
      <c r="M136" s="152" t="s">
        <v>1044</v>
      </c>
      <c r="N136" s="28" t="s">
        <v>1044</v>
      </c>
      <c r="O136" s="28" t="s">
        <v>1045</v>
      </c>
      <c r="P136" s="28" t="s">
        <v>1043</v>
      </c>
      <c r="Q136" s="28" t="s">
        <v>673</v>
      </c>
      <c r="R136" s="28" t="s">
        <v>934</v>
      </c>
      <c r="S136" s="158"/>
      <c r="T136" s="28"/>
      <c r="U136" s="28"/>
      <c r="V136" s="28" t="s">
        <v>673</v>
      </c>
      <c r="W136" s="28" t="s">
        <v>675</v>
      </c>
      <c r="X136" s="28" t="s">
        <v>676</v>
      </c>
      <c r="Y136" s="28" t="s">
        <v>677</v>
      </c>
      <c r="Z136" s="28" t="s">
        <v>678</v>
      </c>
      <c r="AA136" s="28"/>
      <c r="AB136" s="28"/>
      <c r="AC136" s="79">
        <v>0.15</v>
      </c>
      <c r="AD136" s="17"/>
      <c r="AE136" s="17"/>
      <c r="AF136" s="17"/>
      <c r="AG136" s="17"/>
      <c r="AH136" s="17"/>
      <c r="AI136" s="17"/>
      <c r="AJ136" s="195"/>
      <c r="AK136" s="17"/>
      <c r="AL136" s="17"/>
      <c r="AM136" s="64" t="s">
        <v>701</v>
      </c>
      <c r="AN136" s="64" t="s">
        <v>1002</v>
      </c>
      <c r="AO136" s="17"/>
      <c r="AP136" s="17"/>
      <c r="AQ136" s="17"/>
      <c r="AR136" s="17"/>
      <c r="AS136" s="31">
        <f t="shared" si="272"/>
        <v>58.508319624874</v>
      </c>
      <c r="AT136" s="17"/>
      <c r="AU136" s="222">
        <v>58.508319624874</v>
      </c>
      <c r="AV136" s="17"/>
      <c r="AW136" s="17"/>
      <c r="AX136" s="17"/>
      <c r="AY136" s="122">
        <v>0</v>
      </c>
      <c r="AZ136" s="122">
        <v>0</v>
      </c>
      <c r="BA136" s="122">
        <v>1</v>
      </c>
      <c r="BB136" s="122">
        <v>0</v>
      </c>
      <c r="BC136" s="122">
        <v>0</v>
      </c>
      <c r="BD136" s="123">
        <v>0</v>
      </c>
      <c r="BE136" s="142">
        <f t="shared" ref="BE136:BJ136" si="277">$AS136*AY136</f>
        <v>0</v>
      </c>
      <c r="BF136" s="142">
        <f t="shared" si="277"/>
        <v>0</v>
      </c>
      <c r="BG136" s="142">
        <f t="shared" si="277"/>
        <v>58.508319624874</v>
      </c>
      <c r="BH136" s="142">
        <f t="shared" si="277"/>
        <v>0</v>
      </c>
      <c r="BI136" s="142">
        <f t="shared" si="277"/>
        <v>0</v>
      </c>
      <c r="BJ136" s="142">
        <f t="shared" si="277"/>
        <v>0</v>
      </c>
      <c r="BK136" s="143">
        <f t="shared" ref="BK136:BP136" si="278">$AU136*AY136</f>
        <v>0</v>
      </c>
      <c r="BL136" s="143">
        <f t="shared" si="278"/>
        <v>0</v>
      </c>
      <c r="BM136" s="143">
        <f t="shared" si="278"/>
        <v>58.508319624874</v>
      </c>
      <c r="BN136" s="143">
        <f t="shared" si="278"/>
        <v>0</v>
      </c>
      <c r="BO136" s="143">
        <f t="shared" si="278"/>
        <v>0</v>
      </c>
      <c r="BP136" s="143">
        <f t="shared" si="278"/>
        <v>0</v>
      </c>
    </row>
    <row r="137" s="1" customFormat="1" ht="30" customHeight="1" spans="1:68">
      <c r="A137" s="15">
        <f t="shared" si="147"/>
        <v>130</v>
      </c>
      <c r="B137" s="16"/>
      <c r="C137" s="16"/>
      <c r="D137" s="16">
        <v>2</v>
      </c>
      <c r="E137" s="16"/>
      <c r="F137" s="16"/>
      <c r="G137" s="16"/>
      <c r="H137" s="16"/>
      <c r="I137" s="16"/>
      <c r="J137" s="16"/>
      <c r="K137" s="16"/>
      <c r="L137" s="16"/>
      <c r="M137" s="152" t="s">
        <v>1046</v>
      </c>
      <c r="N137" s="28" t="s">
        <v>1046</v>
      </c>
      <c r="O137" s="28" t="s">
        <v>1045</v>
      </c>
      <c r="P137" s="28" t="s">
        <v>1047</v>
      </c>
      <c r="Q137" s="28" t="s">
        <v>673</v>
      </c>
      <c r="R137" s="28" t="s">
        <v>934</v>
      </c>
      <c r="S137" s="158"/>
      <c r="T137" s="28"/>
      <c r="U137" s="28"/>
      <c r="V137" s="28" t="s">
        <v>673</v>
      </c>
      <c r="W137" s="28" t="s">
        <v>675</v>
      </c>
      <c r="X137" s="28" t="s">
        <v>676</v>
      </c>
      <c r="Y137" s="28" t="s">
        <v>677</v>
      </c>
      <c r="Z137" s="28" t="s">
        <v>678</v>
      </c>
      <c r="AA137" s="28"/>
      <c r="AB137" s="28"/>
      <c r="AC137" s="79">
        <v>0.15</v>
      </c>
      <c r="AD137" s="17"/>
      <c r="AE137" s="17"/>
      <c r="AF137" s="17"/>
      <c r="AG137" s="17"/>
      <c r="AH137" s="17"/>
      <c r="AI137" s="17"/>
      <c r="AJ137" s="195"/>
      <c r="AK137" s="17"/>
      <c r="AL137" s="17"/>
      <c r="AM137" s="64" t="s">
        <v>701</v>
      </c>
      <c r="AN137" s="64" t="s">
        <v>1002</v>
      </c>
      <c r="AO137" s="17"/>
      <c r="AP137" s="17"/>
      <c r="AQ137" s="17"/>
      <c r="AR137" s="17"/>
      <c r="AS137" s="31">
        <f t="shared" si="272"/>
        <v>58.508319624874</v>
      </c>
      <c r="AT137" s="17"/>
      <c r="AU137" s="222">
        <v>58.508319624874</v>
      </c>
      <c r="AV137" s="17"/>
      <c r="AW137" s="17"/>
      <c r="AX137" s="17"/>
      <c r="AY137" s="122">
        <v>0</v>
      </c>
      <c r="AZ137" s="122">
        <v>0</v>
      </c>
      <c r="BA137" s="122">
        <v>0</v>
      </c>
      <c r="BB137" s="122">
        <v>1</v>
      </c>
      <c r="BC137" s="122">
        <v>0</v>
      </c>
      <c r="BD137" s="123">
        <v>0</v>
      </c>
      <c r="BE137" s="142">
        <f t="shared" ref="BE137:BJ137" si="279">$AS137*AY137</f>
        <v>0</v>
      </c>
      <c r="BF137" s="142">
        <f t="shared" si="279"/>
        <v>0</v>
      </c>
      <c r="BG137" s="142">
        <f t="shared" si="279"/>
        <v>0</v>
      </c>
      <c r="BH137" s="142">
        <f t="shared" si="279"/>
        <v>58.508319624874</v>
      </c>
      <c r="BI137" s="142">
        <f t="shared" si="279"/>
        <v>0</v>
      </c>
      <c r="BJ137" s="142">
        <f t="shared" si="279"/>
        <v>0</v>
      </c>
      <c r="BK137" s="143">
        <f t="shared" ref="BK137:BP137" si="280">$AU137*AY137</f>
        <v>0</v>
      </c>
      <c r="BL137" s="143">
        <f t="shared" si="280"/>
        <v>0</v>
      </c>
      <c r="BM137" s="143">
        <f t="shared" si="280"/>
        <v>0</v>
      </c>
      <c r="BN137" s="143">
        <f t="shared" si="280"/>
        <v>58.508319624874</v>
      </c>
      <c r="BO137" s="143">
        <f t="shared" si="280"/>
        <v>0</v>
      </c>
      <c r="BP137" s="143">
        <f t="shared" si="280"/>
        <v>0</v>
      </c>
    </row>
    <row r="138" s="1" customFormat="1" ht="30" customHeight="1" spans="1:68">
      <c r="A138" s="15">
        <f t="shared" si="147"/>
        <v>131</v>
      </c>
      <c r="B138" s="16"/>
      <c r="C138" s="16"/>
      <c r="D138" s="16">
        <v>2</v>
      </c>
      <c r="E138" s="16"/>
      <c r="F138" s="16"/>
      <c r="G138" s="16"/>
      <c r="H138" s="16"/>
      <c r="I138" s="16"/>
      <c r="J138" s="16"/>
      <c r="K138" s="16"/>
      <c r="L138" s="16"/>
      <c r="M138" s="30" t="s">
        <v>193</v>
      </c>
      <c r="N138" s="17" t="s">
        <v>193</v>
      </c>
      <c r="O138" s="17" t="s">
        <v>1048</v>
      </c>
      <c r="P138" s="17"/>
      <c r="Q138" s="17"/>
      <c r="R138" s="17"/>
      <c r="S138" s="158"/>
      <c r="T138" s="17"/>
      <c r="U138" s="17"/>
      <c r="V138" s="17" t="s">
        <v>673</v>
      </c>
      <c r="W138" s="17" t="s">
        <v>675</v>
      </c>
      <c r="X138" s="17" t="s">
        <v>676</v>
      </c>
      <c r="Y138" s="17" t="s">
        <v>677</v>
      </c>
      <c r="Z138" s="17" t="s">
        <v>678</v>
      </c>
      <c r="AA138" s="17"/>
      <c r="AB138" s="17" t="s">
        <v>1049</v>
      </c>
      <c r="AC138" s="69">
        <v>0.08</v>
      </c>
      <c r="AD138" s="17"/>
      <c r="AE138" s="17"/>
      <c r="AF138" s="17"/>
      <c r="AG138" s="17"/>
      <c r="AH138" s="17"/>
      <c r="AI138" s="17"/>
      <c r="AJ138" s="17"/>
      <c r="AK138" s="17"/>
      <c r="AL138" s="17"/>
      <c r="AM138" s="64" t="s">
        <v>701</v>
      </c>
      <c r="AN138" s="64" t="s">
        <v>1002</v>
      </c>
      <c r="AO138" s="17"/>
      <c r="AP138" s="17"/>
      <c r="AQ138" s="17"/>
      <c r="AR138" s="17"/>
      <c r="AS138" s="31">
        <f t="shared" si="272"/>
        <v>39.1164705882353</v>
      </c>
      <c r="AT138" s="17"/>
      <c r="AU138" s="17">
        <v>39.1164705882353</v>
      </c>
      <c r="AV138" s="17"/>
      <c r="AW138" s="17"/>
      <c r="AX138" s="17"/>
      <c r="AY138" s="17">
        <v>1</v>
      </c>
      <c r="AZ138" s="17">
        <v>1</v>
      </c>
      <c r="BA138" s="28">
        <v>1</v>
      </c>
      <c r="BB138" s="28">
        <v>1</v>
      </c>
      <c r="BC138" s="28">
        <v>1</v>
      </c>
      <c r="BD138" s="29">
        <v>0</v>
      </c>
      <c r="BE138" s="142">
        <f t="shared" ref="BE138:BJ138" si="281">$AS138*AY138</f>
        <v>39.1164705882353</v>
      </c>
      <c r="BF138" s="142">
        <f t="shared" si="281"/>
        <v>39.1164705882353</v>
      </c>
      <c r="BG138" s="142">
        <f t="shared" si="281"/>
        <v>39.1164705882353</v>
      </c>
      <c r="BH138" s="142">
        <f t="shared" si="281"/>
        <v>39.1164705882353</v>
      </c>
      <c r="BI138" s="142">
        <f t="shared" si="281"/>
        <v>39.1164705882353</v>
      </c>
      <c r="BJ138" s="142">
        <f t="shared" si="281"/>
        <v>0</v>
      </c>
      <c r="BK138" s="143">
        <f t="shared" ref="BK138:BP138" si="282">$AU138*AY138</f>
        <v>39.1164705882353</v>
      </c>
      <c r="BL138" s="143">
        <f t="shared" si="282"/>
        <v>39.1164705882353</v>
      </c>
      <c r="BM138" s="143">
        <f t="shared" si="282"/>
        <v>39.1164705882353</v>
      </c>
      <c r="BN138" s="143">
        <f t="shared" si="282"/>
        <v>39.1164705882353</v>
      </c>
      <c r="BO138" s="143">
        <f t="shared" si="282"/>
        <v>39.1164705882353</v>
      </c>
      <c r="BP138" s="143">
        <f t="shared" si="282"/>
        <v>0</v>
      </c>
    </row>
    <row r="139" s="3" customFormat="1" ht="30" customHeight="1" spans="1:68">
      <c r="A139" s="18">
        <f t="shared" si="147"/>
        <v>132</v>
      </c>
      <c r="B139" s="19"/>
      <c r="C139" s="19"/>
      <c r="D139" s="19">
        <v>2</v>
      </c>
      <c r="E139" s="19"/>
      <c r="F139" s="19"/>
      <c r="G139" s="19"/>
      <c r="H139" s="19"/>
      <c r="I139" s="19"/>
      <c r="J139" s="19"/>
      <c r="K139" s="19"/>
      <c r="L139" s="19"/>
      <c r="M139" s="29" t="s">
        <v>400</v>
      </c>
      <c r="N139" s="29" t="s">
        <v>400</v>
      </c>
      <c r="O139" s="29" t="s">
        <v>1050</v>
      </c>
      <c r="P139" s="29"/>
      <c r="Q139" s="29"/>
      <c r="R139" s="29"/>
      <c r="S139" s="19"/>
      <c r="T139" s="29"/>
      <c r="U139" s="29"/>
      <c r="V139" s="29"/>
      <c r="W139" s="29"/>
      <c r="X139" s="29"/>
      <c r="Y139" s="29"/>
      <c r="Z139" s="29"/>
      <c r="AA139" s="29"/>
      <c r="AB139" s="29"/>
      <c r="AC139" s="211"/>
      <c r="AD139" s="29"/>
      <c r="AE139" s="20"/>
      <c r="AF139" s="20"/>
      <c r="AG139" s="20"/>
      <c r="AH139" s="20"/>
      <c r="AI139" s="20"/>
      <c r="AJ139" s="20"/>
      <c r="AK139" s="20"/>
      <c r="AL139" s="20"/>
      <c r="AM139" s="67" t="s">
        <v>701</v>
      </c>
      <c r="AN139" s="67" t="s">
        <v>1002</v>
      </c>
      <c r="AO139" s="20"/>
      <c r="AP139" s="20"/>
      <c r="AQ139" s="20"/>
      <c r="AR139" s="20"/>
      <c r="AS139" s="66">
        <v>42.3075453984605</v>
      </c>
      <c r="AT139" s="20"/>
      <c r="AU139" s="20">
        <v>42.3075453984605</v>
      </c>
      <c r="AV139" s="20"/>
      <c r="AW139" s="20"/>
      <c r="AX139" s="20"/>
      <c r="AY139" s="123">
        <v>0</v>
      </c>
      <c r="AZ139" s="123">
        <v>0</v>
      </c>
      <c r="BA139" s="123">
        <v>0</v>
      </c>
      <c r="BB139" s="123">
        <v>0</v>
      </c>
      <c r="BC139" s="123">
        <v>0</v>
      </c>
      <c r="BD139" s="123">
        <v>1</v>
      </c>
      <c r="BE139" s="142">
        <f t="shared" ref="BE139:BJ139" si="283">$AS139*AY139</f>
        <v>0</v>
      </c>
      <c r="BF139" s="142">
        <f t="shared" si="283"/>
        <v>0</v>
      </c>
      <c r="BG139" s="142">
        <f t="shared" si="283"/>
        <v>0</v>
      </c>
      <c r="BH139" s="142">
        <f t="shared" si="283"/>
        <v>0</v>
      </c>
      <c r="BI139" s="142">
        <f t="shared" si="283"/>
        <v>0</v>
      </c>
      <c r="BJ139" s="142">
        <f t="shared" si="283"/>
        <v>42.3075453984605</v>
      </c>
      <c r="BK139" s="143">
        <f t="shared" ref="BK139:BP139" si="284">$AU139*AY139</f>
        <v>0</v>
      </c>
      <c r="BL139" s="143">
        <f t="shared" si="284"/>
        <v>0</v>
      </c>
      <c r="BM139" s="143">
        <f t="shared" si="284"/>
        <v>0</v>
      </c>
      <c r="BN139" s="143">
        <f t="shared" si="284"/>
        <v>0</v>
      </c>
      <c r="BO139" s="143">
        <f t="shared" si="284"/>
        <v>0</v>
      </c>
      <c r="BP139" s="143">
        <f t="shared" si="284"/>
        <v>42.3075453984605</v>
      </c>
    </row>
    <row r="140" s="1" customFormat="1" ht="30" customHeight="1" spans="1:68">
      <c r="A140" s="15">
        <f t="shared" si="147"/>
        <v>133</v>
      </c>
      <c r="B140" s="16"/>
      <c r="C140" s="16"/>
      <c r="D140" s="16">
        <v>2</v>
      </c>
      <c r="E140" s="16"/>
      <c r="F140" s="16"/>
      <c r="G140" s="16"/>
      <c r="H140" s="16"/>
      <c r="I140" s="16"/>
      <c r="J140" s="16"/>
      <c r="K140" s="16"/>
      <c r="L140" s="16"/>
      <c r="M140" s="151" t="s">
        <v>211</v>
      </c>
      <c r="N140" s="17" t="s">
        <v>211</v>
      </c>
      <c r="O140" s="17" t="s">
        <v>1051</v>
      </c>
      <c r="P140" s="17"/>
      <c r="Q140" s="17" t="s">
        <v>689</v>
      </c>
      <c r="R140" s="17" t="s">
        <v>934</v>
      </c>
      <c r="S140" s="158"/>
      <c r="T140" s="17" t="s">
        <v>673</v>
      </c>
      <c r="U140" s="17"/>
      <c r="V140" s="17" t="s">
        <v>673</v>
      </c>
      <c r="W140" s="47" t="s">
        <v>676</v>
      </c>
      <c r="X140" s="47" t="s">
        <v>675</v>
      </c>
      <c r="Y140" s="17"/>
      <c r="Z140" s="17" t="s">
        <v>1052</v>
      </c>
      <c r="AA140" s="17" t="s">
        <v>1053</v>
      </c>
      <c r="AB140" s="17"/>
      <c r="AC140" s="69">
        <v>0.05</v>
      </c>
      <c r="AD140" s="17" t="s">
        <v>679</v>
      </c>
      <c r="AE140" s="17"/>
      <c r="AF140" s="17"/>
      <c r="AG140" s="17"/>
      <c r="AH140" s="17"/>
      <c r="AI140" s="17"/>
      <c r="AJ140" s="17"/>
      <c r="AK140" s="17"/>
      <c r="AL140" s="17"/>
      <c r="AM140" s="64" t="s">
        <v>701</v>
      </c>
      <c r="AN140" s="64" t="s">
        <v>1054</v>
      </c>
      <c r="AO140" s="17"/>
      <c r="AP140" s="17"/>
      <c r="AQ140" s="17"/>
      <c r="AR140" s="17"/>
      <c r="AS140" s="31">
        <f>VLOOKUP(N:N,[1]底座模块化总成!$N:$AS,32,0)</f>
        <v>0.589</v>
      </c>
      <c r="AT140" s="17"/>
      <c r="AU140" s="17">
        <f t="shared" ref="AU140:AU145" si="285">AS140</f>
        <v>0.589</v>
      </c>
      <c r="AV140" s="17"/>
      <c r="AW140" s="17"/>
      <c r="AX140" s="17"/>
      <c r="AY140" s="17">
        <v>1</v>
      </c>
      <c r="AZ140" s="28">
        <v>1</v>
      </c>
      <c r="BA140" s="28">
        <v>1</v>
      </c>
      <c r="BB140" s="28">
        <v>1</v>
      </c>
      <c r="BC140" s="28">
        <v>1</v>
      </c>
      <c r="BD140" s="29">
        <v>1</v>
      </c>
      <c r="BE140" s="142">
        <f t="shared" ref="BE140:BJ140" si="286">$AS140*AY140</f>
        <v>0.589</v>
      </c>
      <c r="BF140" s="142">
        <f t="shared" si="286"/>
        <v>0.589</v>
      </c>
      <c r="BG140" s="142">
        <f t="shared" si="286"/>
        <v>0.589</v>
      </c>
      <c r="BH140" s="142">
        <f t="shared" si="286"/>
        <v>0.589</v>
      </c>
      <c r="BI140" s="142">
        <f t="shared" si="286"/>
        <v>0.589</v>
      </c>
      <c r="BJ140" s="142">
        <f t="shared" si="286"/>
        <v>0.589</v>
      </c>
      <c r="BK140" s="143">
        <f t="shared" ref="BK140:BP140" si="287">$AU140*AY140</f>
        <v>0.589</v>
      </c>
      <c r="BL140" s="143">
        <f t="shared" si="287"/>
        <v>0.589</v>
      </c>
      <c r="BM140" s="143">
        <f t="shared" si="287"/>
        <v>0.589</v>
      </c>
      <c r="BN140" s="143">
        <f t="shared" si="287"/>
        <v>0.589</v>
      </c>
      <c r="BO140" s="143">
        <f t="shared" si="287"/>
        <v>0.589</v>
      </c>
      <c r="BP140" s="143">
        <f t="shared" si="287"/>
        <v>0.589</v>
      </c>
    </row>
    <row r="141" s="1" customFormat="1" ht="30" customHeight="1" spans="1:68">
      <c r="A141" s="15">
        <f t="shared" si="147"/>
        <v>134</v>
      </c>
      <c r="B141" s="16"/>
      <c r="C141" s="16"/>
      <c r="D141" s="16">
        <v>2</v>
      </c>
      <c r="E141" s="16"/>
      <c r="F141" s="16"/>
      <c r="G141" s="16"/>
      <c r="H141" s="16"/>
      <c r="I141" s="16"/>
      <c r="J141" s="16"/>
      <c r="K141" s="16"/>
      <c r="L141" s="16"/>
      <c r="M141" s="151" t="s">
        <v>225</v>
      </c>
      <c r="N141" s="17" t="s">
        <v>225</v>
      </c>
      <c r="O141" s="17" t="s">
        <v>226</v>
      </c>
      <c r="P141" s="17"/>
      <c r="Q141" s="17" t="s">
        <v>771</v>
      </c>
      <c r="R141" s="17" t="s">
        <v>674</v>
      </c>
      <c r="S141" s="205"/>
      <c r="T141" s="17" t="s">
        <v>673</v>
      </c>
      <c r="U141" s="17"/>
      <c r="V141" s="17" t="s">
        <v>673</v>
      </c>
      <c r="W141" s="47" t="s">
        <v>676</v>
      </c>
      <c r="X141" s="47" t="s">
        <v>675</v>
      </c>
      <c r="Y141" s="17" t="s">
        <v>677</v>
      </c>
      <c r="Z141" s="17" t="s">
        <v>678</v>
      </c>
      <c r="AA141" s="17" t="s">
        <v>679</v>
      </c>
      <c r="AB141" s="17" t="s">
        <v>679</v>
      </c>
      <c r="AC141" s="69">
        <v>0.003</v>
      </c>
      <c r="AD141" s="17" t="s">
        <v>679</v>
      </c>
      <c r="AE141" s="17"/>
      <c r="AF141" s="17"/>
      <c r="AG141" s="17"/>
      <c r="AH141" s="17"/>
      <c r="AI141" s="17"/>
      <c r="AJ141" s="17"/>
      <c r="AK141" s="17"/>
      <c r="AL141" s="17"/>
      <c r="AM141" s="64" t="s">
        <v>701</v>
      </c>
      <c r="AN141" s="64" t="s">
        <v>1055</v>
      </c>
      <c r="AO141" s="17"/>
      <c r="AP141" s="17"/>
      <c r="AQ141" s="17"/>
      <c r="AR141" s="17"/>
      <c r="AS141" s="31">
        <f>VLOOKUP(N:N,[1]底座模块化总成!$N:$AS,32,0)</f>
        <v>0.53</v>
      </c>
      <c r="AT141" s="17"/>
      <c r="AU141" s="17">
        <f t="shared" si="285"/>
        <v>0.53</v>
      </c>
      <c r="AV141" s="17"/>
      <c r="AW141" s="17"/>
      <c r="AX141" s="17"/>
      <c r="AY141" s="17">
        <v>1</v>
      </c>
      <c r="AZ141" s="28">
        <v>1</v>
      </c>
      <c r="BA141" s="28">
        <v>1</v>
      </c>
      <c r="BB141" s="28">
        <v>1</v>
      </c>
      <c r="BC141" s="28">
        <v>1</v>
      </c>
      <c r="BD141" s="29">
        <v>1</v>
      </c>
      <c r="BE141" s="142">
        <f t="shared" ref="BE141:BJ141" si="288">$AS141*AY141</f>
        <v>0.53</v>
      </c>
      <c r="BF141" s="142">
        <f t="shared" si="288"/>
        <v>0.53</v>
      </c>
      <c r="BG141" s="142">
        <f t="shared" si="288"/>
        <v>0.53</v>
      </c>
      <c r="BH141" s="142">
        <f t="shared" si="288"/>
        <v>0.53</v>
      </c>
      <c r="BI141" s="142">
        <f t="shared" si="288"/>
        <v>0.53</v>
      </c>
      <c r="BJ141" s="142">
        <f t="shared" si="288"/>
        <v>0.53</v>
      </c>
      <c r="BK141" s="143">
        <f t="shared" ref="BK141:BP141" si="289">$AU141*AY141</f>
        <v>0.53</v>
      </c>
      <c r="BL141" s="143">
        <f t="shared" si="289"/>
        <v>0.53</v>
      </c>
      <c r="BM141" s="143">
        <f t="shared" si="289"/>
        <v>0.53</v>
      </c>
      <c r="BN141" s="143">
        <f t="shared" si="289"/>
        <v>0.53</v>
      </c>
      <c r="BO141" s="143">
        <f t="shared" si="289"/>
        <v>0.53</v>
      </c>
      <c r="BP141" s="143">
        <f t="shared" si="289"/>
        <v>0.53</v>
      </c>
    </row>
    <row r="142" s="1" customFormat="1" ht="30" customHeight="1" spans="1:68">
      <c r="A142" s="15">
        <f t="shared" si="147"/>
        <v>135</v>
      </c>
      <c r="B142" s="16"/>
      <c r="C142" s="16"/>
      <c r="D142" s="16">
        <v>2</v>
      </c>
      <c r="E142" s="16"/>
      <c r="F142" s="16"/>
      <c r="G142" s="16"/>
      <c r="H142" s="16"/>
      <c r="I142" s="16"/>
      <c r="J142" s="16"/>
      <c r="K142" s="16"/>
      <c r="L142" s="16"/>
      <c r="M142" s="151" t="s">
        <v>206</v>
      </c>
      <c r="N142" s="17" t="s">
        <v>206</v>
      </c>
      <c r="O142" s="17" t="s">
        <v>207</v>
      </c>
      <c r="P142" s="17" t="s">
        <v>1056</v>
      </c>
      <c r="Q142" s="17"/>
      <c r="R142" s="17" t="s">
        <v>934</v>
      </c>
      <c r="S142" s="158"/>
      <c r="T142" s="17" t="s">
        <v>673</v>
      </c>
      <c r="U142" s="17"/>
      <c r="V142" s="17" t="s">
        <v>679</v>
      </c>
      <c r="W142" s="47" t="s">
        <v>676</v>
      </c>
      <c r="X142" s="47" t="s">
        <v>675</v>
      </c>
      <c r="Y142" s="17" t="s">
        <v>697</v>
      </c>
      <c r="Z142" s="17" t="s">
        <v>837</v>
      </c>
      <c r="AA142" s="17"/>
      <c r="AB142" s="17"/>
      <c r="AC142" s="69">
        <v>0.001</v>
      </c>
      <c r="AD142" s="17" t="s">
        <v>1057</v>
      </c>
      <c r="AE142" s="17"/>
      <c r="AF142" s="17"/>
      <c r="AG142" s="17"/>
      <c r="AH142" s="17"/>
      <c r="AI142" s="17"/>
      <c r="AJ142" s="17"/>
      <c r="AK142" s="17"/>
      <c r="AL142" s="17"/>
      <c r="AM142" s="64" t="s">
        <v>701</v>
      </c>
      <c r="AN142" s="64" t="s">
        <v>702</v>
      </c>
      <c r="AO142" s="17"/>
      <c r="AP142" s="17"/>
      <c r="AQ142" s="17"/>
      <c r="AR142" s="17"/>
      <c r="AS142" s="31">
        <f>VLOOKUP(N:N,[1]底座模块化总成!$N:$AS,32,0)</f>
        <v>0.049</v>
      </c>
      <c r="AT142" s="17"/>
      <c r="AU142" s="17">
        <f t="shared" si="285"/>
        <v>0.049</v>
      </c>
      <c r="AV142" s="17"/>
      <c r="AW142" s="17"/>
      <c r="AX142" s="17"/>
      <c r="AY142" s="17">
        <v>1</v>
      </c>
      <c r="AZ142" s="28">
        <v>1</v>
      </c>
      <c r="BA142" s="28">
        <v>1</v>
      </c>
      <c r="BB142" s="28">
        <v>1</v>
      </c>
      <c r="BC142" s="28">
        <v>1</v>
      </c>
      <c r="BD142" s="29">
        <v>1</v>
      </c>
      <c r="BE142" s="142">
        <f t="shared" ref="BE142:BJ142" si="290">$AS142*AY142</f>
        <v>0.049</v>
      </c>
      <c r="BF142" s="142">
        <f t="shared" si="290"/>
        <v>0.049</v>
      </c>
      <c r="BG142" s="142">
        <f t="shared" si="290"/>
        <v>0.049</v>
      </c>
      <c r="BH142" s="142">
        <f t="shared" si="290"/>
        <v>0.049</v>
      </c>
      <c r="BI142" s="142">
        <f t="shared" si="290"/>
        <v>0.049</v>
      </c>
      <c r="BJ142" s="142">
        <f t="shared" si="290"/>
        <v>0.049</v>
      </c>
      <c r="BK142" s="143">
        <f t="shared" ref="BK142:BP142" si="291">$AU142*AY142</f>
        <v>0.049</v>
      </c>
      <c r="BL142" s="143">
        <f t="shared" si="291"/>
        <v>0.049</v>
      </c>
      <c r="BM142" s="143">
        <f t="shared" si="291"/>
        <v>0.049</v>
      </c>
      <c r="BN142" s="143">
        <f t="shared" si="291"/>
        <v>0.049</v>
      </c>
      <c r="BO142" s="143">
        <f t="shared" si="291"/>
        <v>0.049</v>
      </c>
      <c r="BP142" s="143">
        <f t="shared" si="291"/>
        <v>0.049</v>
      </c>
    </row>
    <row r="143" s="1" customFormat="1" ht="30" customHeight="1" spans="1:68">
      <c r="A143" s="15">
        <f t="shared" ref="A143:A166" si="292">ROW()-7</f>
        <v>136</v>
      </c>
      <c r="B143" s="16"/>
      <c r="C143" s="16"/>
      <c r="D143" s="16">
        <v>2</v>
      </c>
      <c r="E143" s="16"/>
      <c r="F143" s="16"/>
      <c r="G143" s="16"/>
      <c r="H143" s="16"/>
      <c r="I143" s="16"/>
      <c r="J143" s="16"/>
      <c r="K143" s="16"/>
      <c r="L143" s="16"/>
      <c r="M143" s="151" t="s">
        <v>243</v>
      </c>
      <c r="N143" s="17" t="s">
        <v>243</v>
      </c>
      <c r="O143" s="37" t="s">
        <v>244</v>
      </c>
      <c r="P143" s="17"/>
      <c r="Q143" s="31" t="s">
        <v>689</v>
      </c>
      <c r="R143" s="16" t="s">
        <v>674</v>
      </c>
      <c r="S143" s="59"/>
      <c r="T143" s="31" t="s">
        <v>673</v>
      </c>
      <c r="U143" s="206"/>
      <c r="V143" s="31" t="s">
        <v>673</v>
      </c>
      <c r="W143" s="16" t="s">
        <v>675</v>
      </c>
      <c r="X143" s="47" t="s">
        <v>676</v>
      </c>
      <c r="Y143" s="31" t="s">
        <v>713</v>
      </c>
      <c r="Z143" s="31" t="s">
        <v>678</v>
      </c>
      <c r="AA143" s="47" t="s">
        <v>679</v>
      </c>
      <c r="AB143" s="31" t="s">
        <v>1058</v>
      </c>
      <c r="AC143" s="65">
        <f>AC144*2+AC145+AC146+AC147+AC148*2+AC151*2+AC152*2</f>
        <v>10.7804</v>
      </c>
      <c r="AD143" s="64" t="s">
        <v>715</v>
      </c>
      <c r="AE143" s="64" t="s">
        <v>715</v>
      </c>
      <c r="AF143" s="64"/>
      <c r="AG143" s="64"/>
      <c r="AH143" s="64"/>
      <c r="AI143" s="64"/>
      <c r="AJ143" s="64"/>
      <c r="AK143" s="64"/>
      <c r="AL143" s="64">
        <v>0.327</v>
      </c>
      <c r="AM143" s="64" t="s">
        <v>680</v>
      </c>
      <c r="AN143" s="64" t="s">
        <v>716</v>
      </c>
      <c r="AO143" s="64"/>
      <c r="AP143" s="64"/>
      <c r="AQ143" s="64"/>
      <c r="AR143" s="64"/>
      <c r="AS143" s="31">
        <f>VLOOKUP(N:N,[1]底座模块化总成!$N:$AS,32,0)</f>
        <v>2.289</v>
      </c>
      <c r="AT143" s="64"/>
      <c r="AU143" s="17">
        <f t="shared" si="285"/>
        <v>2.289</v>
      </c>
      <c r="AV143" s="64"/>
      <c r="AW143" s="64"/>
      <c r="AX143" s="31" t="s">
        <v>1059</v>
      </c>
      <c r="AY143" s="121">
        <v>1</v>
      </c>
      <c r="AZ143" s="122">
        <v>1</v>
      </c>
      <c r="BA143" s="122">
        <v>1</v>
      </c>
      <c r="BB143" s="122">
        <v>1</v>
      </c>
      <c r="BC143" s="122">
        <v>1</v>
      </c>
      <c r="BD143" s="123">
        <v>1</v>
      </c>
      <c r="BE143" s="142">
        <f t="shared" ref="BE143:BJ143" si="293">$AS143*AY143</f>
        <v>2.289</v>
      </c>
      <c r="BF143" s="142">
        <f t="shared" si="293"/>
        <v>2.289</v>
      </c>
      <c r="BG143" s="142">
        <f t="shared" si="293"/>
        <v>2.289</v>
      </c>
      <c r="BH143" s="142">
        <f t="shared" si="293"/>
        <v>2.289</v>
      </c>
      <c r="BI143" s="142">
        <f t="shared" si="293"/>
        <v>2.289</v>
      </c>
      <c r="BJ143" s="142">
        <f t="shared" si="293"/>
        <v>2.289</v>
      </c>
      <c r="BK143" s="143">
        <f t="shared" ref="BK143:BP143" si="294">$AU143*AY143</f>
        <v>2.289</v>
      </c>
      <c r="BL143" s="143">
        <f t="shared" si="294"/>
        <v>2.289</v>
      </c>
      <c r="BM143" s="143">
        <f t="shared" si="294"/>
        <v>2.289</v>
      </c>
      <c r="BN143" s="143">
        <f t="shared" si="294"/>
        <v>2.289</v>
      </c>
      <c r="BO143" s="143">
        <f t="shared" si="294"/>
        <v>2.289</v>
      </c>
      <c r="BP143" s="143">
        <f t="shared" si="294"/>
        <v>2.289</v>
      </c>
    </row>
    <row r="144" s="1" customFormat="1" ht="30" customHeight="1" spans="1:68">
      <c r="A144" s="15">
        <f t="shared" si="292"/>
        <v>137</v>
      </c>
      <c r="B144" s="16"/>
      <c r="C144" s="16"/>
      <c r="E144" s="16">
        <v>3</v>
      </c>
      <c r="F144" s="16"/>
      <c r="G144" s="16"/>
      <c r="H144" s="16"/>
      <c r="I144" s="16"/>
      <c r="J144" s="16"/>
      <c r="K144" s="16"/>
      <c r="L144" s="16"/>
      <c r="M144" s="16" t="s">
        <v>328</v>
      </c>
      <c r="N144" s="17" t="s">
        <v>328</v>
      </c>
      <c r="O144" s="37" t="s">
        <v>329</v>
      </c>
      <c r="P144" s="17"/>
      <c r="Q144" s="31" t="s">
        <v>689</v>
      </c>
      <c r="R144" s="16" t="s">
        <v>674</v>
      </c>
      <c r="S144" s="59"/>
      <c r="T144" s="31" t="s">
        <v>673</v>
      </c>
      <c r="U144" s="206"/>
      <c r="V144" s="31" t="s">
        <v>673</v>
      </c>
      <c r="W144" s="16" t="s">
        <v>675</v>
      </c>
      <c r="X144" s="47" t="s">
        <v>676</v>
      </c>
      <c r="Y144" s="31" t="s">
        <v>713</v>
      </c>
      <c r="Z144" s="31" t="s">
        <v>678</v>
      </c>
      <c r="AA144" s="47" t="s">
        <v>679</v>
      </c>
      <c r="AB144" s="31" t="s">
        <v>1058</v>
      </c>
      <c r="AC144" s="65">
        <f>AC145*2+AC146+AC147+AC148+AC149*2+AC152*2+AC154*2</f>
        <v>3.7922</v>
      </c>
      <c r="AD144" s="64" t="s">
        <v>715</v>
      </c>
      <c r="AE144" s="64" t="s">
        <v>719</v>
      </c>
      <c r="AF144" s="64"/>
      <c r="AG144" s="64"/>
      <c r="AH144" s="64"/>
      <c r="AI144" s="64"/>
      <c r="AJ144" s="64"/>
      <c r="AK144" s="64">
        <v>107</v>
      </c>
      <c r="AL144" s="64"/>
      <c r="AM144" s="64" t="s">
        <v>680</v>
      </c>
      <c r="AN144" s="64" t="s">
        <v>720</v>
      </c>
      <c r="AO144" s="64"/>
      <c r="AP144" s="64"/>
      <c r="AQ144" s="64"/>
      <c r="AR144" s="64"/>
      <c r="AS144" s="31">
        <f>VLOOKUP(N:N,[1]底座模块化总成!$N:$AS,32,0)</f>
        <v>5.35</v>
      </c>
      <c r="AT144" s="64"/>
      <c r="AU144" s="17">
        <f t="shared" si="285"/>
        <v>5.35</v>
      </c>
      <c r="AV144" s="64"/>
      <c r="AW144" s="64"/>
      <c r="AX144" s="31" t="s">
        <v>1059</v>
      </c>
      <c r="AY144" s="121">
        <v>1</v>
      </c>
      <c r="AZ144" s="121">
        <v>1</v>
      </c>
      <c r="BA144" s="28">
        <v>1</v>
      </c>
      <c r="BB144" s="28">
        <v>1</v>
      </c>
      <c r="BC144" s="28">
        <v>1</v>
      </c>
      <c r="BD144" s="29">
        <v>1</v>
      </c>
      <c r="BE144" s="142">
        <f t="shared" ref="BE144:BJ144" si="295">$AS144*AY144</f>
        <v>5.35</v>
      </c>
      <c r="BF144" s="142">
        <f t="shared" si="295"/>
        <v>5.35</v>
      </c>
      <c r="BG144" s="142">
        <f t="shared" si="295"/>
        <v>5.35</v>
      </c>
      <c r="BH144" s="142">
        <f t="shared" si="295"/>
        <v>5.35</v>
      </c>
      <c r="BI144" s="142">
        <f t="shared" si="295"/>
        <v>5.35</v>
      </c>
      <c r="BJ144" s="142">
        <f t="shared" si="295"/>
        <v>5.35</v>
      </c>
      <c r="BK144" s="143">
        <f t="shared" ref="BK144:BP144" si="296">$AU144*AY144</f>
        <v>5.35</v>
      </c>
      <c r="BL144" s="143">
        <f t="shared" si="296"/>
        <v>5.35</v>
      </c>
      <c r="BM144" s="143">
        <f t="shared" si="296"/>
        <v>5.35</v>
      </c>
      <c r="BN144" s="143">
        <f t="shared" si="296"/>
        <v>5.35</v>
      </c>
      <c r="BO144" s="143">
        <f t="shared" si="296"/>
        <v>5.35</v>
      </c>
      <c r="BP144" s="143">
        <f t="shared" si="296"/>
        <v>5.35</v>
      </c>
    </row>
    <row r="145" s="1" customFormat="1" ht="30" customHeight="1" spans="1:68">
      <c r="A145" s="15">
        <f t="shared" si="292"/>
        <v>138</v>
      </c>
      <c r="B145" s="16"/>
      <c r="C145" s="16"/>
      <c r="E145" s="16"/>
      <c r="F145" s="16">
        <v>4</v>
      </c>
      <c r="G145" s="16"/>
      <c r="H145" s="16"/>
      <c r="I145" s="16"/>
      <c r="J145" s="16"/>
      <c r="K145" s="16"/>
      <c r="L145" s="16"/>
      <c r="M145" s="16" t="s">
        <v>318</v>
      </c>
      <c r="N145" s="17" t="s">
        <v>318</v>
      </c>
      <c r="O145" s="37" t="s">
        <v>319</v>
      </c>
      <c r="P145" s="17" t="s">
        <v>734</v>
      </c>
      <c r="Q145" s="31" t="s">
        <v>689</v>
      </c>
      <c r="R145" s="16" t="s">
        <v>674</v>
      </c>
      <c r="S145" s="59"/>
      <c r="T145" s="31" t="s">
        <v>673</v>
      </c>
      <c r="U145" s="17"/>
      <c r="V145" s="31" t="s">
        <v>673</v>
      </c>
      <c r="W145" s="16" t="s">
        <v>675</v>
      </c>
      <c r="X145" s="47" t="s">
        <v>676</v>
      </c>
      <c r="Y145" s="31" t="s">
        <v>111</v>
      </c>
      <c r="Z145" s="16" t="s">
        <v>760</v>
      </c>
      <c r="AA145" s="16" t="s">
        <v>736</v>
      </c>
      <c r="AB145" s="31" t="s">
        <v>1060</v>
      </c>
      <c r="AC145" s="65">
        <v>0.3032</v>
      </c>
      <c r="AD145" s="31" t="s">
        <v>679</v>
      </c>
      <c r="AE145" s="64" t="s">
        <v>737</v>
      </c>
      <c r="AF145" s="64">
        <v>266</v>
      </c>
      <c r="AG145" s="64">
        <v>61</v>
      </c>
      <c r="AH145" s="64">
        <v>3</v>
      </c>
      <c r="AI145" s="65">
        <f t="shared" ref="AI145:AI148" si="297">AF145*AG145*AH145*7860/1000000000</f>
        <v>0.38260908</v>
      </c>
      <c r="AJ145" s="97">
        <f t="shared" ref="AJ145:AJ148" si="298">AC145/AI145</f>
        <v>0.792453749398734</v>
      </c>
      <c r="AK145" s="17"/>
      <c r="AL145" s="17"/>
      <c r="AM145" s="49" t="s">
        <v>680</v>
      </c>
      <c r="AN145" s="49" t="s">
        <v>743</v>
      </c>
      <c r="AO145" s="31"/>
      <c r="AP145" s="31"/>
      <c r="AQ145" s="31"/>
      <c r="AR145" s="31"/>
      <c r="AS145" s="31">
        <f>VLOOKUP(N:N,[1]底座模块化总成!$N:$AS,32,0)</f>
        <v>1.6647835196</v>
      </c>
      <c r="AT145" s="31"/>
      <c r="AU145" s="17">
        <f t="shared" si="285"/>
        <v>1.6647835196</v>
      </c>
      <c r="AV145" s="31"/>
      <c r="AW145" s="31"/>
      <c r="AX145" s="31"/>
      <c r="AY145" s="125">
        <v>2</v>
      </c>
      <c r="AZ145" s="126">
        <v>2</v>
      </c>
      <c r="BA145" s="126">
        <v>2</v>
      </c>
      <c r="BB145" s="126">
        <v>2</v>
      </c>
      <c r="BC145" s="126">
        <v>2</v>
      </c>
      <c r="BD145" s="127">
        <v>2</v>
      </c>
      <c r="BE145" s="142">
        <f t="shared" ref="BE145:BJ145" si="299">$AS145*AY145</f>
        <v>3.3295670392</v>
      </c>
      <c r="BF145" s="142">
        <f t="shared" si="299"/>
        <v>3.3295670392</v>
      </c>
      <c r="BG145" s="142">
        <f t="shared" si="299"/>
        <v>3.3295670392</v>
      </c>
      <c r="BH145" s="142">
        <f t="shared" si="299"/>
        <v>3.3295670392</v>
      </c>
      <c r="BI145" s="142">
        <f t="shared" si="299"/>
        <v>3.3295670392</v>
      </c>
      <c r="BJ145" s="142">
        <f t="shared" si="299"/>
        <v>3.3295670392</v>
      </c>
      <c r="BK145" s="143">
        <f t="shared" ref="BK145:BP145" si="300">$AU145*AY145</f>
        <v>3.3295670392</v>
      </c>
      <c r="BL145" s="143">
        <f t="shared" si="300"/>
        <v>3.3295670392</v>
      </c>
      <c r="BM145" s="143">
        <f t="shared" si="300"/>
        <v>3.3295670392</v>
      </c>
      <c r="BN145" s="143">
        <f t="shared" si="300"/>
        <v>3.3295670392</v>
      </c>
      <c r="BO145" s="143">
        <f t="shared" si="300"/>
        <v>3.3295670392</v>
      </c>
      <c r="BP145" s="143">
        <f t="shared" si="300"/>
        <v>3.3295670392</v>
      </c>
    </row>
    <row r="146" s="1" customFormat="1" ht="30" customHeight="1" spans="1:68">
      <c r="A146" s="15">
        <f t="shared" si="292"/>
        <v>139</v>
      </c>
      <c r="B146" s="16"/>
      <c r="C146" s="16"/>
      <c r="E146" s="16"/>
      <c r="F146" s="16">
        <v>4</v>
      </c>
      <c r="G146" s="16"/>
      <c r="H146" s="16"/>
      <c r="I146" s="16"/>
      <c r="J146" s="16"/>
      <c r="K146" s="16"/>
      <c r="L146" s="16"/>
      <c r="M146" s="16" t="s">
        <v>315</v>
      </c>
      <c r="N146" s="17" t="s">
        <v>759</v>
      </c>
      <c r="O146" s="37" t="s">
        <v>316</v>
      </c>
      <c r="P146" s="17" t="s">
        <v>734</v>
      </c>
      <c r="Q146" s="31" t="s">
        <v>689</v>
      </c>
      <c r="R146" s="16" t="s">
        <v>674</v>
      </c>
      <c r="S146" s="59"/>
      <c r="T146" s="31"/>
      <c r="U146" s="17"/>
      <c r="V146" s="31" t="s">
        <v>689</v>
      </c>
      <c r="W146" s="47" t="s">
        <v>676</v>
      </c>
      <c r="X146" s="47" t="s">
        <v>675</v>
      </c>
      <c r="Y146" s="31" t="s">
        <v>111</v>
      </c>
      <c r="Z146" s="16" t="s">
        <v>760</v>
      </c>
      <c r="AA146" s="16" t="s">
        <v>736</v>
      </c>
      <c r="AB146" s="31" t="s">
        <v>761</v>
      </c>
      <c r="AC146" s="65">
        <v>0.6194</v>
      </c>
      <c r="AD146" s="31" t="s">
        <v>679</v>
      </c>
      <c r="AE146" s="64" t="s">
        <v>737</v>
      </c>
      <c r="AF146" s="64">
        <v>436</v>
      </c>
      <c r="AG146" s="64">
        <v>70</v>
      </c>
      <c r="AH146" s="64">
        <v>3</v>
      </c>
      <c r="AI146" s="72">
        <f t="shared" si="297"/>
        <v>0.7196616</v>
      </c>
      <c r="AJ146" s="97">
        <f t="shared" si="298"/>
        <v>0.860682298458053</v>
      </c>
      <c r="AK146" s="31"/>
      <c r="AL146" s="31"/>
      <c r="AM146" s="64" t="s">
        <v>701</v>
      </c>
      <c r="AN146" s="64" t="s">
        <v>762</v>
      </c>
      <c r="AO146" s="31"/>
      <c r="AP146" s="31"/>
      <c r="AQ146" s="31"/>
      <c r="AR146" s="31"/>
      <c r="AS146" s="31">
        <f>VLOOKUP(N:N,[1]底座模块化总成!$N:$AS,32,0)</f>
        <v>4.3862865312</v>
      </c>
      <c r="AT146" s="31"/>
      <c r="AU146" s="31">
        <v>4.4425</v>
      </c>
      <c r="AV146" s="31"/>
      <c r="AW146" s="31"/>
      <c r="AX146" s="31"/>
      <c r="AY146" s="125">
        <v>1</v>
      </c>
      <c r="AZ146" s="126">
        <v>1</v>
      </c>
      <c r="BA146" s="126">
        <v>1</v>
      </c>
      <c r="BB146" s="126">
        <v>1</v>
      </c>
      <c r="BC146" s="126">
        <v>1</v>
      </c>
      <c r="BD146" s="127">
        <v>1</v>
      </c>
      <c r="BE146" s="142">
        <f t="shared" ref="BE146:BJ146" si="301">$AS146*AY146</f>
        <v>4.3862865312</v>
      </c>
      <c r="BF146" s="142">
        <f t="shared" si="301"/>
        <v>4.3862865312</v>
      </c>
      <c r="BG146" s="142">
        <f t="shared" si="301"/>
        <v>4.3862865312</v>
      </c>
      <c r="BH146" s="142">
        <f t="shared" si="301"/>
        <v>4.3862865312</v>
      </c>
      <c r="BI146" s="142">
        <f t="shared" si="301"/>
        <v>4.3862865312</v>
      </c>
      <c r="BJ146" s="142">
        <f t="shared" si="301"/>
        <v>4.3862865312</v>
      </c>
      <c r="BK146" s="143">
        <f t="shared" ref="BK146:BP146" si="302">$AU146*AY146</f>
        <v>4.4425</v>
      </c>
      <c r="BL146" s="143">
        <f t="shared" si="302"/>
        <v>4.4425</v>
      </c>
      <c r="BM146" s="143">
        <f t="shared" si="302"/>
        <v>4.4425</v>
      </c>
      <c r="BN146" s="143">
        <f t="shared" si="302"/>
        <v>4.4425</v>
      </c>
      <c r="BO146" s="143">
        <f t="shared" si="302"/>
        <v>4.4425</v>
      </c>
      <c r="BP146" s="143">
        <f t="shared" si="302"/>
        <v>4.4425</v>
      </c>
    </row>
    <row r="147" s="1" customFormat="1" ht="30" customHeight="1" spans="1:68">
      <c r="A147" s="15">
        <f t="shared" si="292"/>
        <v>140</v>
      </c>
      <c r="B147" s="16"/>
      <c r="C147" s="16"/>
      <c r="E147" s="16"/>
      <c r="F147" s="16">
        <v>4</v>
      </c>
      <c r="G147" s="16"/>
      <c r="H147" s="16"/>
      <c r="I147" s="16"/>
      <c r="J147" s="16"/>
      <c r="K147" s="16"/>
      <c r="L147" s="16"/>
      <c r="M147" s="16" t="s">
        <v>310</v>
      </c>
      <c r="N147" s="17" t="s">
        <v>763</v>
      </c>
      <c r="O147" s="37" t="s">
        <v>311</v>
      </c>
      <c r="P147" s="17" t="s">
        <v>734</v>
      </c>
      <c r="Q147" s="31" t="s">
        <v>689</v>
      </c>
      <c r="R147" s="16" t="s">
        <v>674</v>
      </c>
      <c r="S147" s="59"/>
      <c r="T147" s="31"/>
      <c r="U147" s="17"/>
      <c r="V147" s="31" t="s">
        <v>689</v>
      </c>
      <c r="W147" s="16" t="s">
        <v>676</v>
      </c>
      <c r="X147" s="47" t="s">
        <v>675</v>
      </c>
      <c r="Y147" s="31" t="s">
        <v>111</v>
      </c>
      <c r="Z147" s="16" t="s">
        <v>760</v>
      </c>
      <c r="AA147" s="16" t="s">
        <v>736</v>
      </c>
      <c r="AB147" s="31" t="s">
        <v>761</v>
      </c>
      <c r="AC147" s="65">
        <v>0.6194</v>
      </c>
      <c r="AD147" s="31" t="s">
        <v>679</v>
      </c>
      <c r="AE147" s="64" t="s">
        <v>737</v>
      </c>
      <c r="AF147" s="64">
        <v>436</v>
      </c>
      <c r="AG147" s="64">
        <v>70</v>
      </c>
      <c r="AH147" s="64">
        <v>3</v>
      </c>
      <c r="AI147" s="72">
        <f t="shared" si="297"/>
        <v>0.7196616</v>
      </c>
      <c r="AJ147" s="97">
        <f t="shared" si="298"/>
        <v>0.860682298458053</v>
      </c>
      <c r="AK147" s="31"/>
      <c r="AL147" s="31"/>
      <c r="AM147" s="64" t="s">
        <v>701</v>
      </c>
      <c r="AN147" s="64" t="s">
        <v>762</v>
      </c>
      <c r="AO147" s="31"/>
      <c r="AP147" s="31"/>
      <c r="AQ147" s="31"/>
      <c r="AR147" s="31"/>
      <c r="AS147" s="31">
        <f>VLOOKUP(N:N,[1]底座模块化总成!$N:$AS,32,0)</f>
        <v>4.3862865312</v>
      </c>
      <c r="AT147" s="31"/>
      <c r="AU147" s="31">
        <v>4.4425</v>
      </c>
      <c r="AV147" s="31"/>
      <c r="AW147" s="31"/>
      <c r="AX147" s="31"/>
      <c r="AY147" s="125">
        <v>1</v>
      </c>
      <c r="AZ147" s="126">
        <v>1</v>
      </c>
      <c r="BA147" s="126">
        <v>1</v>
      </c>
      <c r="BB147" s="126">
        <v>1</v>
      </c>
      <c r="BC147" s="126">
        <v>1</v>
      </c>
      <c r="BD147" s="127">
        <v>1</v>
      </c>
      <c r="BE147" s="142">
        <f t="shared" ref="BE147:BJ147" si="303">$AS147*AY147</f>
        <v>4.3862865312</v>
      </c>
      <c r="BF147" s="142">
        <f t="shared" si="303"/>
        <v>4.3862865312</v>
      </c>
      <c r="BG147" s="142">
        <f t="shared" si="303"/>
        <v>4.3862865312</v>
      </c>
      <c r="BH147" s="142">
        <f t="shared" si="303"/>
        <v>4.3862865312</v>
      </c>
      <c r="BI147" s="142">
        <f t="shared" si="303"/>
        <v>4.3862865312</v>
      </c>
      <c r="BJ147" s="142">
        <f t="shared" si="303"/>
        <v>4.3862865312</v>
      </c>
      <c r="BK147" s="143">
        <f t="shared" ref="BK147:BP147" si="304">$AU147*AY147</f>
        <v>4.4425</v>
      </c>
      <c r="BL147" s="143">
        <f t="shared" si="304"/>
        <v>4.4425</v>
      </c>
      <c r="BM147" s="143">
        <f t="shared" si="304"/>
        <v>4.4425</v>
      </c>
      <c r="BN147" s="143">
        <f t="shared" si="304"/>
        <v>4.4425</v>
      </c>
      <c r="BO147" s="143">
        <f t="shared" si="304"/>
        <v>4.4425</v>
      </c>
      <c r="BP147" s="143">
        <f t="shared" si="304"/>
        <v>4.4425</v>
      </c>
    </row>
    <row r="148" s="1" customFormat="1" ht="30" customHeight="1" spans="1:68">
      <c r="A148" s="15">
        <f t="shared" si="292"/>
        <v>141</v>
      </c>
      <c r="B148" s="16"/>
      <c r="C148" s="16"/>
      <c r="E148" s="16"/>
      <c r="F148" s="16">
        <v>4</v>
      </c>
      <c r="G148" s="16"/>
      <c r="H148" s="16"/>
      <c r="I148" s="16"/>
      <c r="J148" s="16"/>
      <c r="K148" s="16"/>
      <c r="L148" s="16"/>
      <c r="M148" s="16" t="s">
        <v>330</v>
      </c>
      <c r="N148" s="17" t="s">
        <v>330</v>
      </c>
      <c r="O148" s="16" t="s">
        <v>331</v>
      </c>
      <c r="P148" s="17"/>
      <c r="Q148" s="31" t="s">
        <v>689</v>
      </c>
      <c r="R148" s="16" t="s">
        <v>674</v>
      </c>
      <c r="S148" s="59"/>
      <c r="T148" s="31" t="s">
        <v>673</v>
      </c>
      <c r="U148" s="17"/>
      <c r="V148" s="31" t="s">
        <v>673</v>
      </c>
      <c r="W148" s="16" t="s">
        <v>675</v>
      </c>
      <c r="X148" s="47" t="s">
        <v>676</v>
      </c>
      <c r="Y148" s="31" t="s">
        <v>111</v>
      </c>
      <c r="Z148" s="16" t="s">
        <v>1061</v>
      </c>
      <c r="AA148" s="16" t="s">
        <v>736</v>
      </c>
      <c r="AB148" s="31" t="s">
        <v>1062</v>
      </c>
      <c r="AC148" s="65">
        <v>0.7052</v>
      </c>
      <c r="AD148" s="31" t="s">
        <v>679</v>
      </c>
      <c r="AE148" s="64" t="s">
        <v>737</v>
      </c>
      <c r="AF148" s="31">
        <v>262</v>
      </c>
      <c r="AG148" s="31">
        <v>216</v>
      </c>
      <c r="AH148" s="31">
        <v>2</v>
      </c>
      <c r="AI148" s="72">
        <f t="shared" si="297"/>
        <v>0.88962624</v>
      </c>
      <c r="AJ148" s="97">
        <f t="shared" si="298"/>
        <v>0.792692445762391</v>
      </c>
      <c r="AK148" s="31"/>
      <c r="AL148" s="31"/>
      <c r="AM148" s="49" t="s">
        <v>680</v>
      </c>
      <c r="AN148" s="49" t="s">
        <v>743</v>
      </c>
      <c r="AO148" s="31"/>
      <c r="AP148" s="31"/>
      <c r="AQ148" s="31"/>
      <c r="AR148" s="31"/>
      <c r="AS148" s="31">
        <f>VLOOKUP(N:N,[1]底座模块化总成!$N:$AS,32,0)</f>
        <v>4.1027170112</v>
      </c>
      <c r="AT148" s="31"/>
      <c r="AU148" s="17">
        <f t="shared" ref="AU148:AU153" si="305">AS148</f>
        <v>4.1027170112</v>
      </c>
      <c r="AV148" s="31"/>
      <c r="AW148" s="31"/>
      <c r="AX148" s="31"/>
      <c r="AY148" s="121">
        <v>1</v>
      </c>
      <c r="AZ148" s="122">
        <v>1</v>
      </c>
      <c r="BA148" s="122">
        <v>1</v>
      </c>
      <c r="BB148" s="122">
        <v>1</v>
      </c>
      <c r="BC148" s="122">
        <v>1</v>
      </c>
      <c r="BD148" s="123">
        <v>1</v>
      </c>
      <c r="BE148" s="142">
        <f t="shared" ref="BE148:BJ148" si="306">$AS148*AY148</f>
        <v>4.1027170112</v>
      </c>
      <c r="BF148" s="142">
        <f t="shared" si="306"/>
        <v>4.1027170112</v>
      </c>
      <c r="BG148" s="142">
        <f t="shared" si="306"/>
        <v>4.1027170112</v>
      </c>
      <c r="BH148" s="142">
        <f t="shared" si="306"/>
        <v>4.1027170112</v>
      </c>
      <c r="BI148" s="142">
        <f t="shared" si="306"/>
        <v>4.1027170112</v>
      </c>
      <c r="BJ148" s="142">
        <f t="shared" si="306"/>
        <v>4.1027170112</v>
      </c>
      <c r="BK148" s="143">
        <f t="shared" ref="BK148:BP148" si="307">$AU148*AY148</f>
        <v>4.1027170112</v>
      </c>
      <c r="BL148" s="143">
        <f t="shared" si="307"/>
        <v>4.1027170112</v>
      </c>
      <c r="BM148" s="143">
        <f t="shared" si="307"/>
        <v>4.1027170112</v>
      </c>
      <c r="BN148" s="143">
        <f t="shared" si="307"/>
        <v>4.1027170112</v>
      </c>
      <c r="BO148" s="143">
        <f t="shared" si="307"/>
        <v>4.1027170112</v>
      </c>
      <c r="BP148" s="143">
        <f t="shared" si="307"/>
        <v>4.1027170112</v>
      </c>
    </row>
    <row r="149" s="1" customFormat="1" ht="30" customHeight="1" spans="1:68">
      <c r="A149" s="15">
        <f t="shared" si="292"/>
        <v>142</v>
      </c>
      <c r="B149" s="16"/>
      <c r="C149" s="16"/>
      <c r="E149" s="16"/>
      <c r="F149" s="16">
        <v>4</v>
      </c>
      <c r="G149" s="16"/>
      <c r="H149" s="16"/>
      <c r="I149" s="16"/>
      <c r="J149" s="16"/>
      <c r="K149" s="16"/>
      <c r="L149" s="197" t="s">
        <v>352</v>
      </c>
      <c r="M149" s="197"/>
      <c r="N149" s="198" t="s">
        <v>1063</v>
      </c>
      <c r="O149" s="16" t="s">
        <v>1064</v>
      </c>
      <c r="P149" s="198" t="s">
        <v>723</v>
      </c>
      <c r="Q149" s="31" t="s">
        <v>689</v>
      </c>
      <c r="R149" s="16" t="s">
        <v>674</v>
      </c>
      <c r="S149" s="59"/>
      <c r="T149" s="31" t="s">
        <v>673</v>
      </c>
      <c r="U149" s="31"/>
      <c r="V149" s="31" t="s">
        <v>673</v>
      </c>
      <c r="W149" s="16" t="s">
        <v>676</v>
      </c>
      <c r="X149" s="47" t="s">
        <v>675</v>
      </c>
      <c r="Y149" s="31" t="s">
        <v>111</v>
      </c>
      <c r="Z149" s="16" t="s">
        <v>678</v>
      </c>
      <c r="AA149" s="16"/>
      <c r="AB149" s="31" t="s">
        <v>1065</v>
      </c>
      <c r="AC149" s="65">
        <f>AC150+AC151*2</f>
        <v>0.4649</v>
      </c>
      <c r="AD149" s="64" t="s">
        <v>679</v>
      </c>
      <c r="AE149" s="64" t="s">
        <v>719</v>
      </c>
      <c r="AF149" s="64"/>
      <c r="AG149" s="64"/>
      <c r="AH149" s="64"/>
      <c r="AI149" s="64"/>
      <c r="AJ149" s="97"/>
      <c r="AK149" s="64">
        <v>7.5</v>
      </c>
      <c r="AL149" s="22"/>
      <c r="AM149" s="64" t="s">
        <v>684</v>
      </c>
      <c r="AN149" s="22"/>
      <c r="AO149" s="64"/>
      <c r="AP149" s="64"/>
      <c r="AQ149" s="64"/>
      <c r="AR149" s="64"/>
      <c r="AS149" s="31">
        <f>VLOOKUP(N:N,[1]底座模块化总成!$N:$AS,32,0)</f>
        <v>0.375</v>
      </c>
      <c r="AT149" s="64"/>
      <c r="AU149" s="17">
        <f t="shared" si="305"/>
        <v>0.375</v>
      </c>
      <c r="AV149" s="64"/>
      <c r="AW149" s="64"/>
      <c r="AX149" s="31"/>
      <c r="AY149" s="121">
        <v>2</v>
      </c>
      <c r="AZ149" s="122">
        <v>2</v>
      </c>
      <c r="BA149" s="122">
        <v>2</v>
      </c>
      <c r="BB149" s="122">
        <v>2</v>
      </c>
      <c r="BC149" s="122">
        <v>2</v>
      </c>
      <c r="BD149" s="123">
        <v>2</v>
      </c>
      <c r="BE149" s="142">
        <f t="shared" ref="BE149:BJ149" si="308">$AS149*AY149</f>
        <v>0.75</v>
      </c>
      <c r="BF149" s="142">
        <f t="shared" si="308"/>
        <v>0.75</v>
      </c>
      <c r="BG149" s="142">
        <f t="shared" si="308"/>
        <v>0.75</v>
      </c>
      <c r="BH149" s="142">
        <f t="shared" si="308"/>
        <v>0.75</v>
      </c>
      <c r="BI149" s="142">
        <f t="shared" si="308"/>
        <v>0.75</v>
      </c>
      <c r="BJ149" s="142">
        <f t="shared" si="308"/>
        <v>0.75</v>
      </c>
      <c r="BK149" s="143">
        <f t="shared" ref="BK149:BP149" si="309">$AU149*AY149</f>
        <v>0.75</v>
      </c>
      <c r="BL149" s="143">
        <f t="shared" si="309"/>
        <v>0.75</v>
      </c>
      <c r="BM149" s="143">
        <f t="shared" si="309"/>
        <v>0.75</v>
      </c>
      <c r="BN149" s="143">
        <f t="shared" si="309"/>
        <v>0.75</v>
      </c>
      <c r="BO149" s="143">
        <f t="shared" si="309"/>
        <v>0.75</v>
      </c>
      <c r="BP149" s="143">
        <f t="shared" si="309"/>
        <v>0.75</v>
      </c>
    </row>
    <row r="150" s="1" customFormat="1" ht="30" customHeight="1" spans="1:68">
      <c r="A150" s="15">
        <f t="shared" si="292"/>
        <v>143</v>
      </c>
      <c r="B150" s="16"/>
      <c r="C150" s="16"/>
      <c r="E150" s="16"/>
      <c r="F150" s="16"/>
      <c r="G150" s="16">
        <v>5</v>
      </c>
      <c r="H150" s="16"/>
      <c r="I150" s="16"/>
      <c r="J150" s="16"/>
      <c r="K150" s="16"/>
      <c r="L150" s="197" t="s">
        <v>352</v>
      </c>
      <c r="M150" s="197" t="s">
        <v>332</v>
      </c>
      <c r="N150" s="198" t="s">
        <v>1066</v>
      </c>
      <c r="O150" s="16" t="s">
        <v>333</v>
      </c>
      <c r="P150" s="198" t="s">
        <v>734</v>
      </c>
      <c r="Q150" s="31" t="s">
        <v>689</v>
      </c>
      <c r="R150" s="16" t="s">
        <v>674</v>
      </c>
      <c r="S150" s="59"/>
      <c r="T150" s="31" t="s">
        <v>673</v>
      </c>
      <c r="U150" s="31"/>
      <c r="V150" s="31" t="s">
        <v>673</v>
      </c>
      <c r="W150" s="16" t="s">
        <v>676</v>
      </c>
      <c r="X150" s="47" t="s">
        <v>675</v>
      </c>
      <c r="Y150" s="31" t="s">
        <v>111</v>
      </c>
      <c r="Z150" s="16" t="s">
        <v>1067</v>
      </c>
      <c r="AA150" s="16"/>
      <c r="AB150" s="31" t="s">
        <v>1065</v>
      </c>
      <c r="AC150" s="65">
        <v>0.4373</v>
      </c>
      <c r="AD150" s="64" t="s">
        <v>679</v>
      </c>
      <c r="AE150" s="64" t="s">
        <v>737</v>
      </c>
      <c r="AF150" s="64">
        <v>367</v>
      </c>
      <c r="AG150" s="64">
        <v>64</v>
      </c>
      <c r="AH150" s="64">
        <v>3</v>
      </c>
      <c r="AI150" s="64">
        <v>0.55384704</v>
      </c>
      <c r="AJ150" s="97">
        <f t="shared" ref="AJ150:AJ155" si="310">AC150/AI150</f>
        <v>0.789568181135355</v>
      </c>
      <c r="AK150" s="64"/>
      <c r="AL150" s="22"/>
      <c r="AM150" s="64" t="s">
        <v>701</v>
      </c>
      <c r="AN150" s="64" t="s">
        <v>762</v>
      </c>
      <c r="AO150" s="22"/>
      <c r="AP150" s="64"/>
      <c r="AQ150" s="64"/>
      <c r="AR150" s="64"/>
      <c r="AS150" s="31">
        <f>VLOOKUP(N:N,[1]底座模块化总成!$N:$AS,32,0)</f>
        <v>3.3056984688</v>
      </c>
      <c r="AT150" s="64"/>
      <c r="AU150" s="64">
        <v>3.731</v>
      </c>
      <c r="AV150" s="64"/>
      <c r="AW150" s="64"/>
      <c r="AX150" s="31"/>
      <c r="AY150" s="121">
        <v>1</v>
      </c>
      <c r="AZ150" s="122">
        <v>1</v>
      </c>
      <c r="BA150" s="122">
        <v>1</v>
      </c>
      <c r="BB150" s="122">
        <v>1</v>
      </c>
      <c r="BC150" s="122">
        <v>1</v>
      </c>
      <c r="BD150" s="123">
        <v>1</v>
      </c>
      <c r="BE150" s="142">
        <f t="shared" ref="BE150:BJ150" si="311">$AS150*AY150</f>
        <v>3.3056984688</v>
      </c>
      <c r="BF150" s="142">
        <f t="shared" si="311"/>
        <v>3.3056984688</v>
      </c>
      <c r="BG150" s="142">
        <f t="shared" si="311"/>
        <v>3.3056984688</v>
      </c>
      <c r="BH150" s="142">
        <f t="shared" si="311"/>
        <v>3.3056984688</v>
      </c>
      <c r="BI150" s="142">
        <f t="shared" si="311"/>
        <v>3.3056984688</v>
      </c>
      <c r="BJ150" s="142">
        <f t="shared" si="311"/>
        <v>3.3056984688</v>
      </c>
      <c r="BK150" s="143">
        <f t="shared" ref="BK150:BP150" si="312">$AU150*AY150</f>
        <v>3.731</v>
      </c>
      <c r="BL150" s="143">
        <f t="shared" si="312"/>
        <v>3.731</v>
      </c>
      <c r="BM150" s="143">
        <f t="shared" si="312"/>
        <v>3.731</v>
      </c>
      <c r="BN150" s="143">
        <f t="shared" si="312"/>
        <v>3.731</v>
      </c>
      <c r="BO150" s="143">
        <f t="shared" si="312"/>
        <v>3.731</v>
      </c>
      <c r="BP150" s="143">
        <f t="shared" si="312"/>
        <v>3.731</v>
      </c>
    </row>
    <row r="151" s="1" customFormat="1" ht="30" customHeight="1" spans="1:68">
      <c r="A151" s="15">
        <f t="shared" si="292"/>
        <v>144</v>
      </c>
      <c r="B151" s="16"/>
      <c r="C151" s="16"/>
      <c r="E151" s="16"/>
      <c r="F151" s="16"/>
      <c r="G151" s="16">
        <v>5</v>
      </c>
      <c r="H151" s="16"/>
      <c r="I151" s="16"/>
      <c r="J151" s="16"/>
      <c r="K151" s="16"/>
      <c r="L151" s="197" t="s">
        <v>352</v>
      </c>
      <c r="M151" s="197" t="s">
        <v>338</v>
      </c>
      <c r="N151" s="198" t="s">
        <v>1068</v>
      </c>
      <c r="O151" s="16" t="s">
        <v>339</v>
      </c>
      <c r="P151" s="198" t="s">
        <v>920</v>
      </c>
      <c r="Q151" s="31" t="s">
        <v>689</v>
      </c>
      <c r="R151" s="16" t="s">
        <v>674</v>
      </c>
      <c r="S151" s="59"/>
      <c r="T151" s="31" t="s">
        <v>673</v>
      </c>
      <c r="U151" s="31"/>
      <c r="V151" s="31" t="s">
        <v>673</v>
      </c>
      <c r="W151" s="16" t="s">
        <v>676</v>
      </c>
      <c r="X151" s="47" t="s">
        <v>675</v>
      </c>
      <c r="Y151" s="31" t="s">
        <v>841</v>
      </c>
      <c r="Z151" s="16" t="s">
        <v>1069</v>
      </c>
      <c r="AA151" s="16"/>
      <c r="AB151" s="31" t="s">
        <v>1070</v>
      </c>
      <c r="AC151" s="65">
        <v>0.0138</v>
      </c>
      <c r="AD151" s="64" t="s">
        <v>679</v>
      </c>
      <c r="AE151" s="64" t="s">
        <v>827</v>
      </c>
      <c r="AF151" s="64">
        <v>14</v>
      </c>
      <c r="AG151" s="64">
        <v>15</v>
      </c>
      <c r="AH151" s="64"/>
      <c r="AI151" s="64">
        <v>0.019435815</v>
      </c>
      <c r="AJ151" s="97">
        <f t="shared" si="310"/>
        <v>0.710029396760568</v>
      </c>
      <c r="AK151" s="64"/>
      <c r="AL151" s="22"/>
      <c r="AM151" s="64" t="s">
        <v>701</v>
      </c>
      <c r="AN151" s="64" t="s">
        <v>1071</v>
      </c>
      <c r="AO151" s="22"/>
      <c r="AP151" s="64"/>
      <c r="AQ151" s="64"/>
      <c r="AR151" s="64"/>
      <c r="AS151" s="31">
        <f>VLOOKUP(N:N,[1]底座模块化总成!$N:$AS,32,0)</f>
        <v>0.4</v>
      </c>
      <c r="AT151" s="64"/>
      <c r="AU151" s="64">
        <v>0.4</v>
      </c>
      <c r="AV151" s="64"/>
      <c r="AW151" s="64"/>
      <c r="AX151" s="31"/>
      <c r="AY151" s="121">
        <v>1</v>
      </c>
      <c r="AZ151" s="122">
        <v>1</v>
      </c>
      <c r="BA151" s="122">
        <v>1</v>
      </c>
      <c r="BB151" s="122">
        <v>1</v>
      </c>
      <c r="BC151" s="122">
        <v>1</v>
      </c>
      <c r="BD151" s="123">
        <v>1</v>
      </c>
      <c r="BE151" s="142">
        <f t="shared" ref="BE151:BJ151" si="313">$AS151*AY151</f>
        <v>0.4</v>
      </c>
      <c r="BF151" s="142">
        <f t="shared" si="313"/>
        <v>0.4</v>
      </c>
      <c r="BG151" s="142">
        <f t="shared" si="313"/>
        <v>0.4</v>
      </c>
      <c r="BH151" s="142">
        <f t="shared" si="313"/>
        <v>0.4</v>
      </c>
      <c r="BI151" s="142">
        <f t="shared" si="313"/>
        <v>0.4</v>
      </c>
      <c r="BJ151" s="142">
        <f t="shared" si="313"/>
        <v>0.4</v>
      </c>
      <c r="BK151" s="143">
        <f t="shared" ref="BK151:BP151" si="314">$AU151*AY151</f>
        <v>0.4</v>
      </c>
      <c r="BL151" s="143">
        <f t="shared" si="314"/>
        <v>0.4</v>
      </c>
      <c r="BM151" s="143">
        <f t="shared" si="314"/>
        <v>0.4</v>
      </c>
      <c r="BN151" s="143">
        <f t="shared" si="314"/>
        <v>0.4</v>
      </c>
      <c r="BO151" s="143">
        <f t="shared" si="314"/>
        <v>0.4</v>
      </c>
      <c r="BP151" s="143">
        <f t="shared" si="314"/>
        <v>0.4</v>
      </c>
    </row>
    <row r="152" s="1" customFormat="1" ht="30" customHeight="1" spans="1:68">
      <c r="A152" s="15">
        <f t="shared" si="292"/>
        <v>145</v>
      </c>
      <c r="B152" s="16"/>
      <c r="C152" s="16"/>
      <c r="E152" s="16"/>
      <c r="F152" s="16">
        <v>4</v>
      </c>
      <c r="G152" s="16"/>
      <c r="H152" s="16"/>
      <c r="I152" s="16"/>
      <c r="J152" s="16"/>
      <c r="K152" s="16"/>
      <c r="L152" s="198"/>
      <c r="M152" s="198" t="s">
        <v>340</v>
      </c>
      <c r="N152" s="17" t="s">
        <v>340</v>
      </c>
      <c r="O152" s="17" t="s">
        <v>341</v>
      </c>
      <c r="P152" s="17" t="s">
        <v>734</v>
      </c>
      <c r="Q152" s="31" t="s">
        <v>771</v>
      </c>
      <c r="R152" s="16" t="s">
        <v>674</v>
      </c>
      <c r="S152" s="59"/>
      <c r="T152" s="31" t="s">
        <v>673</v>
      </c>
      <c r="U152" s="17"/>
      <c r="V152" s="31" t="s">
        <v>673</v>
      </c>
      <c r="W152" s="47" t="s">
        <v>673</v>
      </c>
      <c r="X152" s="47" t="s">
        <v>676</v>
      </c>
      <c r="Y152" s="31" t="s">
        <v>111</v>
      </c>
      <c r="Z152" s="17" t="s">
        <v>764</v>
      </c>
      <c r="AA152" s="17" t="s">
        <v>765</v>
      </c>
      <c r="AB152" s="31" t="s">
        <v>1072</v>
      </c>
      <c r="AC152" s="65">
        <v>0.108</v>
      </c>
      <c r="AD152" s="31" t="s">
        <v>679</v>
      </c>
      <c r="AE152" s="64" t="s">
        <v>737</v>
      </c>
      <c r="AF152" s="64">
        <v>487</v>
      </c>
      <c r="AG152" s="64">
        <v>17.5</v>
      </c>
      <c r="AH152" s="64">
        <v>2</v>
      </c>
      <c r="AI152" s="64">
        <v>0.1339737</v>
      </c>
      <c r="AJ152" s="97">
        <f t="shared" si="310"/>
        <v>0.806128366985461</v>
      </c>
      <c r="AK152" s="64"/>
      <c r="AL152" s="22"/>
      <c r="AM152" s="64" t="s">
        <v>701</v>
      </c>
      <c r="AN152" s="64" t="s">
        <v>725</v>
      </c>
      <c r="AO152" s="22"/>
      <c r="AP152" s="31"/>
      <c r="AQ152" s="31"/>
      <c r="AR152" s="31"/>
      <c r="AS152" s="31">
        <f>VLOOKUP(N:N,[1]底座模块化总成!$N:$AS,32,0)</f>
        <v>1.25354409404412</v>
      </c>
      <c r="AT152" s="31"/>
      <c r="AU152" s="31">
        <v>1</v>
      </c>
      <c r="AV152" s="31"/>
      <c r="AW152" s="31"/>
      <c r="AX152" s="31"/>
      <c r="AY152" s="122">
        <v>1</v>
      </c>
      <c r="AZ152" s="122">
        <v>1</v>
      </c>
      <c r="BA152" s="122">
        <v>1</v>
      </c>
      <c r="BB152" s="122">
        <v>1</v>
      </c>
      <c r="BC152" s="122">
        <v>1</v>
      </c>
      <c r="BD152" s="123">
        <v>1</v>
      </c>
      <c r="BE152" s="142">
        <f t="shared" ref="BE152:BJ152" si="315">$AS152*AY152</f>
        <v>1.25354409404412</v>
      </c>
      <c r="BF152" s="142">
        <f t="shared" si="315"/>
        <v>1.25354409404412</v>
      </c>
      <c r="BG152" s="142">
        <f t="shared" si="315"/>
        <v>1.25354409404412</v>
      </c>
      <c r="BH152" s="142">
        <f t="shared" si="315"/>
        <v>1.25354409404412</v>
      </c>
      <c r="BI152" s="142">
        <f t="shared" si="315"/>
        <v>1.25354409404412</v>
      </c>
      <c r="BJ152" s="142">
        <f t="shared" si="315"/>
        <v>1.25354409404412</v>
      </c>
      <c r="BK152" s="143">
        <f t="shared" ref="BK152:BP152" si="316">$AU152*AY152</f>
        <v>1</v>
      </c>
      <c r="BL152" s="143">
        <f t="shared" si="316"/>
        <v>1</v>
      </c>
      <c r="BM152" s="143">
        <f t="shared" si="316"/>
        <v>1</v>
      </c>
      <c r="BN152" s="143">
        <f t="shared" si="316"/>
        <v>1</v>
      </c>
      <c r="BO152" s="143">
        <f t="shared" si="316"/>
        <v>1</v>
      </c>
      <c r="BP152" s="143">
        <f t="shared" si="316"/>
        <v>1</v>
      </c>
    </row>
    <row r="153" s="1" customFormat="1" ht="30" customHeight="1" spans="1:68">
      <c r="A153" s="15">
        <f t="shared" si="292"/>
        <v>146</v>
      </c>
      <c r="B153" s="16"/>
      <c r="C153" s="16"/>
      <c r="E153" s="16"/>
      <c r="F153" s="16">
        <v>4</v>
      </c>
      <c r="G153" s="16"/>
      <c r="H153" s="16"/>
      <c r="I153" s="16"/>
      <c r="J153" s="16"/>
      <c r="K153" s="16"/>
      <c r="L153" s="198"/>
      <c r="M153" s="28" t="s">
        <v>1073</v>
      </c>
      <c r="N153" s="28" t="s">
        <v>1073</v>
      </c>
      <c r="O153" s="28" t="s">
        <v>1074</v>
      </c>
      <c r="P153" s="28" t="s">
        <v>734</v>
      </c>
      <c r="Q153" s="31" t="s">
        <v>771</v>
      </c>
      <c r="R153" s="16" t="s">
        <v>674</v>
      </c>
      <c r="S153" s="157"/>
      <c r="T153" s="49" t="s">
        <v>673</v>
      </c>
      <c r="U153" s="28"/>
      <c r="V153" s="49" t="s">
        <v>673</v>
      </c>
      <c r="W153" s="47" t="s">
        <v>675</v>
      </c>
      <c r="X153" s="47" t="s">
        <v>676</v>
      </c>
      <c r="Y153" s="31" t="s">
        <v>111</v>
      </c>
      <c r="Z153" s="28" t="s">
        <v>764</v>
      </c>
      <c r="AA153" s="28" t="s">
        <v>765</v>
      </c>
      <c r="AB153" s="31" t="s">
        <v>1075</v>
      </c>
      <c r="AC153" s="65">
        <v>0.0419</v>
      </c>
      <c r="AD153" s="49" t="s">
        <v>679</v>
      </c>
      <c r="AE153" s="64" t="s">
        <v>737</v>
      </c>
      <c r="AF153" s="64">
        <v>191</v>
      </c>
      <c r="AG153" s="64">
        <v>17</v>
      </c>
      <c r="AH153" s="64">
        <v>2</v>
      </c>
      <c r="AI153" s="72">
        <f>AF153*AG153*AH153*7860/1000000000</f>
        <v>0.05104284</v>
      </c>
      <c r="AJ153" s="97">
        <f t="shared" si="310"/>
        <v>0.820879089016207</v>
      </c>
      <c r="AK153" s="64"/>
      <c r="AL153" s="22"/>
      <c r="AM153" s="64" t="s">
        <v>680</v>
      </c>
      <c r="AN153" s="64" t="s">
        <v>743</v>
      </c>
      <c r="AO153" s="22"/>
      <c r="AP153" s="31"/>
      <c r="AQ153" s="31"/>
      <c r="AR153" s="31"/>
      <c r="AS153" s="31">
        <f>VLOOKUP(N:N,[1]底座模块化总成!$N:$AS,32,0)</f>
        <v>0.176209976</v>
      </c>
      <c r="AT153" s="31"/>
      <c r="AU153" s="17">
        <f t="shared" si="305"/>
        <v>0.176209976</v>
      </c>
      <c r="AV153" s="31"/>
      <c r="AW153" s="31"/>
      <c r="AX153" s="31"/>
      <c r="AY153" s="122">
        <v>2</v>
      </c>
      <c r="AZ153" s="122">
        <v>2</v>
      </c>
      <c r="BA153" s="122">
        <v>2</v>
      </c>
      <c r="BB153" s="122">
        <v>2</v>
      </c>
      <c r="BC153" s="122">
        <v>2</v>
      </c>
      <c r="BD153" s="123">
        <v>2</v>
      </c>
      <c r="BE153" s="142">
        <f t="shared" ref="BE153:BJ153" si="317">$AS153*AY153</f>
        <v>0.352419952</v>
      </c>
      <c r="BF153" s="142">
        <f t="shared" si="317"/>
        <v>0.352419952</v>
      </c>
      <c r="BG153" s="142">
        <f t="shared" si="317"/>
        <v>0.352419952</v>
      </c>
      <c r="BH153" s="142">
        <f t="shared" si="317"/>
        <v>0.352419952</v>
      </c>
      <c r="BI153" s="142">
        <f t="shared" si="317"/>
        <v>0.352419952</v>
      </c>
      <c r="BJ153" s="142">
        <f t="shared" si="317"/>
        <v>0.352419952</v>
      </c>
      <c r="BK153" s="143">
        <f t="shared" ref="BK153:BP153" si="318">$AU153*AY153</f>
        <v>0.352419952</v>
      </c>
      <c r="BL153" s="143">
        <f t="shared" si="318"/>
        <v>0.352419952</v>
      </c>
      <c r="BM153" s="143">
        <f t="shared" si="318"/>
        <v>0.352419952</v>
      </c>
      <c r="BN153" s="143">
        <f t="shared" si="318"/>
        <v>0.352419952</v>
      </c>
      <c r="BO153" s="143">
        <f t="shared" si="318"/>
        <v>0.352419952</v>
      </c>
      <c r="BP153" s="143">
        <f t="shared" si="318"/>
        <v>0.352419952</v>
      </c>
    </row>
    <row r="154" s="1" customFormat="1" ht="30" customHeight="1" spans="1:68">
      <c r="A154" s="15">
        <f t="shared" si="292"/>
        <v>147</v>
      </c>
      <c r="B154" s="16"/>
      <c r="C154" s="16"/>
      <c r="E154" s="16"/>
      <c r="F154" s="16">
        <v>4</v>
      </c>
      <c r="G154" s="16"/>
      <c r="H154" s="16"/>
      <c r="I154" s="16"/>
      <c r="J154" s="16"/>
      <c r="K154" s="16"/>
      <c r="L154" s="198"/>
      <c r="M154" s="198" t="s">
        <v>335</v>
      </c>
      <c r="N154" s="17" t="s">
        <v>335</v>
      </c>
      <c r="O154" s="17" t="s">
        <v>336</v>
      </c>
      <c r="P154" s="17" t="s">
        <v>734</v>
      </c>
      <c r="Q154" s="31" t="s">
        <v>771</v>
      </c>
      <c r="R154" s="16" t="s">
        <v>674</v>
      </c>
      <c r="S154" s="59"/>
      <c r="T154" s="31" t="s">
        <v>673</v>
      </c>
      <c r="U154" s="17"/>
      <c r="V154" s="31" t="s">
        <v>673</v>
      </c>
      <c r="W154" s="47" t="s">
        <v>673</v>
      </c>
      <c r="X154" s="47" t="s">
        <v>676</v>
      </c>
      <c r="Y154" s="31" t="s">
        <v>111</v>
      </c>
      <c r="Z154" s="17" t="s">
        <v>764</v>
      </c>
      <c r="AA154" s="17" t="s">
        <v>765</v>
      </c>
      <c r="AB154" s="31" t="s">
        <v>1076</v>
      </c>
      <c r="AC154" s="65">
        <v>0.048</v>
      </c>
      <c r="AD154" s="31" t="s">
        <v>679</v>
      </c>
      <c r="AE154" s="64" t="s">
        <v>737</v>
      </c>
      <c r="AF154" s="64">
        <v>218</v>
      </c>
      <c r="AG154" s="64">
        <v>17.5</v>
      </c>
      <c r="AH154" s="64">
        <v>2</v>
      </c>
      <c r="AI154" s="64">
        <v>0.0599718</v>
      </c>
      <c r="AJ154" s="97">
        <f t="shared" si="310"/>
        <v>0.800376176803097</v>
      </c>
      <c r="AK154" s="64"/>
      <c r="AL154" s="22"/>
      <c r="AM154" s="64" t="s">
        <v>701</v>
      </c>
      <c r="AN154" s="64" t="s">
        <v>725</v>
      </c>
      <c r="AO154" s="22"/>
      <c r="AP154" s="31"/>
      <c r="AQ154" s="31"/>
      <c r="AR154" s="31"/>
      <c r="AS154" s="31">
        <f>VLOOKUP(N:N,[1]底座模块化总成!$N:$AS,32,0)</f>
        <v>0.535897105833333</v>
      </c>
      <c r="AT154" s="31"/>
      <c r="AU154" s="31">
        <v>0.55</v>
      </c>
      <c r="AV154" s="31"/>
      <c r="AW154" s="31"/>
      <c r="AX154" s="31"/>
      <c r="AY154" s="121">
        <v>2</v>
      </c>
      <c r="AZ154" s="122">
        <v>2</v>
      </c>
      <c r="BA154" s="122">
        <v>2</v>
      </c>
      <c r="BB154" s="122">
        <v>2</v>
      </c>
      <c r="BC154" s="122">
        <v>2</v>
      </c>
      <c r="BD154" s="123">
        <v>2</v>
      </c>
      <c r="BE154" s="142">
        <f t="shared" ref="BE154:BJ154" si="319">$AS154*AY154</f>
        <v>1.07179421166667</v>
      </c>
      <c r="BF154" s="142">
        <f t="shared" si="319"/>
        <v>1.07179421166667</v>
      </c>
      <c r="BG154" s="142">
        <f t="shared" si="319"/>
        <v>1.07179421166667</v>
      </c>
      <c r="BH154" s="142">
        <f t="shared" si="319"/>
        <v>1.07179421166667</v>
      </c>
      <c r="BI154" s="142">
        <f t="shared" si="319"/>
        <v>1.07179421166667</v>
      </c>
      <c r="BJ154" s="142">
        <f t="shared" si="319"/>
        <v>1.07179421166667</v>
      </c>
      <c r="BK154" s="143">
        <f t="shared" ref="BK154:BP154" si="320">$AU154*AY154</f>
        <v>1.1</v>
      </c>
      <c r="BL154" s="143">
        <f t="shared" si="320"/>
        <v>1.1</v>
      </c>
      <c r="BM154" s="143">
        <f t="shared" si="320"/>
        <v>1.1</v>
      </c>
      <c r="BN154" s="143">
        <f t="shared" si="320"/>
        <v>1.1</v>
      </c>
      <c r="BO154" s="143">
        <f t="shared" si="320"/>
        <v>1.1</v>
      </c>
      <c r="BP154" s="143">
        <f t="shared" si="320"/>
        <v>1.1</v>
      </c>
    </row>
    <row r="155" s="1" customFormat="1" ht="30" customHeight="1" spans="1:68">
      <c r="A155" s="15">
        <f t="shared" si="292"/>
        <v>148</v>
      </c>
      <c r="B155" s="16"/>
      <c r="C155" s="16"/>
      <c r="E155" s="16"/>
      <c r="F155" s="16">
        <v>4</v>
      </c>
      <c r="G155" s="16"/>
      <c r="H155" s="16"/>
      <c r="I155" s="16"/>
      <c r="J155" s="16"/>
      <c r="K155" s="16"/>
      <c r="L155" s="198"/>
      <c r="M155" s="198" t="s">
        <v>1077</v>
      </c>
      <c r="N155" s="28" t="s">
        <v>1078</v>
      </c>
      <c r="O155" s="28" t="s">
        <v>1079</v>
      </c>
      <c r="P155" s="28" t="s">
        <v>734</v>
      </c>
      <c r="Q155" s="31" t="s">
        <v>771</v>
      </c>
      <c r="R155" s="16" t="s">
        <v>674</v>
      </c>
      <c r="S155" s="157"/>
      <c r="T155" s="49" t="s">
        <v>673</v>
      </c>
      <c r="U155" s="28"/>
      <c r="V155" s="49" t="s">
        <v>673</v>
      </c>
      <c r="W155" s="47" t="s">
        <v>676</v>
      </c>
      <c r="X155" s="47" t="s">
        <v>675</v>
      </c>
      <c r="Y155" s="31" t="s">
        <v>111</v>
      </c>
      <c r="Z155" s="28" t="s">
        <v>1080</v>
      </c>
      <c r="AA155" s="28" t="s">
        <v>765</v>
      </c>
      <c r="AB155" s="31" t="s">
        <v>1081</v>
      </c>
      <c r="AC155" s="65">
        <v>0.0259</v>
      </c>
      <c r="AD155" s="49" t="s">
        <v>679</v>
      </c>
      <c r="AE155" s="212" t="s">
        <v>737</v>
      </c>
      <c r="AF155" s="213">
        <f>55+6</f>
        <v>61</v>
      </c>
      <c r="AG155" s="212">
        <f>20+3.5</f>
        <v>23.5</v>
      </c>
      <c r="AH155" s="212">
        <v>3</v>
      </c>
      <c r="AI155" s="217">
        <f>AF155*AG155*AH155*7860/1000000000</f>
        <v>0.03380193</v>
      </c>
      <c r="AJ155" s="97">
        <f t="shared" si="310"/>
        <v>0.766228437251956</v>
      </c>
      <c r="AL155" s="22"/>
      <c r="AM155" s="64" t="s">
        <v>680</v>
      </c>
      <c r="AN155" s="64" t="s">
        <v>743</v>
      </c>
      <c r="AO155" s="22"/>
      <c r="AP155" s="31"/>
      <c r="AQ155" s="31"/>
      <c r="AR155" s="31"/>
      <c r="AS155" s="31">
        <f>VLOOKUP(N:N,[1]底座模块化总成!$N:$AS,32,0)</f>
        <v>0.112072702</v>
      </c>
      <c r="AT155" s="31"/>
      <c r="AU155" s="17">
        <f t="shared" ref="AU155:AU157" si="321">AS155</f>
        <v>0.112072702</v>
      </c>
      <c r="AV155" s="31"/>
      <c r="AW155" s="31"/>
      <c r="AX155" s="31"/>
      <c r="AY155" s="122">
        <v>2</v>
      </c>
      <c r="AZ155" s="122">
        <v>2</v>
      </c>
      <c r="BA155" s="122">
        <v>2</v>
      </c>
      <c r="BB155" s="122">
        <v>2</v>
      </c>
      <c r="BC155" s="122">
        <v>2</v>
      </c>
      <c r="BD155" s="123">
        <v>2</v>
      </c>
      <c r="BE155" s="142">
        <f t="shared" ref="BE155:BJ155" si="322">$AS155*AY155</f>
        <v>0.224145404</v>
      </c>
      <c r="BF155" s="142">
        <f t="shared" si="322"/>
        <v>0.224145404</v>
      </c>
      <c r="BG155" s="142">
        <f t="shared" si="322"/>
        <v>0.224145404</v>
      </c>
      <c r="BH155" s="142">
        <f t="shared" si="322"/>
        <v>0.224145404</v>
      </c>
      <c r="BI155" s="142">
        <f t="shared" si="322"/>
        <v>0.224145404</v>
      </c>
      <c r="BJ155" s="142">
        <f t="shared" si="322"/>
        <v>0.224145404</v>
      </c>
      <c r="BK155" s="143">
        <f t="shared" ref="BK155:BP155" si="323">$AU155*AY155</f>
        <v>0.224145404</v>
      </c>
      <c r="BL155" s="143">
        <f t="shared" si="323"/>
        <v>0.224145404</v>
      </c>
      <c r="BM155" s="143">
        <f t="shared" si="323"/>
        <v>0.224145404</v>
      </c>
      <c r="BN155" s="143">
        <f t="shared" si="323"/>
        <v>0.224145404</v>
      </c>
      <c r="BO155" s="143">
        <f t="shared" si="323"/>
        <v>0.224145404</v>
      </c>
      <c r="BP155" s="143">
        <f t="shared" si="323"/>
        <v>0.224145404</v>
      </c>
    </row>
    <row r="156" s="1" customFormat="1" ht="30" customHeight="1" spans="1:68">
      <c r="A156" s="15">
        <f t="shared" si="292"/>
        <v>149</v>
      </c>
      <c r="B156" s="16"/>
      <c r="C156" s="16"/>
      <c r="D156" s="16">
        <v>2</v>
      </c>
      <c r="E156" s="16"/>
      <c r="F156" s="16"/>
      <c r="G156" s="16"/>
      <c r="H156" s="16"/>
      <c r="I156" s="16"/>
      <c r="J156" s="16"/>
      <c r="K156" s="16"/>
      <c r="L156" s="16"/>
      <c r="M156" s="151" t="s">
        <v>199</v>
      </c>
      <c r="N156" s="199" t="s">
        <v>1082</v>
      </c>
      <c r="O156" s="31" t="s">
        <v>200</v>
      </c>
      <c r="P156" s="199" t="s">
        <v>697</v>
      </c>
      <c r="Q156" s="31" t="s">
        <v>689</v>
      </c>
      <c r="R156" s="16" t="s">
        <v>674</v>
      </c>
      <c r="S156" s="47"/>
      <c r="T156" s="31" t="s">
        <v>673</v>
      </c>
      <c r="U156" s="199"/>
      <c r="V156" s="31" t="s">
        <v>690</v>
      </c>
      <c r="W156" s="16" t="s">
        <v>676</v>
      </c>
      <c r="X156" s="47" t="s">
        <v>675</v>
      </c>
      <c r="Y156" s="31" t="s">
        <v>697</v>
      </c>
      <c r="Z156" s="16" t="s">
        <v>1083</v>
      </c>
      <c r="AA156" s="31" t="s">
        <v>679</v>
      </c>
      <c r="AB156" s="16" t="s">
        <v>1084</v>
      </c>
      <c r="AC156" s="82">
        <v>0.0134</v>
      </c>
      <c r="AD156" s="16" t="s">
        <v>928</v>
      </c>
      <c r="AE156" s="31"/>
      <c r="AF156" s="16"/>
      <c r="AG156" s="16"/>
      <c r="AH156" s="16"/>
      <c r="AI156" s="16"/>
      <c r="AJ156" s="16"/>
      <c r="AK156" s="16"/>
      <c r="AL156" s="16"/>
      <c r="AM156" s="64" t="s">
        <v>701</v>
      </c>
      <c r="AN156" s="64" t="s">
        <v>1085</v>
      </c>
      <c r="AO156" s="16"/>
      <c r="AP156" s="16"/>
      <c r="AQ156" s="16"/>
      <c r="AR156" s="16"/>
      <c r="AS156" s="31">
        <f>VLOOKUP(N:N,[1]底座模块化总成!$N:$AS,32,0)</f>
        <v>0.0896</v>
      </c>
      <c r="AT156" s="16"/>
      <c r="AU156" s="17">
        <f t="shared" si="321"/>
        <v>0.0896</v>
      </c>
      <c r="AV156" s="16"/>
      <c r="AW156" s="16"/>
      <c r="AX156" s="31"/>
      <c r="AY156" s="121">
        <v>2</v>
      </c>
      <c r="AZ156" s="122">
        <v>2</v>
      </c>
      <c r="BA156" s="122">
        <v>2</v>
      </c>
      <c r="BB156" s="122">
        <v>2</v>
      </c>
      <c r="BC156" s="122">
        <v>2</v>
      </c>
      <c r="BD156" s="123">
        <v>2</v>
      </c>
      <c r="BE156" s="142">
        <f t="shared" ref="BE156:BJ156" si="324">$AS156*AY156</f>
        <v>0.1792</v>
      </c>
      <c r="BF156" s="142">
        <f t="shared" si="324"/>
        <v>0.1792</v>
      </c>
      <c r="BG156" s="142">
        <f t="shared" si="324"/>
        <v>0.1792</v>
      </c>
      <c r="BH156" s="142">
        <f t="shared" si="324"/>
        <v>0.1792</v>
      </c>
      <c r="BI156" s="142">
        <f t="shared" si="324"/>
        <v>0.1792</v>
      </c>
      <c r="BJ156" s="142">
        <f t="shared" si="324"/>
        <v>0.1792</v>
      </c>
      <c r="BK156" s="143">
        <f t="shared" ref="BK156:BP156" si="325">$AU156*AY156</f>
        <v>0.1792</v>
      </c>
      <c r="BL156" s="143">
        <f t="shared" si="325"/>
        <v>0.1792</v>
      </c>
      <c r="BM156" s="143">
        <f t="shared" si="325"/>
        <v>0.1792</v>
      </c>
      <c r="BN156" s="143">
        <f t="shared" si="325"/>
        <v>0.1792</v>
      </c>
      <c r="BO156" s="143">
        <f t="shared" si="325"/>
        <v>0.1792</v>
      </c>
      <c r="BP156" s="143">
        <f t="shared" si="325"/>
        <v>0.1792</v>
      </c>
    </row>
    <row r="157" s="1" customFormat="1" ht="30" customHeight="1" spans="1:68">
      <c r="A157" s="15">
        <f t="shared" si="292"/>
        <v>150</v>
      </c>
      <c r="B157" s="16"/>
      <c r="C157" s="16"/>
      <c r="D157" s="16">
        <v>2</v>
      </c>
      <c r="E157" s="16"/>
      <c r="F157" s="16"/>
      <c r="G157" s="16"/>
      <c r="H157" s="16"/>
      <c r="I157" s="16"/>
      <c r="J157" s="16"/>
      <c r="K157" s="16"/>
      <c r="L157" s="16"/>
      <c r="M157" s="200" t="s">
        <v>248</v>
      </c>
      <c r="N157" s="199" t="s">
        <v>248</v>
      </c>
      <c r="O157" s="31" t="s">
        <v>1086</v>
      </c>
      <c r="P157" s="199" t="s">
        <v>723</v>
      </c>
      <c r="Q157" s="31" t="s">
        <v>689</v>
      </c>
      <c r="R157" s="16" t="s">
        <v>674</v>
      </c>
      <c r="S157" s="47"/>
      <c r="T157" s="31" t="s">
        <v>673</v>
      </c>
      <c r="U157" s="199"/>
      <c r="V157" s="31" t="s">
        <v>673</v>
      </c>
      <c r="W157" s="16" t="s">
        <v>675</v>
      </c>
      <c r="X157" s="47" t="s">
        <v>676</v>
      </c>
      <c r="Y157" s="31" t="s">
        <v>713</v>
      </c>
      <c r="Z157" s="16" t="s">
        <v>678</v>
      </c>
      <c r="AA157" s="47" t="s">
        <v>679</v>
      </c>
      <c r="AB157" s="16" t="s">
        <v>1087</v>
      </c>
      <c r="AC157" s="82">
        <f>AC158+AC159</f>
        <v>0.0335</v>
      </c>
      <c r="AD157" s="64" t="s">
        <v>715</v>
      </c>
      <c r="AE157" s="64" t="s">
        <v>715</v>
      </c>
      <c r="AF157" s="64"/>
      <c r="AG157" s="64"/>
      <c r="AH157" s="64"/>
      <c r="AI157" s="72"/>
      <c r="AJ157" s="218"/>
      <c r="AK157" s="219"/>
      <c r="AL157" s="64">
        <v>0.002</v>
      </c>
      <c r="AM157" s="64" t="s">
        <v>680</v>
      </c>
      <c r="AN157" s="64" t="s">
        <v>716</v>
      </c>
      <c r="AO157" s="64"/>
      <c r="AP157" s="64"/>
      <c r="AQ157" s="64"/>
      <c r="AR157" s="64"/>
      <c r="AS157" s="31">
        <f>VLOOKUP(N:N,[1]底座模块化总成!$N:$AS,32,0)</f>
        <v>0.014</v>
      </c>
      <c r="AT157" s="64"/>
      <c r="AU157" s="17">
        <f t="shared" si="321"/>
        <v>0.014</v>
      </c>
      <c r="AV157" s="64"/>
      <c r="AW157" s="64"/>
      <c r="AX157" s="64"/>
      <c r="AY157" s="31">
        <v>2</v>
      </c>
      <c r="AZ157" s="225">
        <v>2</v>
      </c>
      <c r="BA157" s="225">
        <v>2</v>
      </c>
      <c r="BB157" s="225">
        <v>2</v>
      </c>
      <c r="BC157" s="225">
        <v>2</v>
      </c>
      <c r="BD157" s="226">
        <v>2</v>
      </c>
      <c r="BE157" s="142">
        <f t="shared" ref="BE157:BJ157" si="326">$AS157*AY157</f>
        <v>0.028</v>
      </c>
      <c r="BF157" s="142">
        <f t="shared" si="326"/>
        <v>0.028</v>
      </c>
      <c r="BG157" s="142">
        <f t="shared" si="326"/>
        <v>0.028</v>
      </c>
      <c r="BH157" s="142">
        <f t="shared" si="326"/>
        <v>0.028</v>
      </c>
      <c r="BI157" s="142">
        <f t="shared" si="326"/>
        <v>0.028</v>
      </c>
      <c r="BJ157" s="142">
        <f t="shared" si="326"/>
        <v>0.028</v>
      </c>
      <c r="BK157" s="143">
        <f t="shared" ref="BK157:BP157" si="327">$AU157*AY157</f>
        <v>0.028</v>
      </c>
      <c r="BL157" s="143">
        <f t="shared" si="327"/>
        <v>0.028</v>
      </c>
      <c r="BM157" s="143">
        <f t="shared" si="327"/>
        <v>0.028</v>
      </c>
      <c r="BN157" s="143">
        <f t="shared" si="327"/>
        <v>0.028</v>
      </c>
      <c r="BO157" s="143">
        <f t="shared" si="327"/>
        <v>0.028</v>
      </c>
      <c r="BP157" s="143">
        <f t="shared" si="327"/>
        <v>0.028</v>
      </c>
    </row>
    <row r="158" s="1" customFormat="1" ht="30" customHeight="1" spans="1:68">
      <c r="A158" s="15">
        <f t="shared" si="292"/>
        <v>151</v>
      </c>
      <c r="B158" s="16"/>
      <c r="C158" s="16"/>
      <c r="D158" s="16"/>
      <c r="E158" s="16">
        <v>3</v>
      </c>
      <c r="F158" s="16"/>
      <c r="G158" s="16"/>
      <c r="H158" s="16"/>
      <c r="I158" s="16"/>
      <c r="J158" s="16"/>
      <c r="K158" s="16"/>
      <c r="L158" s="16"/>
      <c r="M158" s="201" t="s">
        <v>342</v>
      </c>
      <c r="N158" s="199" t="s">
        <v>342</v>
      </c>
      <c r="O158" s="31" t="s">
        <v>343</v>
      </c>
      <c r="P158" s="199" t="s">
        <v>723</v>
      </c>
      <c r="Q158" s="31" t="s">
        <v>689</v>
      </c>
      <c r="R158" s="16" t="s">
        <v>674</v>
      </c>
      <c r="S158" s="47"/>
      <c r="T158" s="31" t="s">
        <v>673</v>
      </c>
      <c r="U158" s="199"/>
      <c r="V158" s="31" t="s">
        <v>673</v>
      </c>
      <c r="W158" s="16" t="s">
        <v>675</v>
      </c>
      <c r="X158" s="47" t="s">
        <v>676</v>
      </c>
      <c r="Y158" s="31" t="s">
        <v>713</v>
      </c>
      <c r="Z158" s="16" t="s">
        <v>678</v>
      </c>
      <c r="AA158" s="47" t="s">
        <v>679</v>
      </c>
      <c r="AB158" s="16" t="s">
        <v>1087</v>
      </c>
      <c r="AC158" s="82">
        <f>AC159+AC160</f>
        <v>0.0195</v>
      </c>
      <c r="AD158" s="64" t="s">
        <v>715</v>
      </c>
      <c r="AE158" s="64" t="s">
        <v>719</v>
      </c>
      <c r="AF158" s="214"/>
      <c r="AG158" s="214"/>
      <c r="AH158" s="214"/>
      <c r="AI158" s="72"/>
      <c r="AJ158" s="220"/>
      <c r="AK158" s="219">
        <f>0.8*3.14</f>
        <v>2.512</v>
      </c>
      <c r="AL158" s="214"/>
      <c r="AM158" s="64" t="s">
        <v>701</v>
      </c>
      <c r="AN158" s="64" t="s">
        <v>834</v>
      </c>
      <c r="AO158" s="64"/>
      <c r="AP158" s="64"/>
      <c r="AQ158" s="64"/>
      <c r="AR158" s="64"/>
      <c r="AS158" s="31">
        <f>VLOOKUP(N:N,[1]底座模块化总成!$N:$AS,32,0)</f>
        <v>0.43743128011</v>
      </c>
      <c r="AT158" s="64"/>
      <c r="AU158" s="17">
        <v>0.557</v>
      </c>
      <c r="AV158" s="64"/>
      <c r="AW158" s="64"/>
      <c r="AX158" s="64" t="s">
        <v>1088</v>
      </c>
      <c r="AY158" s="31">
        <v>2</v>
      </c>
      <c r="AZ158" s="31">
        <v>2</v>
      </c>
      <c r="BA158" s="122">
        <v>2</v>
      </c>
      <c r="BB158" s="122">
        <v>2</v>
      </c>
      <c r="BC158" s="122">
        <v>2</v>
      </c>
      <c r="BD158" s="123">
        <v>2</v>
      </c>
      <c r="BE158" s="142">
        <f t="shared" ref="BE158:BJ158" si="328">$AS158*AY158</f>
        <v>0.87486256022</v>
      </c>
      <c r="BF158" s="142">
        <f t="shared" si="328"/>
        <v>0.87486256022</v>
      </c>
      <c r="BG158" s="142">
        <f t="shared" si="328"/>
        <v>0.87486256022</v>
      </c>
      <c r="BH158" s="142">
        <f t="shared" si="328"/>
        <v>0.87486256022</v>
      </c>
      <c r="BI158" s="142">
        <f t="shared" si="328"/>
        <v>0.87486256022</v>
      </c>
      <c r="BJ158" s="142">
        <f t="shared" si="328"/>
        <v>0.87486256022</v>
      </c>
      <c r="BK158" s="143">
        <f t="shared" ref="BK158:BP158" si="329">$AU158*AY158</f>
        <v>1.114</v>
      </c>
      <c r="BL158" s="143">
        <f t="shared" si="329"/>
        <v>1.114</v>
      </c>
      <c r="BM158" s="143">
        <f t="shared" si="329"/>
        <v>1.114</v>
      </c>
      <c r="BN158" s="143">
        <f t="shared" si="329"/>
        <v>1.114</v>
      </c>
      <c r="BO158" s="143">
        <f t="shared" si="329"/>
        <v>1.114</v>
      </c>
      <c r="BP158" s="143">
        <f t="shared" si="329"/>
        <v>1.114</v>
      </c>
    </row>
    <row r="159" s="1" customFormat="1" ht="30" customHeight="1" spans="1:68">
      <c r="A159" s="15">
        <f t="shared" si="292"/>
        <v>152</v>
      </c>
      <c r="B159" s="16"/>
      <c r="C159" s="16"/>
      <c r="D159" s="16"/>
      <c r="E159" s="16"/>
      <c r="F159" s="16">
        <v>4</v>
      </c>
      <c r="G159" s="16"/>
      <c r="H159" s="16"/>
      <c r="I159" s="16"/>
      <c r="J159" s="16"/>
      <c r="K159" s="16"/>
      <c r="L159" s="16"/>
      <c r="M159" s="201"/>
      <c r="N159" s="199" t="s">
        <v>1089</v>
      </c>
      <c r="O159" s="31" t="s">
        <v>1090</v>
      </c>
      <c r="P159" s="199" t="s">
        <v>734</v>
      </c>
      <c r="Q159" s="31" t="s">
        <v>689</v>
      </c>
      <c r="R159" s="16" t="s">
        <v>674</v>
      </c>
      <c r="S159" s="47"/>
      <c r="T159" s="31" t="s">
        <v>673</v>
      </c>
      <c r="U159" s="199"/>
      <c r="V159" s="31" t="s">
        <v>673</v>
      </c>
      <c r="W159" s="16" t="s">
        <v>675</v>
      </c>
      <c r="X159" s="47" t="s">
        <v>676</v>
      </c>
      <c r="Y159" s="31" t="s">
        <v>111</v>
      </c>
      <c r="Z159" s="16" t="s">
        <v>1091</v>
      </c>
      <c r="AA159" s="16" t="s">
        <v>736</v>
      </c>
      <c r="AB159" s="16" t="s">
        <v>1087</v>
      </c>
      <c r="AC159" s="82">
        <v>0.014</v>
      </c>
      <c r="AD159" s="31" t="s">
        <v>679</v>
      </c>
      <c r="AE159" s="64" t="s">
        <v>737</v>
      </c>
      <c r="AF159" s="64">
        <v>58</v>
      </c>
      <c r="AG159" s="64">
        <v>18.5</v>
      </c>
      <c r="AH159" s="64">
        <v>3</v>
      </c>
      <c r="AI159" s="72">
        <f>AF159*AG159*AH159*7860/1000000000</f>
        <v>0.02530134</v>
      </c>
      <c r="AJ159" s="218">
        <f>AC159/AI159</f>
        <v>0.553330376968176</v>
      </c>
      <c r="AK159" s="219"/>
      <c r="AL159" s="214"/>
      <c r="AM159" s="221"/>
      <c r="AN159" s="221"/>
      <c r="AO159" s="31"/>
      <c r="AP159" s="31"/>
      <c r="AQ159" s="31"/>
      <c r="AR159" s="31"/>
      <c r="AS159" s="31">
        <f>VLOOKUP(N:N,[1]底座模块化总成!$N:$AS,32,0)</f>
        <v>0</v>
      </c>
      <c r="AT159" s="31"/>
      <c r="AU159" s="31"/>
      <c r="AV159" s="31"/>
      <c r="AW159" s="31"/>
      <c r="AX159" s="31"/>
      <c r="AY159" s="121">
        <v>1</v>
      </c>
      <c r="AZ159" s="121">
        <v>1</v>
      </c>
      <c r="BA159" s="122">
        <v>1</v>
      </c>
      <c r="BB159" s="122">
        <v>1</v>
      </c>
      <c r="BC159" s="122">
        <v>1</v>
      </c>
      <c r="BD159" s="123">
        <v>1</v>
      </c>
      <c r="BE159" s="142">
        <f t="shared" ref="BE159:BJ159" si="330">$AS159*AY159</f>
        <v>0</v>
      </c>
      <c r="BF159" s="142">
        <f t="shared" si="330"/>
        <v>0</v>
      </c>
      <c r="BG159" s="142">
        <f t="shared" si="330"/>
        <v>0</v>
      </c>
      <c r="BH159" s="142">
        <f t="shared" si="330"/>
        <v>0</v>
      </c>
      <c r="BI159" s="142">
        <f t="shared" si="330"/>
        <v>0</v>
      </c>
      <c r="BJ159" s="142">
        <f t="shared" si="330"/>
        <v>0</v>
      </c>
      <c r="BK159" s="143">
        <f t="shared" ref="BK159:BP159" si="331">$AU159*AY159</f>
        <v>0</v>
      </c>
      <c r="BL159" s="143">
        <f t="shared" si="331"/>
        <v>0</v>
      </c>
      <c r="BM159" s="143">
        <f t="shared" si="331"/>
        <v>0</v>
      </c>
      <c r="BN159" s="143">
        <f t="shared" si="331"/>
        <v>0</v>
      </c>
      <c r="BO159" s="143">
        <f t="shared" si="331"/>
        <v>0</v>
      </c>
      <c r="BP159" s="143">
        <f t="shared" si="331"/>
        <v>0</v>
      </c>
    </row>
    <row r="160" s="1" customFormat="1" ht="30" customHeight="1" spans="1:68">
      <c r="A160" s="15">
        <f t="shared" si="292"/>
        <v>153</v>
      </c>
      <c r="B160" s="16"/>
      <c r="C160" s="16"/>
      <c r="D160" s="16"/>
      <c r="E160" s="16"/>
      <c r="F160" s="16">
        <v>4</v>
      </c>
      <c r="G160" s="16"/>
      <c r="H160" s="16"/>
      <c r="I160" s="16"/>
      <c r="J160" s="16"/>
      <c r="K160" s="16"/>
      <c r="L160" s="16"/>
      <c r="M160" s="16"/>
      <c r="N160" s="199" t="s">
        <v>1092</v>
      </c>
      <c r="O160" s="31" t="s">
        <v>1093</v>
      </c>
      <c r="P160" s="17" t="s">
        <v>697</v>
      </c>
      <c r="Q160" s="31" t="s">
        <v>689</v>
      </c>
      <c r="R160" s="16" t="s">
        <v>674</v>
      </c>
      <c r="S160" s="47"/>
      <c r="T160" s="31"/>
      <c r="U160" s="199"/>
      <c r="V160" s="31" t="s">
        <v>690</v>
      </c>
      <c r="W160" s="16" t="s">
        <v>676</v>
      </c>
      <c r="X160" s="47" t="s">
        <v>675</v>
      </c>
      <c r="Y160" s="31" t="s">
        <v>697</v>
      </c>
      <c r="Z160" s="16" t="s">
        <v>1035</v>
      </c>
      <c r="AA160" s="31" t="s">
        <v>679</v>
      </c>
      <c r="AB160" s="16" t="s">
        <v>1094</v>
      </c>
      <c r="AC160" s="82">
        <v>0.0055</v>
      </c>
      <c r="AD160" s="16" t="s">
        <v>679</v>
      </c>
      <c r="AE160" s="214"/>
      <c r="AF160" s="214"/>
      <c r="AG160" s="214"/>
      <c r="AH160" s="214"/>
      <c r="AI160" s="72"/>
      <c r="AJ160" s="220"/>
      <c r="AK160" s="219"/>
      <c r="AL160" s="214"/>
      <c r="AM160" s="221"/>
      <c r="AN160" s="221"/>
      <c r="AO160" s="16"/>
      <c r="AP160" s="16"/>
      <c r="AQ160" s="16"/>
      <c r="AR160" s="16"/>
      <c r="AS160" s="31">
        <f>VLOOKUP(N:N,[1]底座模块化总成!$N:$AS,32,0)</f>
        <v>0</v>
      </c>
      <c r="AT160" s="16"/>
      <c r="AU160" s="16"/>
      <c r="AV160" s="16"/>
      <c r="AW160" s="16"/>
      <c r="AX160" s="16"/>
      <c r="AY160" s="121">
        <v>1</v>
      </c>
      <c r="AZ160" s="121">
        <v>1</v>
      </c>
      <c r="BA160" s="122">
        <v>1</v>
      </c>
      <c r="BB160" s="122">
        <v>1</v>
      </c>
      <c r="BC160" s="122">
        <v>1</v>
      </c>
      <c r="BD160" s="123">
        <v>1</v>
      </c>
      <c r="BE160" s="142">
        <f t="shared" ref="BE160:BJ160" si="332">$AS160*AY160</f>
        <v>0</v>
      </c>
      <c r="BF160" s="142">
        <f t="shared" si="332"/>
        <v>0</v>
      </c>
      <c r="BG160" s="142">
        <f t="shared" si="332"/>
        <v>0</v>
      </c>
      <c r="BH160" s="142">
        <f t="shared" si="332"/>
        <v>0</v>
      </c>
      <c r="BI160" s="142">
        <f t="shared" si="332"/>
        <v>0</v>
      </c>
      <c r="BJ160" s="142">
        <f t="shared" si="332"/>
        <v>0</v>
      </c>
      <c r="BK160" s="143">
        <f t="shared" ref="BK160:BP160" si="333">$AU160*AY160</f>
        <v>0</v>
      </c>
      <c r="BL160" s="143">
        <f t="shared" si="333"/>
        <v>0</v>
      </c>
      <c r="BM160" s="143">
        <f t="shared" si="333"/>
        <v>0</v>
      </c>
      <c r="BN160" s="143">
        <f t="shared" si="333"/>
        <v>0</v>
      </c>
      <c r="BO160" s="143">
        <f t="shared" si="333"/>
        <v>0</v>
      </c>
      <c r="BP160" s="143">
        <f t="shared" si="333"/>
        <v>0</v>
      </c>
    </row>
    <row r="161" s="1" customFormat="1" ht="30" customHeight="1" spans="1:68">
      <c r="A161" s="15">
        <f t="shared" si="292"/>
        <v>154</v>
      </c>
      <c r="B161" s="16"/>
      <c r="C161" s="16"/>
      <c r="D161" s="16">
        <v>2</v>
      </c>
      <c r="E161" s="16"/>
      <c r="F161" s="16"/>
      <c r="G161" s="16"/>
      <c r="H161" s="16"/>
      <c r="I161" s="16"/>
      <c r="J161" s="16"/>
      <c r="K161" s="16"/>
      <c r="L161" s="16"/>
      <c r="M161" s="151" t="s">
        <v>202</v>
      </c>
      <c r="N161" s="199" t="s">
        <v>1095</v>
      </c>
      <c r="O161" s="31" t="s">
        <v>203</v>
      </c>
      <c r="P161" s="199" t="s">
        <v>997</v>
      </c>
      <c r="Q161" s="31" t="s">
        <v>689</v>
      </c>
      <c r="R161" s="16" t="s">
        <v>674</v>
      </c>
      <c r="S161" s="47"/>
      <c r="T161" s="31"/>
      <c r="U161" s="199"/>
      <c r="V161" s="31" t="s">
        <v>690</v>
      </c>
      <c r="W161" s="16" t="s">
        <v>676</v>
      </c>
      <c r="X161" s="47" t="s">
        <v>675</v>
      </c>
      <c r="Y161" s="31" t="s">
        <v>688</v>
      </c>
      <c r="Z161" s="16" t="s">
        <v>997</v>
      </c>
      <c r="AA161" s="16" t="s">
        <v>679</v>
      </c>
      <c r="AB161" s="16" t="s">
        <v>1096</v>
      </c>
      <c r="AC161" s="82">
        <v>0.006</v>
      </c>
      <c r="AD161" s="16" t="s">
        <v>679</v>
      </c>
      <c r="AE161" s="64" t="s">
        <v>693</v>
      </c>
      <c r="AF161" s="64" t="s">
        <v>694</v>
      </c>
      <c r="AG161" s="64"/>
      <c r="AH161" s="64"/>
      <c r="AI161" s="64">
        <f>AC161*1.02</f>
        <v>0.00612</v>
      </c>
      <c r="AJ161" s="97">
        <f>AC161/AI161</f>
        <v>0.980392156862745</v>
      </c>
      <c r="AL161" s="64"/>
      <c r="AM161" s="64" t="s">
        <v>701</v>
      </c>
      <c r="AN161" s="64" t="s">
        <v>1097</v>
      </c>
      <c r="AP161" s="16"/>
      <c r="AQ161" s="16"/>
      <c r="AR161" s="16"/>
      <c r="AS161" s="31">
        <f>VLOOKUP(N:N,[1]底座模块化总成!$N:$AS,32,0)</f>
        <v>0.4867</v>
      </c>
      <c r="AT161" s="16"/>
      <c r="AU161" s="16">
        <v>0.4867</v>
      </c>
      <c r="AV161" s="16"/>
      <c r="AW161" s="16"/>
      <c r="AX161" s="16"/>
      <c r="AY161" s="121">
        <v>2</v>
      </c>
      <c r="AZ161" s="122">
        <v>2</v>
      </c>
      <c r="BA161" s="122">
        <v>2</v>
      </c>
      <c r="BB161" s="122">
        <v>2</v>
      </c>
      <c r="BC161" s="122">
        <v>2</v>
      </c>
      <c r="BD161" s="123">
        <v>2</v>
      </c>
      <c r="BE161" s="142">
        <f t="shared" ref="BE161:BJ161" si="334">$AS161*AY161</f>
        <v>0.9734</v>
      </c>
      <c r="BF161" s="142">
        <f t="shared" si="334"/>
        <v>0.9734</v>
      </c>
      <c r="BG161" s="142">
        <f t="shared" si="334"/>
        <v>0.9734</v>
      </c>
      <c r="BH161" s="142">
        <f t="shared" si="334"/>
        <v>0.9734</v>
      </c>
      <c r="BI161" s="142">
        <f t="shared" si="334"/>
        <v>0.9734</v>
      </c>
      <c r="BJ161" s="142">
        <f t="shared" si="334"/>
        <v>0.9734</v>
      </c>
      <c r="BK161" s="143">
        <f t="shared" ref="BK161:BP161" si="335">$AU161*AY161</f>
        <v>0.9734</v>
      </c>
      <c r="BL161" s="143">
        <f t="shared" si="335"/>
        <v>0.9734</v>
      </c>
      <c r="BM161" s="143">
        <f t="shared" si="335"/>
        <v>0.9734</v>
      </c>
      <c r="BN161" s="143">
        <f t="shared" si="335"/>
        <v>0.9734</v>
      </c>
      <c r="BO161" s="143">
        <f t="shared" si="335"/>
        <v>0.9734</v>
      </c>
      <c r="BP161" s="143">
        <f t="shared" si="335"/>
        <v>0.9734</v>
      </c>
    </row>
    <row r="162" s="1" customFormat="1" ht="30" customHeight="1" spans="1:68">
      <c r="A162" s="15">
        <f t="shared" si="292"/>
        <v>155</v>
      </c>
      <c r="B162" s="16"/>
      <c r="C162" s="16"/>
      <c r="D162" s="16">
        <v>2</v>
      </c>
      <c r="E162" s="16"/>
      <c r="F162" s="16"/>
      <c r="G162" s="16"/>
      <c r="H162" s="16"/>
      <c r="I162" s="16"/>
      <c r="J162" s="16"/>
      <c r="K162" s="16"/>
      <c r="L162" s="16"/>
      <c r="M162" s="151" t="s">
        <v>227</v>
      </c>
      <c r="N162" s="16" t="s">
        <v>227</v>
      </c>
      <c r="O162" s="31" t="s">
        <v>228</v>
      </c>
      <c r="P162" s="16" t="s">
        <v>697</v>
      </c>
      <c r="Q162" s="31" t="s">
        <v>689</v>
      </c>
      <c r="R162" s="16" t="s">
        <v>674</v>
      </c>
      <c r="S162" s="47"/>
      <c r="T162" s="31" t="s">
        <v>673</v>
      </c>
      <c r="U162" s="16" t="s">
        <v>679</v>
      </c>
      <c r="V162" s="31" t="s">
        <v>690</v>
      </c>
      <c r="W162" s="16" t="s">
        <v>676</v>
      </c>
      <c r="X162" s="47" t="s">
        <v>675</v>
      </c>
      <c r="Y162" s="31" t="s">
        <v>697</v>
      </c>
      <c r="Z162" s="16" t="s">
        <v>1098</v>
      </c>
      <c r="AA162" s="16" t="s">
        <v>679</v>
      </c>
      <c r="AB162" s="16" t="s">
        <v>679</v>
      </c>
      <c r="AC162" s="82">
        <v>0.0237</v>
      </c>
      <c r="AD162" s="31" t="s">
        <v>928</v>
      </c>
      <c r="AE162" s="31"/>
      <c r="AF162" s="31"/>
      <c r="AG162" s="31"/>
      <c r="AH162" s="31"/>
      <c r="AI162" s="31"/>
      <c r="AJ162" s="31"/>
      <c r="AK162" s="31"/>
      <c r="AL162" s="31"/>
      <c r="AM162" s="64" t="s">
        <v>701</v>
      </c>
      <c r="AN162" s="64" t="s">
        <v>1099</v>
      </c>
      <c r="AO162" s="31"/>
      <c r="AP162" s="31"/>
      <c r="AQ162" s="31"/>
      <c r="AR162" s="31"/>
      <c r="AS162" s="31">
        <f>VLOOKUP(N:N,[1]底座模块化总成!$N:$AS,32,0)</f>
        <v>0.5</v>
      </c>
      <c r="AT162" s="31"/>
      <c r="AU162" s="17">
        <f t="shared" ref="AU162:AU166" si="336">AS162</f>
        <v>0.5</v>
      </c>
      <c r="AV162" s="31"/>
      <c r="AW162" s="31"/>
      <c r="AX162" s="31"/>
      <c r="AY162" s="121">
        <v>4</v>
      </c>
      <c r="AZ162" s="122">
        <v>4</v>
      </c>
      <c r="BA162" s="122">
        <v>4</v>
      </c>
      <c r="BB162" s="122">
        <v>4</v>
      </c>
      <c r="BC162" s="122">
        <v>0</v>
      </c>
      <c r="BD162" s="123">
        <v>0</v>
      </c>
      <c r="BE162" s="142">
        <f t="shared" ref="BE162:BJ162" si="337">$AS162*AY162</f>
        <v>2</v>
      </c>
      <c r="BF162" s="142">
        <f t="shared" si="337"/>
        <v>2</v>
      </c>
      <c r="BG162" s="142">
        <f t="shared" si="337"/>
        <v>2</v>
      </c>
      <c r="BH162" s="142">
        <f t="shared" si="337"/>
        <v>2</v>
      </c>
      <c r="BI162" s="142">
        <f t="shared" si="337"/>
        <v>0</v>
      </c>
      <c r="BJ162" s="142">
        <f t="shared" si="337"/>
        <v>0</v>
      </c>
      <c r="BK162" s="143">
        <f t="shared" ref="BK162:BP162" si="338">$AU162*AY162</f>
        <v>2</v>
      </c>
      <c r="BL162" s="143">
        <f t="shared" si="338"/>
        <v>2</v>
      </c>
      <c r="BM162" s="143">
        <f t="shared" si="338"/>
        <v>2</v>
      </c>
      <c r="BN162" s="143">
        <f t="shared" si="338"/>
        <v>2</v>
      </c>
      <c r="BO162" s="143">
        <f t="shared" si="338"/>
        <v>0</v>
      </c>
      <c r="BP162" s="143">
        <f t="shared" si="338"/>
        <v>0</v>
      </c>
    </row>
    <row r="163" s="1" customFormat="1" ht="30" customHeight="1" spans="1:68">
      <c r="A163" s="15">
        <f t="shared" si="292"/>
        <v>156</v>
      </c>
      <c r="B163" s="16"/>
      <c r="C163" s="16"/>
      <c r="D163" s="16">
        <v>2</v>
      </c>
      <c r="E163" s="16"/>
      <c r="F163" s="16"/>
      <c r="G163" s="16"/>
      <c r="H163" s="16"/>
      <c r="I163" s="16"/>
      <c r="J163" s="16"/>
      <c r="K163" s="16"/>
      <c r="L163" s="16"/>
      <c r="M163" s="151" t="s">
        <v>1100</v>
      </c>
      <c r="N163" s="16" t="s">
        <v>1100</v>
      </c>
      <c r="O163" s="31" t="s">
        <v>228</v>
      </c>
      <c r="P163" s="16" t="s">
        <v>697</v>
      </c>
      <c r="Q163" s="31" t="s">
        <v>689</v>
      </c>
      <c r="R163" s="16" t="s">
        <v>674</v>
      </c>
      <c r="S163" s="47"/>
      <c r="T163" s="49" t="s">
        <v>673</v>
      </c>
      <c r="U163" s="16" t="s">
        <v>679</v>
      </c>
      <c r="V163" s="49" t="s">
        <v>673</v>
      </c>
      <c r="W163" s="16" t="s">
        <v>676</v>
      </c>
      <c r="X163" s="47" t="s">
        <v>675</v>
      </c>
      <c r="Y163" s="31" t="s">
        <v>697</v>
      </c>
      <c r="Z163" s="16" t="s">
        <v>1101</v>
      </c>
      <c r="AA163" s="16" t="s">
        <v>679</v>
      </c>
      <c r="AB163" s="16" t="s">
        <v>679</v>
      </c>
      <c r="AC163" s="82">
        <v>0.0218</v>
      </c>
      <c r="AD163" s="49" t="s">
        <v>928</v>
      </c>
      <c r="AE163" s="31"/>
      <c r="AF163" s="31"/>
      <c r="AG163" s="31"/>
      <c r="AH163" s="31"/>
      <c r="AI163" s="31"/>
      <c r="AJ163" s="31"/>
      <c r="AK163" s="31"/>
      <c r="AL163" s="31"/>
      <c r="AM163" s="64" t="s">
        <v>701</v>
      </c>
      <c r="AN163" s="64" t="s">
        <v>1099</v>
      </c>
      <c r="AO163" s="31"/>
      <c r="AP163" s="31"/>
      <c r="AQ163" s="31"/>
      <c r="AR163" s="31"/>
      <c r="AS163" s="31">
        <f>VLOOKUP(N:N,[1]底座模块化总成!$N:$AS,32,0)</f>
        <v>0.5</v>
      </c>
      <c r="AT163" s="31"/>
      <c r="AU163" s="17">
        <f t="shared" si="336"/>
        <v>0.5</v>
      </c>
      <c r="AV163" s="31"/>
      <c r="AW163" s="31"/>
      <c r="AX163" s="31"/>
      <c r="AY163" s="122">
        <v>0</v>
      </c>
      <c r="AZ163" s="122">
        <v>0</v>
      </c>
      <c r="BA163" s="122">
        <v>0</v>
      </c>
      <c r="BB163" s="122">
        <v>0</v>
      </c>
      <c r="BC163" s="122">
        <v>4</v>
      </c>
      <c r="BD163" s="123">
        <v>4</v>
      </c>
      <c r="BE163" s="142">
        <f t="shared" ref="BE163:BJ163" si="339">$AS163*AY163</f>
        <v>0</v>
      </c>
      <c r="BF163" s="142">
        <f t="shared" si="339"/>
        <v>0</v>
      </c>
      <c r="BG163" s="142">
        <f t="shared" si="339"/>
        <v>0</v>
      </c>
      <c r="BH163" s="142">
        <f t="shared" si="339"/>
        <v>0</v>
      </c>
      <c r="BI163" s="142">
        <f t="shared" si="339"/>
        <v>2</v>
      </c>
      <c r="BJ163" s="142">
        <f t="shared" si="339"/>
        <v>2</v>
      </c>
      <c r="BK163" s="143">
        <f t="shared" ref="BK163:BP163" si="340">$AU163*AY163</f>
        <v>0</v>
      </c>
      <c r="BL163" s="143">
        <f t="shared" si="340"/>
        <v>0</v>
      </c>
      <c r="BM163" s="143">
        <f t="shared" si="340"/>
        <v>0</v>
      </c>
      <c r="BN163" s="143">
        <f t="shared" si="340"/>
        <v>0</v>
      </c>
      <c r="BO163" s="143">
        <f t="shared" si="340"/>
        <v>2</v>
      </c>
      <c r="BP163" s="143">
        <f t="shared" si="340"/>
        <v>2</v>
      </c>
    </row>
    <row r="164" s="1" customFormat="1" ht="30" customHeight="1" spans="1:68">
      <c r="A164" s="16">
        <f t="shared" si="292"/>
        <v>157</v>
      </c>
      <c r="B164" s="16"/>
      <c r="C164" s="16"/>
      <c r="D164" s="16">
        <v>2</v>
      </c>
      <c r="E164" s="16"/>
      <c r="F164" s="16"/>
      <c r="G164" s="16"/>
      <c r="H164" s="16"/>
      <c r="I164" s="16"/>
      <c r="J164" s="16"/>
      <c r="K164" s="16"/>
      <c r="L164" s="16"/>
      <c r="M164" s="202" t="s">
        <v>216</v>
      </c>
      <c r="N164" s="203" t="s">
        <v>216</v>
      </c>
      <c r="O164" s="198" t="s">
        <v>217</v>
      </c>
      <c r="P164" s="47" t="s">
        <v>688</v>
      </c>
      <c r="Q164" s="31" t="s">
        <v>771</v>
      </c>
      <c r="R164" s="16" t="s">
        <v>674</v>
      </c>
      <c r="S164" s="47"/>
      <c r="T164" s="31" t="s">
        <v>673</v>
      </c>
      <c r="U164" s="203"/>
      <c r="V164" s="31" t="s">
        <v>673</v>
      </c>
      <c r="W164" s="207" t="s">
        <v>676</v>
      </c>
      <c r="X164" s="207" t="s">
        <v>675</v>
      </c>
      <c r="Y164" s="47" t="s">
        <v>688</v>
      </c>
      <c r="Z164" s="31" t="s">
        <v>912</v>
      </c>
      <c r="AA164" s="16" t="s">
        <v>679</v>
      </c>
      <c r="AB164" s="215" t="s">
        <v>1102</v>
      </c>
      <c r="AC164" s="216">
        <v>0.0013</v>
      </c>
      <c r="AD164" s="31" t="s">
        <v>679</v>
      </c>
      <c r="AE164" s="31"/>
      <c r="AF164" s="31"/>
      <c r="AG164" s="31"/>
      <c r="AH164" s="31"/>
      <c r="AI164" s="31"/>
      <c r="AJ164" s="31"/>
      <c r="AK164" s="31"/>
      <c r="AL164" s="31"/>
      <c r="AM164" s="64" t="s">
        <v>701</v>
      </c>
      <c r="AN164" s="64" t="s">
        <v>1103</v>
      </c>
      <c r="AO164" s="31"/>
      <c r="AP164" s="31"/>
      <c r="AQ164" s="31"/>
      <c r="AR164" s="31"/>
      <c r="AS164" s="31">
        <f>VLOOKUP(N:N,[1]底座模块化总成!$N:$AS,32,0)</f>
        <v>0.3393</v>
      </c>
      <c r="AT164" s="31"/>
      <c r="AU164" s="17">
        <f t="shared" si="336"/>
        <v>0.3393</v>
      </c>
      <c r="AV164" s="31"/>
      <c r="AW164" s="31"/>
      <c r="AX164" s="31"/>
      <c r="AY164" s="121">
        <v>1</v>
      </c>
      <c r="AZ164" s="122">
        <v>1</v>
      </c>
      <c r="BA164" s="122">
        <v>1</v>
      </c>
      <c r="BB164" s="122">
        <v>1</v>
      </c>
      <c r="BC164" s="122">
        <v>1</v>
      </c>
      <c r="BD164" s="123">
        <v>1</v>
      </c>
      <c r="BE164" s="142">
        <f t="shared" ref="BE164:BJ164" si="341">$AS164*AY164</f>
        <v>0.3393</v>
      </c>
      <c r="BF164" s="142">
        <f t="shared" si="341"/>
        <v>0.3393</v>
      </c>
      <c r="BG164" s="142">
        <f t="shared" si="341"/>
        <v>0.3393</v>
      </c>
      <c r="BH164" s="142">
        <f t="shared" si="341"/>
        <v>0.3393</v>
      </c>
      <c r="BI164" s="142">
        <f t="shared" si="341"/>
        <v>0.3393</v>
      </c>
      <c r="BJ164" s="142">
        <f t="shared" si="341"/>
        <v>0.3393</v>
      </c>
      <c r="BK164" s="143">
        <f t="shared" ref="BK164:BP164" si="342">$AU164*AY164</f>
        <v>0.3393</v>
      </c>
      <c r="BL164" s="143">
        <f t="shared" si="342"/>
        <v>0.3393</v>
      </c>
      <c r="BM164" s="143">
        <f t="shared" si="342"/>
        <v>0.3393</v>
      </c>
      <c r="BN164" s="143">
        <f t="shared" si="342"/>
        <v>0.3393</v>
      </c>
      <c r="BO164" s="143">
        <f t="shared" si="342"/>
        <v>0.3393</v>
      </c>
      <c r="BP164" s="143">
        <f t="shared" si="342"/>
        <v>0.3393</v>
      </c>
    </row>
    <row r="165" s="1" customFormat="1" ht="30" customHeight="1" spans="1:68">
      <c r="A165" s="16">
        <f t="shared" si="292"/>
        <v>158</v>
      </c>
      <c r="B165" s="16"/>
      <c r="C165" s="16"/>
      <c r="D165" s="16">
        <v>2</v>
      </c>
      <c r="E165" s="16"/>
      <c r="F165" s="16"/>
      <c r="G165" s="16"/>
      <c r="H165" s="16"/>
      <c r="I165" s="16"/>
      <c r="J165" s="16"/>
      <c r="K165" s="16"/>
      <c r="L165" s="16"/>
      <c r="M165" s="151" t="s">
        <v>241</v>
      </c>
      <c r="N165" s="198" t="s">
        <v>1104</v>
      </c>
      <c r="O165" s="198" t="s">
        <v>242</v>
      </c>
      <c r="P165" s="31" t="s">
        <v>688</v>
      </c>
      <c r="Q165" s="31" t="s">
        <v>689</v>
      </c>
      <c r="R165" s="16" t="s">
        <v>674</v>
      </c>
      <c r="S165" s="16"/>
      <c r="T165" s="31"/>
      <c r="U165" s="31"/>
      <c r="V165" s="31" t="s">
        <v>690</v>
      </c>
      <c r="W165" s="207" t="s">
        <v>676</v>
      </c>
      <c r="X165" s="207" t="s">
        <v>675</v>
      </c>
      <c r="Y165" s="31" t="s">
        <v>688</v>
      </c>
      <c r="Z165" s="47" t="s">
        <v>1105</v>
      </c>
      <c r="AA165" s="16" t="s">
        <v>679</v>
      </c>
      <c r="AB165" s="16" t="s">
        <v>679</v>
      </c>
      <c r="AC165" s="82">
        <v>0.0006</v>
      </c>
      <c r="AD165" s="31" t="s">
        <v>679</v>
      </c>
      <c r="AE165" s="31"/>
      <c r="AF165" s="31"/>
      <c r="AG165" s="31"/>
      <c r="AH165" s="31"/>
      <c r="AI165" s="31"/>
      <c r="AJ165" s="31"/>
      <c r="AK165" s="31"/>
      <c r="AL165" s="31"/>
      <c r="AM165" s="64" t="s">
        <v>680</v>
      </c>
      <c r="AN165" s="64" t="s">
        <v>695</v>
      </c>
      <c r="AO165" s="31"/>
      <c r="AP165" s="31"/>
      <c r="AQ165" s="31"/>
      <c r="AR165" s="31"/>
      <c r="AS165" s="31">
        <f>VLOOKUP(N:N,[1]底座模块化总成!$N:$AS,32,0)</f>
        <v>0.0679</v>
      </c>
      <c r="AT165" s="31"/>
      <c r="AU165" s="17">
        <f t="shared" si="336"/>
        <v>0.0679</v>
      </c>
      <c r="AV165" s="31"/>
      <c r="AW165" s="31"/>
      <c r="AX165" s="31"/>
      <c r="AY165" s="121">
        <v>28</v>
      </c>
      <c r="AZ165" s="122">
        <v>28</v>
      </c>
      <c r="BA165" s="122">
        <v>28</v>
      </c>
      <c r="BB165" s="122">
        <v>28</v>
      </c>
      <c r="BC165" s="122">
        <v>28</v>
      </c>
      <c r="BD165" s="123">
        <v>28</v>
      </c>
      <c r="BE165" s="142">
        <f t="shared" ref="BE165:BJ165" si="343">$AS165*AY165</f>
        <v>1.9012</v>
      </c>
      <c r="BF165" s="142">
        <f t="shared" si="343"/>
        <v>1.9012</v>
      </c>
      <c r="BG165" s="142">
        <f t="shared" si="343"/>
        <v>1.9012</v>
      </c>
      <c r="BH165" s="142">
        <f t="shared" si="343"/>
        <v>1.9012</v>
      </c>
      <c r="BI165" s="142">
        <f t="shared" si="343"/>
        <v>1.9012</v>
      </c>
      <c r="BJ165" s="142">
        <f t="shared" si="343"/>
        <v>1.9012</v>
      </c>
      <c r="BK165" s="143">
        <f t="shared" ref="BK165:BP165" si="344">$AU165*AY165</f>
        <v>1.9012</v>
      </c>
      <c r="BL165" s="143">
        <f t="shared" si="344"/>
        <v>1.9012</v>
      </c>
      <c r="BM165" s="143">
        <f t="shared" si="344"/>
        <v>1.9012</v>
      </c>
      <c r="BN165" s="143">
        <f t="shared" si="344"/>
        <v>1.9012</v>
      </c>
      <c r="BO165" s="143">
        <f t="shared" si="344"/>
        <v>1.9012</v>
      </c>
      <c r="BP165" s="143">
        <f t="shared" si="344"/>
        <v>1.9012</v>
      </c>
    </row>
    <row r="166" s="1" customFormat="1" ht="30" customHeight="1" spans="1:68">
      <c r="A166" s="16">
        <f t="shared" si="292"/>
        <v>159</v>
      </c>
      <c r="B166" s="16"/>
      <c r="C166" s="16"/>
      <c r="D166" s="16">
        <v>2</v>
      </c>
      <c r="E166" s="16"/>
      <c r="F166" s="16"/>
      <c r="G166" s="16"/>
      <c r="H166" s="16"/>
      <c r="I166" s="16"/>
      <c r="J166" s="16"/>
      <c r="K166" s="16"/>
      <c r="L166" s="16"/>
      <c r="M166" s="151" t="s">
        <v>220</v>
      </c>
      <c r="N166" s="198" t="s">
        <v>220</v>
      </c>
      <c r="O166" s="198" t="s">
        <v>221</v>
      </c>
      <c r="P166" s="31" t="s">
        <v>688</v>
      </c>
      <c r="Q166" s="31" t="s">
        <v>689</v>
      </c>
      <c r="R166" s="16" t="s">
        <v>674</v>
      </c>
      <c r="S166" s="16"/>
      <c r="T166" s="31" t="s">
        <v>673</v>
      </c>
      <c r="U166" s="198"/>
      <c r="V166" s="31" t="s">
        <v>673</v>
      </c>
      <c r="W166" s="207" t="s">
        <v>676</v>
      </c>
      <c r="X166" s="207" t="s">
        <v>675</v>
      </c>
      <c r="Y166" s="31" t="s">
        <v>688</v>
      </c>
      <c r="Z166" s="47" t="s">
        <v>1106</v>
      </c>
      <c r="AA166" s="16" t="s">
        <v>679</v>
      </c>
      <c r="AB166" s="16" t="s">
        <v>1107</v>
      </c>
      <c r="AC166" s="82">
        <v>1.153</v>
      </c>
      <c r="AD166" s="31" t="s">
        <v>1108</v>
      </c>
      <c r="AE166" s="31"/>
      <c r="AF166" s="31"/>
      <c r="AG166" s="31"/>
      <c r="AH166" s="31"/>
      <c r="AI166" s="31"/>
      <c r="AJ166" s="31"/>
      <c r="AK166" s="31"/>
      <c r="AL166" s="31"/>
      <c r="AM166" s="64" t="s">
        <v>701</v>
      </c>
      <c r="AN166" s="64" t="s">
        <v>1109</v>
      </c>
      <c r="AO166" s="31"/>
      <c r="AP166" s="31"/>
      <c r="AQ166" s="31"/>
      <c r="AR166" s="31"/>
      <c r="AS166" s="31">
        <f>VLOOKUP(N:N,[1]底座模块化总成!$N:$AS,32,0)</f>
        <v>33</v>
      </c>
      <c r="AT166" s="31"/>
      <c r="AU166" s="17">
        <f t="shared" si="336"/>
        <v>33</v>
      </c>
      <c r="AV166" s="31"/>
      <c r="AW166" s="31"/>
      <c r="AX166" s="31"/>
      <c r="AY166" s="121">
        <v>1</v>
      </c>
      <c r="AZ166" s="122">
        <v>1</v>
      </c>
      <c r="BA166" s="122">
        <v>1</v>
      </c>
      <c r="BB166" s="122">
        <v>1</v>
      </c>
      <c r="BC166" s="122">
        <v>1</v>
      </c>
      <c r="BD166" s="123">
        <v>1</v>
      </c>
      <c r="BE166" s="142">
        <f t="shared" ref="BE166:BJ166" si="345">$AS166*AY166</f>
        <v>33</v>
      </c>
      <c r="BF166" s="142">
        <f t="shared" si="345"/>
        <v>33</v>
      </c>
      <c r="BG166" s="142">
        <f t="shared" si="345"/>
        <v>33</v>
      </c>
      <c r="BH166" s="142">
        <f t="shared" si="345"/>
        <v>33</v>
      </c>
      <c r="BI166" s="142">
        <f t="shared" si="345"/>
        <v>33</v>
      </c>
      <c r="BJ166" s="142">
        <f t="shared" si="345"/>
        <v>33</v>
      </c>
      <c r="BK166" s="143">
        <f t="shared" ref="BK166:BP166" si="346">$AU166*AY166</f>
        <v>33</v>
      </c>
      <c r="BL166" s="143">
        <f t="shared" si="346"/>
        <v>33</v>
      </c>
      <c r="BM166" s="143">
        <f t="shared" si="346"/>
        <v>33</v>
      </c>
      <c r="BN166" s="143">
        <f t="shared" si="346"/>
        <v>33</v>
      </c>
      <c r="BO166" s="143">
        <f t="shared" si="346"/>
        <v>33</v>
      </c>
      <c r="BP166" s="143">
        <f t="shared" si="346"/>
        <v>33</v>
      </c>
    </row>
    <row r="167" s="1" customFormat="1" customHeight="1" spans="29:68">
      <c r="AC167" s="4"/>
      <c r="AJ167" s="5"/>
      <c r="BD167" s="3"/>
      <c r="BE167" s="3"/>
      <c r="BF167" s="3"/>
      <c r="BG167" s="3"/>
      <c r="BH167" s="3"/>
      <c r="BI167" s="3"/>
      <c r="BJ167" s="3"/>
      <c r="BK167" s="3"/>
      <c r="BL167" s="3"/>
      <c r="BM167" s="3"/>
      <c r="BN167" s="3"/>
      <c r="BO167" s="3"/>
      <c r="BP167" s="3"/>
    </row>
  </sheetData>
  <mergeCells count="64">
    <mergeCell ref="A1:E1"/>
    <mergeCell ref="F1:K1"/>
    <mergeCell ref="L1:O1"/>
    <mergeCell ref="A2:O2"/>
    <mergeCell ref="A3:K3"/>
    <mergeCell ref="L3:O3"/>
    <mergeCell ref="A4:O4"/>
    <mergeCell ref="A5:O5"/>
    <mergeCell ref="AF6:AH6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Z6:Z7"/>
    <mergeCell ref="AA6:AA7"/>
    <mergeCell ref="AB6:AB7"/>
    <mergeCell ref="AC6:AC7"/>
    <mergeCell ref="AD6:AD7"/>
    <mergeCell ref="AE6:AE7"/>
    <mergeCell ref="AI6:AI7"/>
    <mergeCell ref="AJ6:AJ7"/>
    <mergeCell ref="AK6:AK7"/>
    <mergeCell ref="AL6:AL7"/>
    <mergeCell ref="AM6:AM7"/>
    <mergeCell ref="AN6:AN7"/>
    <mergeCell ref="AO6:AO7"/>
    <mergeCell ref="AP6:AP7"/>
    <mergeCell ref="AQ6:AQ7"/>
    <mergeCell ref="AR6:AR7"/>
    <mergeCell ref="AS6:AS7"/>
    <mergeCell ref="AT6:AT7"/>
    <mergeCell ref="AU6:AU7"/>
    <mergeCell ref="AV6:AV7"/>
    <mergeCell ref="AW6:AW7"/>
    <mergeCell ref="AY6:AY7"/>
    <mergeCell ref="AZ6:AZ7"/>
    <mergeCell ref="BA6:BA7"/>
    <mergeCell ref="BB6:BB7"/>
    <mergeCell ref="BC6:BC7"/>
    <mergeCell ref="BD6:BD7"/>
    <mergeCell ref="P1:AN5"/>
    <mergeCell ref="BE6:BJ7"/>
    <mergeCell ref="BK6:BP7"/>
  </mergeCells>
  <conditionalFormatting sqref="Y126 Y127:AA128">
    <cfRule type="cellIs" dxfId="1" priority="1" stopIfTrue="1" operator="equal">
      <formula>“总成件”</formula>
    </cfRule>
  </conditionalFormatting>
  <dataValidations count="6">
    <dataValidation type="list" allowBlank="1" showInputMessage="1" showErrorMessage="1" sqref="Y54 Y69 Y72 Y107 U142 Y95:Y105 Y109:Y120">
      <formula1>"装配总成件,焊接总成件,面料,塑料件,钣金件,机加工件,标准件,非标件,线材件,管材件,圆钢"</formula1>
    </dataValidation>
    <dataValidation type="list" allowBlank="1" showInputMessage="1" showErrorMessage="1" sqref="AD69 AD72 AD99 AO99:AR99 AT99:AW99 AT101:AW101 AE107:AI107 AK107:AL107 AU116 AK117:AL117 AF118:AL118 AT135:AW135 AD95:AD96 AD101:AD118 AD120:AD121 AD125:AD126 AD134:AD141 AT95:AT96 AT102:AT104 AT109:AT110 AT116:AT118 AT140:AT141 AF135:AL141 AK120:AL121 AO95:AR96 AO101:AR118 AO120:AR121 AO135:AR141 AT120:AW121 AT136:AW137 AT138:AW139 AT105:AW108 AT111:AW115 AV95:AW96 AV109:AW110 AV102:AW104 AV116:AW118 AV140:AW141">
      <formula1>"镀白锌,发黑,氧化铁皮膜,电泳（ED),——,镀黑锌,热处理（调质处理）,喷漆,"</formula1>
    </dataValidation>
    <dataValidation type="list" allowBlank="1" showInputMessage="1" showErrorMessage="1" sqref="Y106 Y122:Y126 Y128:Y129 Y134:Y142">
      <formula1>"装配总成件,焊接总成件,面料,塑料件,冷镦,钣金件,机加工件,标准件,非标件,线材件,管材件,圆钢"</formula1>
    </dataValidation>
    <dataValidation type="list" allowBlank="1" showInputMessage="1" showErrorMessage="1" sqref="Y108">
      <formula1>"装配总成件,焊接总成件,面料,塑料件,塑料轴套,钣金件,机加工件,标准件,非标件,线材件,管材件,圆钢"</formula1>
    </dataValidation>
    <dataValidation type="list" allowBlank="1" showInputMessage="1" showErrorMessage="1" sqref="W117:X117 W162:X163 W124:X129 W134:X139">
      <formula1>"Y,N"</formula1>
    </dataValidation>
    <dataValidation type="list" allowBlank="1" showInputMessage="1" showErrorMessage="1" sqref="Q142 Q95:Q123 Q126:Q127 Q130:Q133 Q162:Q163">
      <formula1>"A,B,C,"</formula1>
    </dataValidation>
  </dataValidations>
  <pageMargins left="0.75" right="0.75" top="1" bottom="1" header="0.5" footer="0.5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重新核算清单</vt:lpstr>
      <vt:lpstr>SHT0000161</vt:lpstr>
      <vt:lpstr>SHT0015953</vt:lpstr>
      <vt:lpstr>SHT0016442</vt:lpstr>
      <vt:lpstr>SHT0016420</vt:lpstr>
      <vt:lpstr>SHT0016877</vt:lpstr>
      <vt:lpstr>SHT0016161</vt:lpstr>
      <vt:lpstr>SHT0017314</vt:lpstr>
      <vt:lpstr>3.1工艺BOM数据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GHRC</dc:creator>
  <cp:lastModifiedBy>哿 偉</cp:lastModifiedBy>
  <dcterms:created xsi:type="dcterms:W3CDTF">2016-12-02T08:54:00Z</dcterms:created>
  <dcterms:modified xsi:type="dcterms:W3CDTF">2024-08-26T02:26:25Z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AE2277E2BF834EDE90003E18EB27F6C5_13</vt:lpwstr>
  </property>
</Properties>
</file>