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F:\孙沛霖的文件\报价资料\"/>
    </mc:Choice>
  </mc:AlternateContent>
  <xr:revisionPtr revIDLastSave="0" documentId="13_ncr:1_{93F10B8A-28E9-4675-8178-B7CE77209FD4}" xr6:coauthVersionLast="47" xr6:coauthVersionMax="47" xr10:uidLastSave="{00000000-0000-0000-0000-000000000000}"/>
  <bookViews>
    <workbookView xWindow="-120" yWindow="-120" windowWidth="24240" windowHeight="13140" activeTab="4" xr2:uid="{29349C46-164C-4B03-9D10-BBBBB1467BEC}"/>
  </bookViews>
  <sheets>
    <sheet name="3.15" sheetId="1" r:id="rId1"/>
    <sheet name="4.30" sheetId="2" r:id="rId2"/>
    <sheet name="2024.7.11" sheetId="3" r:id="rId3"/>
    <sheet name="2024.8.19" sheetId="4" r:id="rId4"/>
    <sheet name="2024.9.9" sheetId="5" r:id="rId5"/>
  </sheets>
  <externalReferences>
    <externalReference r:id="rId6"/>
  </externalReferenc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" i="4" l="1"/>
  <c r="I4" i="4"/>
  <c r="I5" i="4"/>
  <c r="I6" i="4"/>
  <c r="I7" i="4"/>
  <c r="I8" i="4"/>
  <c r="I9" i="4"/>
  <c r="I10" i="4"/>
  <c r="I11" i="4"/>
  <c r="I12" i="4"/>
  <c r="I13" i="4"/>
  <c r="I14" i="4"/>
  <c r="I15" i="4"/>
  <c r="I16" i="4"/>
  <c r="I17" i="4"/>
  <c r="I18" i="4"/>
  <c r="I19" i="4"/>
  <c r="I20" i="4"/>
  <c r="I21" i="4"/>
  <c r="I22" i="4"/>
  <c r="I23" i="4"/>
  <c r="I24" i="4"/>
  <c r="I27" i="4"/>
  <c r="I28" i="4"/>
  <c r="I29" i="4"/>
  <c r="I30" i="4"/>
  <c r="I31" i="4"/>
  <c r="I32" i="4"/>
  <c r="I33" i="4"/>
  <c r="I34" i="4"/>
  <c r="I35" i="4"/>
  <c r="I36" i="4"/>
  <c r="I37" i="4"/>
  <c r="I38" i="4"/>
  <c r="I39" i="4"/>
  <c r="I40" i="4"/>
  <c r="I6" i="3"/>
  <c r="I20" i="3"/>
  <c r="I15" i="3"/>
  <c r="I14" i="3"/>
  <c r="I5" i="3"/>
  <c r="O33" i="3"/>
  <c r="L33" i="3"/>
  <c r="O32" i="3"/>
  <c r="L32" i="3"/>
  <c r="O31" i="3"/>
  <c r="L31" i="3"/>
  <c r="O30" i="3"/>
  <c r="L30" i="3"/>
  <c r="O29" i="3"/>
  <c r="L29" i="3"/>
  <c r="O28" i="3"/>
  <c r="L28" i="3"/>
  <c r="O27" i="3"/>
  <c r="L27" i="3"/>
  <c r="O26" i="3"/>
  <c r="L26" i="3"/>
  <c r="O25" i="3"/>
  <c r="L25" i="3"/>
  <c r="O24" i="3"/>
  <c r="L24" i="3"/>
  <c r="O23" i="3"/>
  <c r="L23" i="3"/>
  <c r="O22" i="3"/>
  <c r="L22" i="3"/>
  <c r="O21" i="3"/>
  <c r="L21" i="3"/>
  <c r="O20" i="3"/>
  <c r="L20" i="3"/>
  <c r="O19" i="3"/>
  <c r="L19" i="3"/>
  <c r="O18" i="3"/>
  <c r="L18" i="3"/>
  <c r="O17" i="3"/>
  <c r="L17" i="3"/>
  <c r="O16" i="3"/>
  <c r="L16" i="3"/>
  <c r="O15" i="3"/>
  <c r="L15" i="3"/>
  <c r="O14" i="3"/>
  <c r="L14" i="3"/>
  <c r="O13" i="3"/>
  <c r="L13" i="3"/>
  <c r="O12" i="3"/>
  <c r="L12" i="3"/>
  <c r="O11" i="3"/>
  <c r="L11" i="3"/>
  <c r="O10" i="3"/>
  <c r="L10" i="3"/>
  <c r="O9" i="3"/>
  <c r="L9" i="3"/>
  <c r="O8" i="3"/>
  <c r="L8" i="3"/>
  <c r="O7" i="3"/>
  <c r="L7" i="3"/>
  <c r="O6" i="3"/>
  <c r="L6" i="3"/>
  <c r="O5" i="3"/>
  <c r="L5" i="3"/>
  <c r="O4" i="3"/>
  <c r="L4" i="3"/>
  <c r="O3" i="3"/>
  <c r="L3" i="3"/>
  <c r="V4" i="2" l="1"/>
  <c r="T5" i="2"/>
  <c r="T4" i="2"/>
  <c r="V5" i="2"/>
  <c r="Q5" i="2"/>
  <c r="L5" i="2"/>
  <c r="I5" i="2"/>
  <c r="Q4" i="2"/>
  <c r="L4" i="2"/>
  <c r="I4" i="2"/>
  <c r="I4" i="1" l="1"/>
  <c r="I3" i="1"/>
  <c r="I7" i="1"/>
  <c r="J7" i="1" s="1"/>
  <c r="I6" i="1"/>
  <c r="J6" i="1" s="1"/>
  <c r="M4" i="1"/>
  <c r="M3" i="1"/>
  <c r="J4" i="1" l="1"/>
  <c r="J3" i="1"/>
  <c r="K3" i="1" s="1"/>
  <c r="N3" i="1" s="1"/>
  <c r="K4" i="1" l="1"/>
  <c r="N4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sunpeilin</author>
  </authors>
  <commentList>
    <comment ref="J2" authorId="0" shapeId="0" xr:uid="{1FA17097-BE89-46D9-B0B0-B1558B6A79F8}">
      <text>
        <r>
          <rPr>
            <b/>
            <sz val="9"/>
            <rFont val="宋体"/>
            <family val="3"/>
            <charset val="134"/>
          </rPr>
          <t>sunpeilin:</t>
        </r>
        <r>
          <rPr>
            <sz val="9"/>
            <rFont val="宋体"/>
            <family val="3"/>
            <charset val="134"/>
          </rPr>
          <t xml:space="preserve">
包括：钢丝、无纺布、脱模剂等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sunpeilin</author>
  </authors>
  <commentList>
    <comment ref="P2" authorId="0" shapeId="0" xr:uid="{EF416046-9065-4240-B8B0-7F8CD225B4B9}">
      <text>
        <r>
          <rPr>
            <b/>
            <sz val="9"/>
            <rFont val="宋体"/>
            <family val="3"/>
            <charset val="134"/>
          </rPr>
          <t>sunpeilin:</t>
        </r>
        <r>
          <rPr>
            <sz val="9"/>
            <rFont val="宋体"/>
            <family val="3"/>
            <charset val="134"/>
          </rPr>
          <t xml:space="preserve">
含五险一金</t>
        </r>
      </text>
    </comment>
    <comment ref="S2" authorId="0" shapeId="0" xr:uid="{D445D8B2-E9E0-42C6-AEF4-62975EFCDE54}">
      <text>
        <r>
          <rPr>
            <b/>
            <sz val="9"/>
            <color indexed="81"/>
            <rFont val="宋体"/>
            <family val="3"/>
            <charset val="134"/>
          </rPr>
          <t>sunpeilin:</t>
        </r>
        <r>
          <rPr>
            <sz val="9"/>
            <color indexed="81"/>
            <rFont val="宋体"/>
            <family val="3"/>
            <charset val="134"/>
          </rPr>
          <t xml:space="preserve">
包装物为手提袋1个/套，包装箱为长沙右舵纸箱，10套/箱；后按物料重量占比计算</t>
        </r>
      </text>
    </comment>
  </commentList>
</comments>
</file>

<file path=xl/sharedStrings.xml><?xml version="1.0" encoding="utf-8"?>
<sst xmlns="http://schemas.openxmlformats.org/spreadsheetml/2006/main" count="467" uniqueCount="207">
  <si>
    <t>序号</t>
  </si>
  <si>
    <t>车间名称</t>
  </si>
  <si>
    <t>QAD代码</t>
  </si>
  <si>
    <t>QAD名称</t>
  </si>
  <si>
    <t>销售方式</t>
  </si>
  <si>
    <t>备注</t>
  </si>
  <si>
    <t>混料浇注量</t>
  </si>
  <si>
    <t>混料单价</t>
  </si>
  <si>
    <t>核算料费</t>
  </si>
  <si>
    <t>辅料金额</t>
  </si>
  <si>
    <t>核算料费合计</t>
  </si>
  <si>
    <t>运费</t>
  </si>
  <si>
    <t>建议内部交易价格（含运费）</t>
  </si>
  <si>
    <t>发泡车间</t>
  </si>
  <si>
    <t>SBS0010259</t>
  </si>
  <si>
    <t>J7F-AA95驾驶员靠背（一体头枕非通风）</t>
  </si>
  <si>
    <t>SBS0010260</t>
  </si>
  <si>
    <t>J7F-AA95驾驶员座垫（一体头枕非通风）</t>
  </si>
  <si>
    <t>建议销价</t>
    <phoneticPr fontId="3" type="noConversion"/>
  </si>
  <si>
    <t>SBS0010121</t>
  </si>
  <si>
    <t>奥杰驾驶员靠背护面总成</t>
  </si>
  <si>
    <t>SBS0010122</t>
  </si>
  <si>
    <t>奥杰驾驶员座垫护面总成</t>
  </si>
  <si>
    <t>备注</t>
    <phoneticPr fontId="2" type="noConversion"/>
  </si>
  <si>
    <t>包装费</t>
    <phoneticPr fontId="2" type="noConversion"/>
  </si>
  <si>
    <t>包装</t>
    <phoneticPr fontId="2" type="noConversion"/>
  </si>
  <si>
    <t>运费</t>
    <phoneticPr fontId="2" type="noConversion"/>
  </si>
  <si>
    <t>采购价格</t>
    <phoneticPr fontId="3" type="noConversion"/>
  </si>
  <si>
    <t>供潍坊产品报价明细表</t>
    <phoneticPr fontId="2" type="noConversion"/>
  </si>
  <si>
    <t>序</t>
  </si>
  <si>
    <t>物料代码</t>
  </si>
  <si>
    <t>名称</t>
  </si>
  <si>
    <t>材质</t>
  </si>
  <si>
    <t>单件重量/㎏</t>
  </si>
  <si>
    <t>未税材料单价/kg</t>
  </si>
  <si>
    <t>合格率</t>
    <phoneticPr fontId="3" type="noConversion"/>
  </si>
  <si>
    <t>料费/件</t>
  </si>
  <si>
    <t>设备</t>
  </si>
  <si>
    <t>开模数/h</t>
  </si>
  <si>
    <t>周期s</t>
  </si>
  <si>
    <t>电功率</t>
  </si>
  <si>
    <t>电费单价</t>
  </si>
  <si>
    <t>工资/小时</t>
  </si>
  <si>
    <t>工资/件</t>
  </si>
  <si>
    <t>外购件</t>
  </si>
  <si>
    <t>包装/件</t>
  </si>
  <si>
    <t>运费/件</t>
  </si>
  <si>
    <t>丝印/打孔</t>
    <phoneticPr fontId="3" type="noConversion"/>
  </si>
  <si>
    <t>内部结算指导价（未税）</t>
  </si>
  <si>
    <t>号</t>
  </si>
  <si>
    <t>净重</t>
  </si>
  <si>
    <t>毛重</t>
  </si>
  <si>
    <t>SLT0010369</t>
  </si>
  <si>
    <t>统帅杂物箱盖</t>
  </si>
  <si>
    <t>PP+EPDM-T20</t>
  </si>
  <si>
    <t>MA4700/2950</t>
  </si>
  <si>
    <t>SLT0010370</t>
  </si>
  <si>
    <t>统帅杂物箱底</t>
  </si>
  <si>
    <t>模腔数量</t>
    <phoneticPr fontId="2" type="noConversion"/>
  </si>
  <si>
    <t>供潍坊工厂产品报价明细表</t>
    <phoneticPr fontId="2" type="noConversion"/>
  </si>
  <si>
    <t>业务部门报价需求模板</t>
  </si>
  <si>
    <t>客户</t>
  </si>
  <si>
    <t>客户产品图号</t>
  </si>
  <si>
    <t>金蝶代码</t>
  </si>
  <si>
    <t>产品名称</t>
  </si>
  <si>
    <t>计量单位</t>
  </si>
  <si>
    <t>新老产品</t>
  </si>
  <si>
    <t>未税单价</t>
  </si>
  <si>
    <t>包装</t>
  </si>
  <si>
    <t>车辆体积</t>
  </si>
  <si>
    <t>单件体积</t>
  </si>
  <si>
    <t>装载量</t>
  </si>
  <si>
    <t>每车运费</t>
  </si>
  <si>
    <t>潍坊荣昌</t>
  </si>
  <si>
    <t>SLT0000031</t>
  </si>
  <si>
    <t>欧马可正司机背泡沫</t>
  </si>
  <si>
    <t>EA</t>
  </si>
  <si>
    <t>老</t>
  </si>
  <si>
    <t>SLT0000032</t>
  </si>
  <si>
    <t>欧马可正司机座泡沫</t>
  </si>
  <si>
    <t>SLT0000072</t>
  </si>
  <si>
    <t>欧马可副司机座泡沫1800</t>
  </si>
  <si>
    <t>SLT0000004</t>
  </si>
  <si>
    <t>右舵1695副司机背泡沫</t>
  </si>
  <si>
    <t>SLT0000718</t>
  </si>
  <si>
    <t>右舵1695副司机座泡沫</t>
  </si>
  <si>
    <t>SLT0000071</t>
  </si>
  <si>
    <t>欧马可副司机小背泡沫1800</t>
  </si>
  <si>
    <t>SLT0000151</t>
  </si>
  <si>
    <t>欧马可副司机背泡沫1995</t>
  </si>
  <si>
    <t>SLT0000152</t>
  </si>
  <si>
    <t>欧马可副司机小背泡沫1995</t>
  </si>
  <si>
    <t>SLT0000153</t>
  </si>
  <si>
    <t>欧马可副司机座泡沫1995</t>
  </si>
  <si>
    <t>SLT0000752</t>
  </si>
  <si>
    <t>1800副司机座泡沫（半圆角）119</t>
  </si>
  <si>
    <t>SLT0000019</t>
  </si>
  <si>
    <t>右舵司机背泡沫      圆</t>
  </si>
  <si>
    <t>SLT0000070</t>
  </si>
  <si>
    <t>欧马可左舵1800副背</t>
  </si>
  <si>
    <t>欧马可左舵1800副座</t>
  </si>
  <si>
    <t>SLT0000047</t>
  </si>
  <si>
    <t>右舵司机座泡沫(不带骨架)</t>
  </si>
  <si>
    <t>SLT0000087</t>
  </si>
  <si>
    <t>右舵1800副司机背泡沫</t>
  </si>
  <si>
    <t>SLT0000088</t>
  </si>
  <si>
    <t>右舵1800副司机小背泡沫</t>
  </si>
  <si>
    <t>SLT0000089</t>
  </si>
  <si>
    <t>右舵1800副司机座泡沫</t>
  </si>
  <si>
    <t>SLT0000135</t>
  </si>
  <si>
    <t>右舵1995副司机背泡沫</t>
  </si>
  <si>
    <t>SLT0000136</t>
  </si>
  <si>
    <t>右舵1995副小背正面一道横</t>
  </si>
  <si>
    <t>SLT0000137</t>
  </si>
  <si>
    <t>右舵1995副司机座泡沫（不含骨架）</t>
  </si>
  <si>
    <t>SLT0000725</t>
  </si>
  <si>
    <t>奥铃升级副司机背泡沫1995</t>
  </si>
  <si>
    <t>SLT0000726</t>
  </si>
  <si>
    <t>奥铃升级副司机座泡沫1995</t>
  </si>
  <si>
    <t>SLT0000813</t>
  </si>
  <si>
    <t>M4-1880副司机座泡沫（大座）</t>
  </si>
  <si>
    <t>SLT0000814</t>
  </si>
  <si>
    <t>M4-1880小背泡沫</t>
  </si>
  <si>
    <t>SLT0000776</t>
  </si>
  <si>
    <t>M4-正司机座泡沫</t>
  </si>
  <si>
    <t>SLT0000777</t>
  </si>
  <si>
    <t>M4-正司机背泡沫</t>
  </si>
  <si>
    <t>SLT0000794</t>
  </si>
  <si>
    <t>M4-2060副司机座泡沫</t>
  </si>
  <si>
    <t>SLT0000795</t>
  </si>
  <si>
    <t>M4-副司机背泡沫</t>
  </si>
  <si>
    <t>SLT0000796</t>
  </si>
  <si>
    <t>M4-2060小背泡沫</t>
  </si>
  <si>
    <t>SLT0002477</t>
  </si>
  <si>
    <t>1730副司机座泡沫</t>
  </si>
  <si>
    <t>SLT0002478</t>
  </si>
  <si>
    <t>1730小背泡沫</t>
  </si>
  <si>
    <t>扶手包装膜 / T5</t>
  </si>
  <si>
    <t>SHT0012488</t>
  </si>
  <si>
    <t>自攻钉4.8*13</t>
  </si>
  <si>
    <t>BFA0000014</t>
  </si>
  <si>
    <t>杂物箱合页</t>
  </si>
  <si>
    <t>SLT0000069</t>
  </si>
  <si>
    <t>前排安全带锁扣总成L1822010402A0带报警</t>
  </si>
  <si>
    <t>SLT0011025</t>
  </si>
  <si>
    <t>平垫圈Φ14*1.0</t>
  </si>
  <si>
    <t>BFA0000669</t>
  </si>
  <si>
    <t>内六角螺栓8*16</t>
  </si>
  <si>
    <t>BFA0000018</t>
  </si>
  <si>
    <t>钢丝2.5*270</t>
  </si>
  <si>
    <t>SLT0001093</t>
  </si>
  <si>
    <t>M4左侧护板小件</t>
  </si>
  <si>
    <t>SLT0000775</t>
  </si>
  <si>
    <t>M4中连接板</t>
  </si>
  <si>
    <t>SLT0000807</t>
  </si>
  <si>
    <t>M4正司机座包装膜</t>
  </si>
  <si>
    <t>SLT0000024</t>
  </si>
  <si>
    <t>M4正司机背骨架</t>
  </si>
  <si>
    <t>SLT0000782</t>
  </si>
  <si>
    <t>M4杂物盒锁（新）</t>
  </si>
  <si>
    <t>SLT0000791</t>
  </si>
  <si>
    <t>M4杂物盒盖（新）深灰</t>
  </si>
  <si>
    <t>SLT0000808</t>
  </si>
  <si>
    <t>M4杂物盒底（新）深灰</t>
  </si>
  <si>
    <t>SLT0000809</t>
  </si>
  <si>
    <t>M4小背折叠器调角器</t>
  </si>
  <si>
    <t>SLT0000804</t>
  </si>
  <si>
    <t>M4小背包装膜</t>
  </si>
  <si>
    <t>SLT0000800</t>
  </si>
  <si>
    <t>M4司机座盆调角器</t>
  </si>
  <si>
    <t>SLT0000785</t>
  </si>
  <si>
    <t>M4司机座框总成骨架</t>
  </si>
  <si>
    <t>SLT0000781</t>
  </si>
  <si>
    <t>M4司机旋转轴胶套调角器</t>
  </si>
  <si>
    <t>BAS0000004</t>
  </si>
  <si>
    <t>M4司机调角器解锁把手调角器</t>
  </si>
  <si>
    <t>SLT0000787</t>
  </si>
  <si>
    <t>M4司机调角器护盖调角器</t>
  </si>
  <si>
    <t>SLT0000786</t>
  </si>
  <si>
    <t>M4司机背包装膜</t>
  </si>
  <si>
    <t>SLT0000780</t>
  </si>
  <si>
    <t>M4螺栓饰盖（黑色）</t>
  </si>
  <si>
    <t>SLT0000806</t>
  </si>
  <si>
    <t>M4缓冲垫</t>
  </si>
  <si>
    <t>SLT0000790</t>
  </si>
  <si>
    <t>M4滑轨总成调角器</t>
  </si>
  <si>
    <t>SLT0000784</t>
  </si>
  <si>
    <t>M4副司机座包装膜</t>
  </si>
  <si>
    <t>SLT0000011</t>
  </si>
  <si>
    <t>M4副司机背骨架</t>
  </si>
  <si>
    <t>SLT0000802</t>
  </si>
  <si>
    <t>M4调角器总成调角器</t>
  </si>
  <si>
    <t>SLT0000783</t>
  </si>
  <si>
    <t>M4大背折叠塑料把手灰调角器</t>
  </si>
  <si>
    <t>SLT0000805</t>
  </si>
  <si>
    <t>M4大背折叠器调角器</t>
  </si>
  <si>
    <t>SLT0000803</t>
  </si>
  <si>
    <t>M4奥铃正司机座布套</t>
  </si>
  <si>
    <t>SLT0000789</t>
  </si>
  <si>
    <t>M4奥铃正司机背布套</t>
  </si>
  <si>
    <t>SLT0001585</t>
  </si>
  <si>
    <t>M4奥铃副司机背布套</t>
  </si>
  <si>
    <t>SLT0001586</t>
  </si>
  <si>
    <t>M4奥池L项目端盖</t>
  </si>
  <si>
    <t>SLT0000001</t>
  </si>
  <si>
    <t>9大平垫(黑）Ф8</t>
  </si>
  <si>
    <t>BFA0000020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</si>
</sst>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 * #,##0.00_ ;_ * \-#,##0.00_ ;_ * &quot;-&quot;??_ ;_ @_ "/>
    <numFmt numFmtId="176" formatCode="0.00_ "/>
    <numFmt numFmtId="177" formatCode="0.000_);[Red]\(0.000\)"/>
    <numFmt numFmtId="178" formatCode="0.00_);[Red]\(0.00\)"/>
    <numFmt numFmtId="179" formatCode="0_ "/>
    <numFmt numFmtId="180" formatCode="0_);[Red]\(0\)"/>
    <numFmt numFmtId="181" formatCode="0.00_);\(0.00\)"/>
    <numFmt numFmtId="182" formatCode="0.0000_ "/>
  </numFmts>
  <fonts count="16" x14ac:knownFonts="1">
    <font>
      <sz val="11"/>
      <color theme="1"/>
      <name val="等线"/>
      <family val="2"/>
      <charset val="134"/>
      <scheme val="minor"/>
    </font>
    <font>
      <b/>
      <sz val="11"/>
      <color theme="0"/>
      <name val="微软雅黑"/>
      <family val="2"/>
      <charset val="134"/>
    </font>
    <font>
      <sz val="9"/>
      <name val="等线"/>
      <family val="2"/>
      <charset val="134"/>
      <scheme val="minor"/>
    </font>
    <font>
      <sz val="9"/>
      <name val="等线"/>
      <family val="3"/>
      <charset val="134"/>
      <scheme val="minor"/>
    </font>
    <font>
      <b/>
      <sz val="9"/>
      <name val="宋体"/>
      <family val="3"/>
      <charset val="134"/>
    </font>
    <font>
      <sz val="9"/>
      <name val="宋体"/>
      <family val="3"/>
      <charset val="134"/>
    </font>
    <font>
      <sz val="11"/>
      <color theme="1"/>
      <name val="微软雅黑"/>
      <family val="2"/>
      <charset val="134"/>
    </font>
    <font>
      <sz val="11"/>
      <color theme="1"/>
      <name val="等线"/>
      <family val="2"/>
      <charset val="134"/>
      <scheme val="minor"/>
    </font>
    <font>
      <sz val="9"/>
      <color theme="1"/>
      <name val="微软雅黑"/>
      <family val="2"/>
      <charset val="134"/>
    </font>
    <font>
      <sz val="9"/>
      <color indexed="8"/>
      <name val="微软雅黑"/>
      <family val="2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12"/>
      <name val="宋体"/>
      <family val="3"/>
      <charset val="134"/>
    </font>
    <font>
      <b/>
      <sz val="14"/>
      <color theme="1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sz val="10"/>
      <name val="宋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rgb="FFDDD9C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0" fontId="12" fillId="0" borderId="0">
      <alignment vertical="center"/>
    </xf>
  </cellStyleXfs>
  <cellXfs count="68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>
      <alignment vertical="center"/>
    </xf>
    <xf numFmtId="176" fontId="6" fillId="0" borderId="1" xfId="0" applyNumberFormat="1" applyFont="1" applyBorder="1">
      <alignment vertical="center"/>
    </xf>
    <xf numFmtId="176" fontId="6" fillId="4" borderId="1" xfId="0" applyNumberFormat="1" applyFont="1" applyFill="1" applyBorder="1">
      <alignment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177" fontId="6" fillId="5" borderId="1" xfId="0" applyNumberFormat="1" applyFont="1" applyFill="1" applyBorder="1" applyAlignment="1">
      <alignment horizontal="center" vertical="center"/>
    </xf>
    <xf numFmtId="177" fontId="6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/>
    </xf>
    <xf numFmtId="177" fontId="8" fillId="5" borderId="1" xfId="0" applyNumberFormat="1" applyFont="1" applyFill="1" applyBorder="1">
      <alignment vertical="center"/>
    </xf>
    <xf numFmtId="177" fontId="8" fillId="0" borderId="1" xfId="0" applyNumberFormat="1" applyFont="1" applyBorder="1">
      <alignment vertical="center"/>
    </xf>
    <xf numFmtId="178" fontId="8" fillId="0" borderId="1" xfId="0" applyNumberFormat="1" applyFont="1" applyBorder="1">
      <alignment vertical="center"/>
    </xf>
    <xf numFmtId="0" fontId="8" fillId="0" borderId="1" xfId="0" applyFont="1" applyBorder="1" applyAlignment="1">
      <alignment vertical="center" shrinkToFit="1"/>
    </xf>
    <xf numFmtId="179" fontId="8" fillId="0" borderId="1" xfId="0" applyNumberFormat="1" applyFont="1" applyBorder="1">
      <alignment vertical="center"/>
    </xf>
    <xf numFmtId="0" fontId="8" fillId="0" borderId="1" xfId="0" applyFont="1" applyBorder="1">
      <alignment vertical="center"/>
    </xf>
    <xf numFmtId="178" fontId="8" fillId="0" borderId="1" xfId="1" applyNumberFormat="1" applyFont="1" applyBorder="1" applyAlignment="1">
      <alignment vertical="center"/>
    </xf>
    <xf numFmtId="178" fontId="9" fillId="0" borderId="1" xfId="1" applyNumberFormat="1" applyFont="1" applyBorder="1" applyAlignment="1">
      <alignment vertical="center" wrapText="1"/>
    </xf>
    <xf numFmtId="0" fontId="6" fillId="0" borderId="0" xfId="0" applyFont="1">
      <alignment vertical="center"/>
    </xf>
    <xf numFmtId="177" fontId="6" fillId="0" borderId="0" xfId="0" applyNumberFormat="1" applyFont="1">
      <alignment vertical="center"/>
    </xf>
    <xf numFmtId="0" fontId="6" fillId="0" borderId="0" xfId="2" applyFont="1">
      <alignment vertical="center"/>
    </xf>
    <xf numFmtId="0" fontId="14" fillId="6" borderId="1" xfId="2" applyFont="1" applyFill="1" applyBorder="1" applyAlignment="1">
      <alignment horizontal="center" vertical="center"/>
    </xf>
    <xf numFmtId="0" fontId="14" fillId="0" borderId="1" xfId="2" applyFont="1" applyBorder="1" applyAlignment="1">
      <alignment horizontal="center" vertical="center"/>
    </xf>
    <xf numFmtId="0" fontId="14" fillId="0" borderId="0" xfId="2" applyFont="1" applyAlignment="1">
      <alignment horizontal="center" vertical="center"/>
    </xf>
    <xf numFmtId="0" fontId="6" fillId="0" borderId="1" xfId="2" applyFont="1" applyBorder="1" applyAlignment="1">
      <alignment horizontal="center" vertical="center"/>
    </xf>
    <xf numFmtId="0" fontId="6" fillId="0" borderId="1" xfId="2" applyFont="1" applyBorder="1">
      <alignment vertical="center"/>
    </xf>
    <xf numFmtId="0" fontId="15" fillId="0" borderId="1" xfId="2" applyFont="1" applyBorder="1" applyAlignment="1"/>
    <xf numFmtId="0" fontId="15" fillId="0" borderId="1" xfId="2" applyFont="1" applyBorder="1" applyAlignment="1">
      <alignment horizontal="center"/>
    </xf>
    <xf numFmtId="180" fontId="6" fillId="0" borderId="1" xfId="2" applyNumberFormat="1" applyFont="1" applyBorder="1">
      <alignment vertical="center"/>
    </xf>
    <xf numFmtId="0" fontId="6" fillId="0" borderId="0" xfId="2" applyFont="1" applyAlignment="1">
      <alignment horizontal="center" vertical="center"/>
    </xf>
    <xf numFmtId="178" fontId="14" fillId="6" borderId="1" xfId="2" applyNumberFormat="1" applyFont="1" applyFill="1" applyBorder="1" applyAlignment="1">
      <alignment horizontal="center" vertical="center"/>
    </xf>
    <xf numFmtId="178" fontId="6" fillId="0" borderId="1" xfId="2" applyNumberFormat="1" applyFont="1" applyBorder="1">
      <alignment vertical="center"/>
    </xf>
    <xf numFmtId="178" fontId="6" fillId="0" borderId="0" xfId="2" applyNumberFormat="1" applyFont="1">
      <alignment vertical="center"/>
    </xf>
    <xf numFmtId="181" fontId="6" fillId="0" borderId="0" xfId="2" applyNumberFormat="1" applyFont="1">
      <alignment vertical="center"/>
    </xf>
    <xf numFmtId="182" fontId="6" fillId="0" borderId="0" xfId="2" applyNumberFormat="1" applyFont="1">
      <alignment vertical="center"/>
    </xf>
    <xf numFmtId="181" fontId="6" fillId="0" borderId="1" xfId="2" applyNumberFormat="1" applyFont="1" applyBorder="1">
      <alignment vertical="center"/>
    </xf>
    <xf numFmtId="182" fontId="6" fillId="0" borderId="1" xfId="2" applyNumberFormat="1" applyFont="1" applyBorder="1">
      <alignment vertical="center"/>
    </xf>
    <xf numFmtId="181" fontId="6" fillId="0" borderId="1" xfId="2" applyNumberFormat="1" applyFont="1" applyBorder="1" applyAlignment="1">
      <alignment horizontal="center" vertical="center"/>
    </xf>
    <xf numFmtId="181" fontId="14" fillId="0" borderId="1" xfId="2" applyNumberFormat="1" applyFont="1" applyBorder="1" applyAlignment="1">
      <alignment horizontal="center" vertical="center"/>
    </xf>
    <xf numFmtId="182" fontId="14" fillId="6" borderId="1" xfId="2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77" fontId="6" fillId="5" borderId="1" xfId="0" applyNumberFormat="1" applyFont="1" applyFill="1" applyBorder="1" applyAlignment="1">
      <alignment horizontal="center" vertical="center"/>
    </xf>
    <xf numFmtId="177" fontId="6" fillId="0" borderId="1" xfId="0" applyNumberFormat="1" applyFont="1" applyBorder="1" applyAlignment="1">
      <alignment horizontal="center" vertical="center"/>
    </xf>
    <xf numFmtId="178" fontId="6" fillId="0" borderId="1" xfId="0" applyNumberFormat="1" applyFont="1" applyBorder="1" applyAlignment="1">
      <alignment horizontal="center" vertical="center" wrapText="1"/>
    </xf>
    <xf numFmtId="178" fontId="6" fillId="0" borderId="3" xfId="0" applyNumberFormat="1" applyFont="1" applyBorder="1" applyAlignment="1">
      <alignment horizontal="center" vertical="center" wrapText="1"/>
    </xf>
    <xf numFmtId="178" fontId="6" fillId="0" borderId="5" xfId="0" applyNumberFormat="1" applyFont="1" applyBorder="1" applyAlignment="1">
      <alignment horizontal="center" vertical="center" wrapText="1"/>
    </xf>
    <xf numFmtId="43" fontId="6" fillId="0" borderId="3" xfId="1" applyFont="1" applyBorder="1" applyAlignment="1">
      <alignment horizontal="center" vertical="center" wrapText="1"/>
    </xf>
    <xf numFmtId="43" fontId="6" fillId="0" borderId="5" xfId="1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178" fontId="6" fillId="0" borderId="1" xfId="1" applyNumberFormat="1" applyFont="1" applyBorder="1" applyAlignment="1">
      <alignment horizontal="center" vertical="center"/>
    </xf>
    <xf numFmtId="178" fontId="6" fillId="0" borderId="1" xfId="1" applyNumberFormat="1" applyFont="1" applyBorder="1" applyAlignment="1">
      <alignment horizontal="center" vertical="center" wrapText="1"/>
    </xf>
    <xf numFmtId="43" fontId="6" fillId="0" borderId="1" xfId="1" applyFont="1" applyBorder="1" applyAlignment="1">
      <alignment horizontal="center" vertical="center" wrapText="1"/>
    </xf>
    <xf numFmtId="43" fontId="6" fillId="0" borderId="1" xfId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shrinkToFit="1"/>
    </xf>
    <xf numFmtId="179" fontId="6" fillId="0" borderId="1" xfId="0" applyNumberFormat="1" applyFont="1" applyBorder="1" applyAlignment="1">
      <alignment horizontal="center" vertical="center" wrapText="1"/>
    </xf>
    <xf numFmtId="179" fontId="6" fillId="0" borderId="3" xfId="0" applyNumberFormat="1" applyFont="1" applyBorder="1" applyAlignment="1">
      <alignment horizontal="center" vertical="center" wrapText="1"/>
    </xf>
    <xf numFmtId="179" fontId="6" fillId="0" borderId="5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13" fillId="0" borderId="1" xfId="2" applyFont="1" applyBorder="1" applyAlignment="1">
      <alignment horizontal="center" vertical="center"/>
    </xf>
    <xf numFmtId="181" fontId="13" fillId="0" borderId="1" xfId="2" applyNumberFormat="1" applyFont="1" applyBorder="1" applyAlignment="1">
      <alignment horizontal="center" vertical="center"/>
    </xf>
  </cellXfs>
  <cellStyles count="3">
    <cellStyle name="常规" xfId="0" builtinId="0"/>
    <cellStyle name="常规 2" xfId="2" xr:uid="{00FC6305-9720-4FA7-81B0-013A5E3577E8}"/>
    <cellStyle name="千位分隔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unpeilin\Desktop\&#21518;&#35270;&#38236;&#20135;&#21697;&#25104;&#26412;\&#21457;&#27873;\&#21457;&#27873;&#29615;&#33410;&#26448;&#26009;&#25104;&#26412;&#25968;&#25454;-GV2023050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Sheet4"/>
    </sheetNames>
    <sheetDataSet>
      <sheetData sheetId="0" refreshError="1"/>
      <sheetData sheetId="1" refreshError="1"/>
      <sheetData sheetId="2" refreshError="1"/>
      <sheetData sheetId="3" refreshError="1">
        <row r="1">
          <cell r="A1" t="str">
            <v>父级物料</v>
          </cell>
          <cell r="B1" t="str">
            <v>父件描述1</v>
          </cell>
          <cell r="C1" t="str">
            <v>父件描述2</v>
          </cell>
          <cell r="D1" t="str">
            <v>类型</v>
          </cell>
          <cell r="E1" t="str">
            <v>求和项:材料金额</v>
          </cell>
        </row>
        <row r="2">
          <cell r="A2" t="str">
            <v>SBS0010259</v>
          </cell>
          <cell r="B2" t="str">
            <v>驾驶员靠背泡沫总成</v>
          </cell>
          <cell r="C2" t="str">
            <v>福田奥杰EVC3</v>
          </cell>
          <cell r="D2" t="str">
            <v>其他</v>
          </cell>
          <cell r="E2">
            <v>1.451541</v>
          </cell>
        </row>
        <row r="3">
          <cell r="A3" t="str">
            <v>SBS0010260</v>
          </cell>
          <cell r="B3" t="str">
            <v>驾驶员座垫泡沫总成</v>
          </cell>
          <cell r="C3" t="str">
            <v>福田奥杰EVC3</v>
          </cell>
          <cell r="D3" t="str">
            <v>其他</v>
          </cell>
          <cell r="E3">
            <v>1.306241</v>
          </cell>
        </row>
        <row r="4">
          <cell r="A4" t="str">
            <v>SCS0004071</v>
          </cell>
          <cell r="B4" t="str">
            <v>驾驶员座垫泡沫总成</v>
          </cell>
          <cell r="C4" t="str">
            <v>B40前排</v>
          </cell>
          <cell r="D4" t="str">
            <v>其他</v>
          </cell>
          <cell r="E4">
            <v>1.706682</v>
          </cell>
        </row>
        <row r="5">
          <cell r="A5" t="str">
            <v>SCS0004073</v>
          </cell>
          <cell r="B5" t="str">
            <v>驾驶员靠背泡沫总成</v>
          </cell>
          <cell r="C5" t="str">
            <v>B40前排</v>
          </cell>
          <cell r="D5" t="str">
            <v>其他</v>
          </cell>
          <cell r="E5">
            <v>1.817782</v>
          </cell>
        </row>
        <row r="6">
          <cell r="A6" t="str">
            <v>SCS0004120</v>
          </cell>
          <cell r="B6" t="str">
            <v>后排座垫泡沫总成</v>
          </cell>
          <cell r="C6" t="str">
            <v>B40V</v>
          </cell>
          <cell r="D6" t="str">
            <v>其他</v>
          </cell>
          <cell r="E6">
            <v>2.1340819999999998</v>
          </cell>
        </row>
        <row r="7">
          <cell r="A7" t="str">
            <v>SCS0004122</v>
          </cell>
          <cell r="B7" t="str">
            <v>后排靠背泡沫总成</v>
          </cell>
          <cell r="C7" t="str">
            <v>B40V</v>
          </cell>
          <cell r="D7" t="str">
            <v>其他</v>
          </cell>
          <cell r="E7">
            <v>1.928882</v>
          </cell>
        </row>
        <row r="8">
          <cell r="A8" t="str">
            <v>SCS0004209</v>
          </cell>
          <cell r="B8" t="str">
            <v>六分靠背泡沫总成</v>
          </cell>
          <cell r="C8" t="str">
            <v>B40L中改后排</v>
          </cell>
          <cell r="D8" t="str">
            <v>其他</v>
          </cell>
          <cell r="E8">
            <v>11.052682000000001</v>
          </cell>
        </row>
        <row r="9">
          <cell r="A9" t="str">
            <v>SCS0004239</v>
          </cell>
          <cell r="B9" t="str">
            <v>四分靠背泡沫总成</v>
          </cell>
          <cell r="C9" t="str">
            <v>B40L中改后排</v>
          </cell>
          <cell r="D9" t="str">
            <v>其他</v>
          </cell>
          <cell r="E9">
            <v>1.4502820000000001</v>
          </cell>
        </row>
        <row r="10">
          <cell r="A10" t="str">
            <v>SCS0010801</v>
          </cell>
          <cell r="B10" t="str">
            <v>六分座垫泡沫总成</v>
          </cell>
          <cell r="C10" t="str">
            <v>B40L中改后排舒适性</v>
          </cell>
          <cell r="D10" t="str">
            <v>其他</v>
          </cell>
          <cell r="E10">
            <v>5.1651819999999997</v>
          </cell>
        </row>
        <row r="11">
          <cell r="A11" t="str">
            <v>SCS0010802</v>
          </cell>
          <cell r="B11" t="str">
            <v>四分座垫泡沫总成</v>
          </cell>
          <cell r="C11" t="str">
            <v>B40L中改后排舒适性</v>
          </cell>
          <cell r="D11" t="str">
            <v>其他</v>
          </cell>
          <cell r="E11">
            <v>4.2806819999999997</v>
          </cell>
        </row>
        <row r="12">
          <cell r="A12" t="str">
            <v>SCS0011957</v>
          </cell>
          <cell r="B12" t="str">
            <v>前排左驾靠背泡沫总成</v>
          </cell>
          <cell r="C12" t="str">
            <v>L002152793</v>
          </cell>
          <cell r="D12" t="str">
            <v>其他</v>
          </cell>
          <cell r="E12">
            <v>0.52004099999999998</v>
          </cell>
        </row>
        <row r="13">
          <cell r="A13" t="str">
            <v>SCS0011958</v>
          </cell>
          <cell r="B13" t="str">
            <v>前排右驾靠背泡沫总成</v>
          </cell>
          <cell r="C13" t="str">
            <v>L002152795</v>
          </cell>
          <cell r="D13" t="str">
            <v>其他</v>
          </cell>
          <cell r="E13">
            <v>0.52004099999999998</v>
          </cell>
        </row>
        <row r="14">
          <cell r="A14" t="str">
            <v>SCS0011960</v>
          </cell>
          <cell r="B14" t="str">
            <v>前排左坐垫泡沫总成8向</v>
          </cell>
          <cell r="C14" t="str">
            <v>L002152797</v>
          </cell>
          <cell r="D14" t="str">
            <v>其他</v>
          </cell>
          <cell r="E14">
            <v>0.52004099999999998</v>
          </cell>
        </row>
        <row r="15">
          <cell r="A15" t="str">
            <v>SCS0011961</v>
          </cell>
          <cell r="B15" t="str">
            <v>前排右坐垫泡沫总成4向</v>
          </cell>
          <cell r="C15" t="str">
            <v>L002152798</v>
          </cell>
          <cell r="D15" t="str">
            <v>其他</v>
          </cell>
          <cell r="E15">
            <v>0.52004099999999998</v>
          </cell>
        </row>
        <row r="16">
          <cell r="A16" t="str">
            <v>SCS0011967</v>
          </cell>
          <cell r="B16" t="str">
            <v>前排右坐垫泡沫6向带通风</v>
          </cell>
          <cell r="C16" t="str">
            <v>L002452619</v>
          </cell>
          <cell r="D16" t="str">
            <v>其他</v>
          </cell>
          <cell r="E16">
            <v>0.52004099999999998</v>
          </cell>
        </row>
        <row r="17">
          <cell r="A17" t="str">
            <v>SCS0011968</v>
          </cell>
          <cell r="B17" t="str">
            <v>后排四分背泡沫总成无气囊</v>
          </cell>
          <cell r="C17" t="str">
            <v>L002152804</v>
          </cell>
          <cell r="D17" t="str">
            <v>其他</v>
          </cell>
          <cell r="E17">
            <v>0.52004099999999998</v>
          </cell>
        </row>
        <row r="18">
          <cell r="A18" t="str">
            <v>SCS0011970</v>
          </cell>
          <cell r="B18" t="str">
            <v>后排六分背泡沫总成</v>
          </cell>
          <cell r="C18" t="str">
            <v>L002152801</v>
          </cell>
          <cell r="D18" t="str">
            <v>其他</v>
          </cell>
          <cell r="E18">
            <v>0.52004099999999998</v>
          </cell>
        </row>
        <row r="19">
          <cell r="A19" t="str">
            <v>SCS0011972</v>
          </cell>
          <cell r="B19" t="str">
            <v>后排坐垫泡沫总成</v>
          </cell>
          <cell r="C19" t="str">
            <v>L002187704</v>
          </cell>
          <cell r="D19" t="str">
            <v>其他</v>
          </cell>
          <cell r="E19">
            <v>0.52004099999999998</v>
          </cell>
        </row>
        <row r="20">
          <cell r="A20" t="str">
            <v>SHT0000063</v>
          </cell>
          <cell r="B20" t="str">
            <v>驾驶员座垫泡沫总成</v>
          </cell>
          <cell r="C20" t="str">
            <v>D03</v>
          </cell>
          <cell r="D20" t="str">
            <v>其他</v>
          </cell>
          <cell r="E20">
            <v>1.638282</v>
          </cell>
        </row>
        <row r="21">
          <cell r="A21" t="str">
            <v>SHT0000064</v>
          </cell>
          <cell r="B21" t="str">
            <v>驾驶员座垫泡沫总成</v>
          </cell>
          <cell r="C21" t="str">
            <v>一汽B27</v>
          </cell>
          <cell r="D21" t="str">
            <v>其他</v>
          </cell>
          <cell r="E21">
            <v>1.638282</v>
          </cell>
        </row>
        <row r="22">
          <cell r="A22" t="str">
            <v>SHT0000083</v>
          </cell>
          <cell r="B22" t="str">
            <v>驾驶员靠背泡沫总成</v>
          </cell>
          <cell r="C22" t="str">
            <v>M4中卡</v>
          </cell>
          <cell r="D22" t="str">
            <v>其他</v>
          </cell>
          <cell r="E22">
            <v>2.2855819999999998</v>
          </cell>
        </row>
        <row r="23">
          <cell r="A23" t="str">
            <v>SHT0000084</v>
          </cell>
          <cell r="B23" t="str">
            <v>驾驶员座垫泡沫总成</v>
          </cell>
          <cell r="C23" t="str">
            <v>M4中卡</v>
          </cell>
          <cell r="D23" t="str">
            <v>其他</v>
          </cell>
          <cell r="E23">
            <v>1.638282</v>
          </cell>
        </row>
        <row r="24">
          <cell r="A24" t="str">
            <v>SHT0000106</v>
          </cell>
          <cell r="B24" t="str">
            <v>下卧铺泡沫总成</v>
          </cell>
          <cell r="C24" t="str">
            <v>M4中卡</v>
          </cell>
          <cell r="D24" t="str">
            <v>其他</v>
          </cell>
          <cell r="E24">
            <v>1.040082</v>
          </cell>
        </row>
        <row r="25">
          <cell r="A25" t="str">
            <v>SHT0000150</v>
          </cell>
          <cell r="B25" t="str">
            <v>驾驶员靠背泡沫总成</v>
          </cell>
          <cell r="C25" t="str">
            <v>欧曼重卡</v>
          </cell>
          <cell r="D25" t="str">
            <v>其他</v>
          </cell>
          <cell r="E25">
            <v>1.860482</v>
          </cell>
        </row>
        <row r="26">
          <cell r="A26" t="str">
            <v>SHT0000236</v>
          </cell>
          <cell r="B26" t="str">
            <v>中间座座垫泡沫总成</v>
          </cell>
          <cell r="C26" t="str">
            <v>欧曼重卡右舵</v>
          </cell>
          <cell r="D26" t="str">
            <v>其他</v>
          </cell>
          <cell r="E26">
            <v>1.040082</v>
          </cell>
        </row>
        <row r="27">
          <cell r="A27" t="str">
            <v>SHT0000237</v>
          </cell>
          <cell r="B27" t="str">
            <v>中间座靠背泡沫总成</v>
          </cell>
          <cell r="C27" t="str">
            <v>L3000</v>
          </cell>
          <cell r="D27" t="str">
            <v>其他</v>
          </cell>
          <cell r="E27">
            <v>1.040082</v>
          </cell>
        </row>
        <row r="28">
          <cell r="A28" t="str">
            <v>SHT0000276</v>
          </cell>
          <cell r="B28" t="str">
            <v>金王子司机背泡沫</v>
          </cell>
          <cell r="C28" t="str">
            <v>(空白)</v>
          </cell>
          <cell r="D28" t="str">
            <v>其他</v>
          </cell>
          <cell r="E28">
            <v>1.527282</v>
          </cell>
        </row>
        <row r="29">
          <cell r="A29" t="str">
            <v>SHT0000298</v>
          </cell>
          <cell r="B29" t="str">
            <v>中间座靠背泡沫总成</v>
          </cell>
          <cell r="C29" t="str">
            <v>欧曼重卡右舵</v>
          </cell>
          <cell r="D29" t="str">
            <v>其他</v>
          </cell>
          <cell r="E29">
            <v>1.040082</v>
          </cell>
        </row>
        <row r="30">
          <cell r="A30" t="str">
            <v>SHT0000489</v>
          </cell>
          <cell r="B30" t="str">
            <v>上卧铺泡沫总成</v>
          </cell>
          <cell r="C30" t="str">
            <v>H4长车身</v>
          </cell>
          <cell r="D30" t="str">
            <v>其他</v>
          </cell>
          <cell r="E30">
            <v>1.040082</v>
          </cell>
        </row>
        <row r="31">
          <cell r="A31" t="str">
            <v>SHT0000491</v>
          </cell>
          <cell r="B31" t="str">
            <v>驾驶员靠背泡沫总成</v>
          </cell>
          <cell r="C31" t="str">
            <v>H4-2.0</v>
          </cell>
          <cell r="D31" t="str">
            <v>其他</v>
          </cell>
          <cell r="E31">
            <v>3.0481820000000002</v>
          </cell>
        </row>
        <row r="32">
          <cell r="A32" t="str">
            <v>SHT0000515</v>
          </cell>
          <cell r="B32" t="str">
            <v>下卧铺泡沫总成右</v>
          </cell>
          <cell r="C32" t="str">
            <v>H4长车身</v>
          </cell>
          <cell r="D32" t="str">
            <v>其他</v>
          </cell>
          <cell r="E32">
            <v>1.040082</v>
          </cell>
        </row>
        <row r="33">
          <cell r="A33" t="str">
            <v>SHT0000516</v>
          </cell>
          <cell r="B33" t="str">
            <v>下卧铺泡沫总成左</v>
          </cell>
          <cell r="C33" t="str">
            <v>H4长车身</v>
          </cell>
          <cell r="D33" t="str">
            <v>其他</v>
          </cell>
          <cell r="E33">
            <v>1.040082</v>
          </cell>
        </row>
        <row r="34">
          <cell r="A34" t="str">
            <v>SHT0000525</v>
          </cell>
          <cell r="B34" t="str">
            <v>驾驶员座垫泡沫总成</v>
          </cell>
          <cell r="C34" t="str">
            <v>欧曼重卡</v>
          </cell>
          <cell r="D34" t="str">
            <v>其他</v>
          </cell>
          <cell r="E34">
            <v>1.2024820000000001</v>
          </cell>
        </row>
        <row r="35">
          <cell r="A35" t="str">
            <v>SHT0000530</v>
          </cell>
          <cell r="B35" t="str">
            <v>副驾驶员座垫泡沫总成</v>
          </cell>
          <cell r="C35" t="str">
            <v>H4</v>
          </cell>
          <cell r="D35" t="str">
            <v>其他</v>
          </cell>
          <cell r="E35">
            <v>1.638282</v>
          </cell>
        </row>
        <row r="36">
          <cell r="A36" t="str">
            <v>SHT0000531</v>
          </cell>
          <cell r="B36" t="str">
            <v>副驾驶员靠背泡沫总成</v>
          </cell>
          <cell r="C36" t="str">
            <v>H4</v>
          </cell>
          <cell r="D36" t="str">
            <v>其他</v>
          </cell>
          <cell r="E36">
            <v>3.0481820000000002</v>
          </cell>
        </row>
        <row r="37">
          <cell r="A37" t="str">
            <v>SHT0000561</v>
          </cell>
          <cell r="B37" t="str">
            <v>中间座靠背泡沫总成</v>
          </cell>
          <cell r="C37" t="str">
            <v>欧曼重卡左舵</v>
          </cell>
          <cell r="D37" t="str">
            <v>其他</v>
          </cell>
          <cell r="E37">
            <v>1.040082</v>
          </cell>
        </row>
        <row r="38">
          <cell r="A38" t="str">
            <v>SHT0000563</v>
          </cell>
          <cell r="B38" t="str">
            <v>中间座座垫泡沫总成</v>
          </cell>
          <cell r="C38" t="str">
            <v>欧曼重卡左舵</v>
          </cell>
          <cell r="D38" t="str">
            <v>其他</v>
          </cell>
          <cell r="E38">
            <v>1.040082</v>
          </cell>
        </row>
        <row r="39">
          <cell r="A39" t="str">
            <v>SHT0000578</v>
          </cell>
          <cell r="B39" t="str">
            <v>副驾驶员座垫泡沫总成</v>
          </cell>
          <cell r="C39" t="str">
            <v>H3改型</v>
          </cell>
          <cell r="D39" t="str">
            <v>其他</v>
          </cell>
          <cell r="E39">
            <v>1.638282</v>
          </cell>
        </row>
        <row r="40">
          <cell r="A40" t="str">
            <v>SHT0000579</v>
          </cell>
          <cell r="B40" t="str">
            <v>副驾驶员靠背泡沫总成</v>
          </cell>
          <cell r="C40" t="str">
            <v>H3改型</v>
          </cell>
          <cell r="D40" t="str">
            <v>其他</v>
          </cell>
          <cell r="E40">
            <v>1.9118820000000001</v>
          </cell>
        </row>
        <row r="41">
          <cell r="A41" t="str">
            <v>SHT0000592</v>
          </cell>
          <cell r="B41" t="str">
            <v>驾驶员靠背泡沫总成</v>
          </cell>
          <cell r="C41" t="str">
            <v>H3改型</v>
          </cell>
          <cell r="D41" t="str">
            <v>其他</v>
          </cell>
          <cell r="E41">
            <v>1.9118820000000001</v>
          </cell>
        </row>
        <row r="42">
          <cell r="A42" t="str">
            <v>SHT0000693</v>
          </cell>
          <cell r="B42" t="str">
            <v>下卧铺泡沫总成左</v>
          </cell>
          <cell r="C42" t="str">
            <v>H4长车身加宽加厚</v>
          </cell>
          <cell r="D42" t="str">
            <v>其他</v>
          </cell>
          <cell r="E42">
            <v>1.040082</v>
          </cell>
        </row>
        <row r="43">
          <cell r="A43" t="str">
            <v>SHT0000694</v>
          </cell>
          <cell r="B43" t="str">
            <v>下卧铺泡沫总成右</v>
          </cell>
          <cell r="C43" t="str">
            <v>H4长车身加宽加厚</v>
          </cell>
          <cell r="D43" t="str">
            <v>其他</v>
          </cell>
          <cell r="E43">
            <v>1.040082</v>
          </cell>
        </row>
        <row r="44">
          <cell r="A44" t="str">
            <v>SHT0000695</v>
          </cell>
          <cell r="B44" t="str">
            <v>下卧铺泡沫总成中</v>
          </cell>
          <cell r="C44" t="str">
            <v>H4长车身加宽加厚</v>
          </cell>
          <cell r="D44" t="str">
            <v>其他</v>
          </cell>
          <cell r="E44">
            <v>1.040082</v>
          </cell>
        </row>
        <row r="45">
          <cell r="A45" t="str">
            <v>SHT0010519</v>
          </cell>
          <cell r="B45" t="str">
            <v>驾驶员座垫泡沫总成</v>
          </cell>
          <cell r="C45" t="str">
            <v>H3舒适性</v>
          </cell>
          <cell r="D45" t="str">
            <v>其他</v>
          </cell>
          <cell r="E45">
            <v>1.638282</v>
          </cell>
        </row>
        <row r="46">
          <cell r="A46" t="str">
            <v>SHT0010938</v>
          </cell>
          <cell r="B46" t="str">
            <v>驾驶员座垫泡沫总成</v>
          </cell>
          <cell r="C46" t="str">
            <v>H4-2.0</v>
          </cell>
          <cell r="D46" t="str">
            <v>其他</v>
          </cell>
          <cell r="E46">
            <v>1.638282</v>
          </cell>
        </row>
        <row r="47">
          <cell r="A47" t="str">
            <v>SHT0011020</v>
          </cell>
          <cell r="B47" t="str">
            <v>副驾驶员靠背泡沫总成</v>
          </cell>
          <cell r="C47" t="str">
            <v>H6低配</v>
          </cell>
          <cell r="D47" t="str">
            <v>其他</v>
          </cell>
          <cell r="E47">
            <v>16.36305681</v>
          </cell>
        </row>
        <row r="48">
          <cell r="A48" t="str">
            <v>SHT0011026</v>
          </cell>
          <cell r="B48" t="str">
            <v>副驾驶员座垫泡沫总成</v>
          </cell>
          <cell r="C48" t="str">
            <v>H6高低配</v>
          </cell>
          <cell r="D48" t="str">
            <v>其他</v>
          </cell>
          <cell r="E48">
            <v>7.8399104800000003</v>
          </cell>
        </row>
        <row r="49">
          <cell r="A49" t="str">
            <v>SHT0011060</v>
          </cell>
          <cell r="B49" t="str">
            <v>副驾驶员座垫泡沫总成</v>
          </cell>
          <cell r="C49" t="str">
            <v>H4-2.0造型升级</v>
          </cell>
          <cell r="D49" t="str">
            <v>其他</v>
          </cell>
          <cell r="E49">
            <v>1.4160820000000001</v>
          </cell>
        </row>
        <row r="50">
          <cell r="A50" t="str">
            <v>SHT0011062</v>
          </cell>
          <cell r="B50" t="str">
            <v>副驾驶员靠背泡沫总成</v>
          </cell>
          <cell r="C50" t="str">
            <v>H4-2.0造型升级</v>
          </cell>
          <cell r="D50" t="str">
            <v>其他</v>
          </cell>
          <cell r="E50">
            <v>3.0224820000000001</v>
          </cell>
        </row>
        <row r="51">
          <cell r="A51" t="str">
            <v>SHT0011281</v>
          </cell>
          <cell r="B51" t="str">
            <v>驾驶员座垫泡沫总成</v>
          </cell>
          <cell r="C51" t="str">
            <v>H4-2.0造型升级</v>
          </cell>
          <cell r="D51" t="str">
            <v>其他</v>
          </cell>
          <cell r="E51">
            <v>1.749382</v>
          </cell>
        </row>
        <row r="52">
          <cell r="A52" t="str">
            <v>SHT0011322</v>
          </cell>
          <cell r="B52" t="str">
            <v>驾驶员座垫泡沫总成</v>
          </cell>
          <cell r="C52" t="str">
            <v>H6低配</v>
          </cell>
          <cell r="D52" t="str">
            <v>其他</v>
          </cell>
          <cell r="E52">
            <v>1.540082</v>
          </cell>
        </row>
        <row r="53">
          <cell r="A53" t="str">
            <v>SHT0011323</v>
          </cell>
          <cell r="B53" t="str">
            <v>驾驶员靠背泡沫总成</v>
          </cell>
          <cell r="C53" t="str">
            <v>H6低配</v>
          </cell>
          <cell r="D53" t="str">
            <v>其他</v>
          </cell>
          <cell r="E53">
            <v>21.461728829999998</v>
          </cell>
        </row>
        <row r="54">
          <cell r="A54" t="str">
            <v>SHT0011355</v>
          </cell>
          <cell r="B54" t="str">
            <v>驾驶员靠背泡沫总成</v>
          </cell>
          <cell r="C54" t="str">
            <v>H6高配</v>
          </cell>
          <cell r="D54" t="str">
            <v>其他</v>
          </cell>
          <cell r="E54">
            <v>21.203055970000001</v>
          </cell>
        </row>
        <row r="55">
          <cell r="A55" t="str">
            <v>SHT0011357</v>
          </cell>
          <cell r="B55" t="str">
            <v>驾驶员座垫泡沫总成</v>
          </cell>
          <cell r="C55" t="str">
            <v>H6高配</v>
          </cell>
          <cell r="D55" t="str">
            <v>其他</v>
          </cell>
          <cell r="E55">
            <v>5.6051751100000002</v>
          </cell>
        </row>
        <row r="56">
          <cell r="A56" t="str">
            <v>SHT0011385</v>
          </cell>
          <cell r="B56" t="str">
            <v>副驾驶员靠背泡沫总成</v>
          </cell>
          <cell r="C56" t="str">
            <v>H6高配</v>
          </cell>
          <cell r="D56" t="str">
            <v>其他</v>
          </cell>
          <cell r="E56">
            <v>21.397879199999998</v>
          </cell>
        </row>
        <row r="57">
          <cell r="A57" t="str">
            <v>SHT0012219</v>
          </cell>
          <cell r="B57" t="str">
            <v>驾驶员靠背泡沫总成</v>
          </cell>
          <cell r="C57" t="str">
            <v>T5-2.0双扶手</v>
          </cell>
          <cell r="D57" t="str">
            <v>其他</v>
          </cell>
          <cell r="E57">
            <v>2.3743409999999998</v>
          </cell>
        </row>
        <row r="58">
          <cell r="A58" t="str">
            <v>SHT0012220</v>
          </cell>
          <cell r="B58" t="str">
            <v>驾驶员座垫泡沫总成</v>
          </cell>
          <cell r="C58" t="str">
            <v>T5-2.0</v>
          </cell>
          <cell r="D58" t="str">
            <v>其他</v>
          </cell>
          <cell r="E58">
            <v>1.0071410000000001</v>
          </cell>
        </row>
        <row r="59">
          <cell r="A59" t="str">
            <v>SHT0012222</v>
          </cell>
          <cell r="B59" t="str">
            <v>驾驶员座垫泡沫总成通风</v>
          </cell>
          <cell r="C59" t="str">
            <v>T5-2.0</v>
          </cell>
          <cell r="D59" t="str">
            <v>其他</v>
          </cell>
          <cell r="E59">
            <v>1.0071410000000001</v>
          </cell>
        </row>
        <row r="60">
          <cell r="A60" t="str">
            <v>SHT0012223</v>
          </cell>
          <cell r="B60" t="str">
            <v>副驾驶员靠背泡沫总成</v>
          </cell>
          <cell r="C60" t="str">
            <v>T5-2.0无扶手</v>
          </cell>
          <cell r="D60" t="str">
            <v>其他</v>
          </cell>
          <cell r="E60">
            <v>2.3743409999999998</v>
          </cell>
        </row>
        <row r="61">
          <cell r="A61" t="str">
            <v>SHT0012270</v>
          </cell>
          <cell r="B61" t="str">
            <v>驾驶员靠背泡沫总成通风</v>
          </cell>
          <cell r="C61" t="str">
            <v>T5-2.0双扶手</v>
          </cell>
          <cell r="D61" t="str">
            <v>其他</v>
          </cell>
          <cell r="E61">
            <v>3.003241</v>
          </cell>
        </row>
        <row r="62">
          <cell r="A62" t="str">
            <v>SHT0012288</v>
          </cell>
          <cell r="B62" t="str">
            <v>驾驶员座垫泡沫总成</v>
          </cell>
          <cell r="C62" t="str">
            <v>T5-1.0</v>
          </cell>
          <cell r="D62" t="str">
            <v>其他</v>
          </cell>
          <cell r="E62">
            <v>1.0071410000000001</v>
          </cell>
        </row>
        <row r="63">
          <cell r="A63" t="str">
            <v>SHT0012340</v>
          </cell>
          <cell r="B63" t="str">
            <v>主驾驶座垫泡沫总成</v>
          </cell>
          <cell r="C63" t="str">
            <v>(空白)</v>
          </cell>
          <cell r="D63" t="str">
            <v>其他</v>
          </cell>
          <cell r="E63">
            <v>1.0071410000000001</v>
          </cell>
        </row>
        <row r="64">
          <cell r="A64" t="str">
            <v>SHT0012345</v>
          </cell>
          <cell r="B64" t="str">
            <v>副驾驶座垫泡沫总成</v>
          </cell>
          <cell r="C64" t="str">
            <v>(空白)</v>
          </cell>
          <cell r="D64" t="str">
            <v>其他</v>
          </cell>
          <cell r="E64">
            <v>1.0071410000000001</v>
          </cell>
        </row>
        <row r="65">
          <cell r="A65" t="str">
            <v>SHT0012366</v>
          </cell>
          <cell r="B65" t="str">
            <v>主驾驶座垫泡沫总成</v>
          </cell>
          <cell r="C65" t="str">
            <v>通风</v>
          </cell>
          <cell r="D65" t="str">
            <v>其他</v>
          </cell>
          <cell r="E65">
            <v>1.0071410000000001</v>
          </cell>
        </row>
        <row r="66">
          <cell r="A66" t="str">
            <v>SHT0013517</v>
          </cell>
          <cell r="B66" t="str">
            <v>司机座靠背泡沫总成</v>
          </cell>
          <cell r="C66" t="str">
            <v>H4右扶手带吊环</v>
          </cell>
          <cell r="D66" t="str">
            <v>其他</v>
          </cell>
          <cell r="E66">
            <v>3.0481820000000002</v>
          </cell>
        </row>
        <row r="67">
          <cell r="A67" t="str">
            <v>SHT0013536</v>
          </cell>
          <cell r="B67" t="str">
            <v>靠背泡棉总成（通风）</v>
          </cell>
          <cell r="C67" t="str">
            <v>(空白)</v>
          </cell>
          <cell r="D67" t="str">
            <v>其他</v>
          </cell>
          <cell r="E67">
            <v>1.831885</v>
          </cell>
        </row>
        <row r="68">
          <cell r="A68" t="str">
            <v>SHT0013899</v>
          </cell>
          <cell r="B68" t="str">
            <v>通风坐垫泡沫总成</v>
          </cell>
          <cell r="C68" t="str">
            <v>H4-2.2通风</v>
          </cell>
          <cell r="D68" t="str">
            <v>其他</v>
          </cell>
          <cell r="E68">
            <v>1.229341</v>
          </cell>
        </row>
        <row r="69">
          <cell r="A69" t="str">
            <v>SHT0013900</v>
          </cell>
          <cell r="B69" t="str">
            <v>驾驶员靠背泡沫总成</v>
          </cell>
          <cell r="C69" t="str">
            <v>H4-2.2通风</v>
          </cell>
          <cell r="D69" t="str">
            <v>其他</v>
          </cell>
          <cell r="E69">
            <v>3.7713410000000001</v>
          </cell>
        </row>
        <row r="70">
          <cell r="A70" t="str">
            <v>SHT0013908</v>
          </cell>
          <cell r="B70" t="str">
            <v>驾驶员靠背泡沫总成</v>
          </cell>
          <cell r="C70" t="str">
            <v>H4-2.2非通风</v>
          </cell>
          <cell r="D70" t="str">
            <v>其他</v>
          </cell>
          <cell r="E70">
            <v>2.5024410000000001</v>
          </cell>
        </row>
        <row r="71">
          <cell r="A71" t="str">
            <v>SHT0013956</v>
          </cell>
          <cell r="B71" t="str">
            <v>副驾驶员靠背泡沫总成</v>
          </cell>
          <cell r="C71" t="str">
            <v>重汽2.0翻折无扶手</v>
          </cell>
          <cell r="D71" t="str">
            <v>其他</v>
          </cell>
          <cell r="E71">
            <v>2.3743409999999998</v>
          </cell>
        </row>
        <row r="72">
          <cell r="A72" t="str">
            <v>SHT0013962</v>
          </cell>
          <cell r="B72" t="str">
            <v>坐垫泡沫总成</v>
          </cell>
          <cell r="C72" t="str">
            <v>重汽2.0翻折</v>
          </cell>
          <cell r="D72" t="str">
            <v>其他</v>
          </cell>
          <cell r="E72">
            <v>1.0071410000000001</v>
          </cell>
        </row>
        <row r="73">
          <cell r="A73" t="str">
            <v>SHT0014630</v>
          </cell>
          <cell r="B73" t="str">
            <v>靠背泡棉总成</v>
          </cell>
          <cell r="C73" t="str">
            <v>J6L无通风+无扶手</v>
          </cell>
          <cell r="D73" t="str">
            <v>其他</v>
          </cell>
          <cell r="E73">
            <v>2.0540850000000002</v>
          </cell>
        </row>
        <row r="74">
          <cell r="A74" t="str">
            <v>SHT0014664</v>
          </cell>
          <cell r="B74" t="str">
            <v>驾驶员靠背泡沫总成</v>
          </cell>
          <cell r="C74" t="str">
            <v>重汽价值版</v>
          </cell>
          <cell r="D74" t="str">
            <v>其他</v>
          </cell>
          <cell r="E74">
            <v>2.3743409999999998</v>
          </cell>
        </row>
        <row r="75">
          <cell r="A75" t="str">
            <v>SHT0015095</v>
          </cell>
          <cell r="B75" t="str">
            <v>靠背泡沫总成</v>
          </cell>
          <cell r="C75" t="str">
            <v>J6L-通风+无扶手</v>
          </cell>
          <cell r="D75" t="str">
            <v>其他</v>
          </cell>
          <cell r="E75">
            <v>2.0540850000000002</v>
          </cell>
        </row>
        <row r="76">
          <cell r="A76" t="str">
            <v>SLT0000004</v>
          </cell>
          <cell r="B76" t="str">
            <v>副驾驶员大背泡沫总成</v>
          </cell>
          <cell r="C76" t="str">
            <v>长沙右舵1695</v>
          </cell>
          <cell r="D76" t="str">
            <v>其他</v>
          </cell>
          <cell r="E76">
            <v>1.424682</v>
          </cell>
        </row>
        <row r="77">
          <cell r="A77" t="str">
            <v>SLT0000019</v>
          </cell>
          <cell r="B77" t="str">
            <v>驾驶员靠背泡沫总成</v>
          </cell>
          <cell r="C77" t="str">
            <v>右舵欧马可</v>
          </cell>
          <cell r="D77" t="str">
            <v>其他</v>
          </cell>
          <cell r="E77">
            <v>0.79354100000000005</v>
          </cell>
        </row>
        <row r="78">
          <cell r="A78" t="str">
            <v>SLT0000031</v>
          </cell>
          <cell r="B78" t="str">
            <v>驾驶员靠背泡沫总成</v>
          </cell>
          <cell r="C78" t="str">
            <v>欧马可</v>
          </cell>
          <cell r="D78" t="str">
            <v>其他</v>
          </cell>
          <cell r="E78">
            <v>0.79354100000000005</v>
          </cell>
        </row>
        <row r="79">
          <cell r="A79" t="str">
            <v>SLT0000032</v>
          </cell>
          <cell r="B79" t="str">
            <v>驾驶员座垫泡沫总成</v>
          </cell>
          <cell r="C79" t="str">
            <v>欧马可</v>
          </cell>
          <cell r="D79" t="str">
            <v>其他</v>
          </cell>
          <cell r="E79">
            <v>1.5187820000000001</v>
          </cell>
        </row>
        <row r="80">
          <cell r="A80" t="str">
            <v>SLT0000047</v>
          </cell>
          <cell r="B80" t="str">
            <v>驾驶员座垫泡沫总成</v>
          </cell>
          <cell r="C80" t="str">
            <v>右舵欧马可</v>
          </cell>
          <cell r="D80" t="str">
            <v>其他</v>
          </cell>
          <cell r="E80">
            <v>0.74234100000000003</v>
          </cell>
        </row>
        <row r="81">
          <cell r="A81" t="str">
            <v>SLT0000070</v>
          </cell>
          <cell r="B81" t="str">
            <v>副驾驶员大背泡沫总成</v>
          </cell>
          <cell r="C81">
            <v>1800</v>
          </cell>
          <cell r="D81" t="str">
            <v>其他</v>
          </cell>
          <cell r="E81">
            <v>1.313582</v>
          </cell>
        </row>
        <row r="82">
          <cell r="A82" t="str">
            <v>SLT0000071</v>
          </cell>
          <cell r="B82" t="str">
            <v>副驾驶员小背泡沫总成</v>
          </cell>
          <cell r="C82">
            <v>1800</v>
          </cell>
          <cell r="D82" t="str">
            <v>其他</v>
          </cell>
          <cell r="E82">
            <v>1.4844820000000001</v>
          </cell>
        </row>
        <row r="83">
          <cell r="A83" t="str">
            <v>SLT0000072</v>
          </cell>
          <cell r="B83" t="str">
            <v>副驾驶员座垫泡沫总成</v>
          </cell>
          <cell r="C83">
            <v>1800</v>
          </cell>
          <cell r="D83" t="str">
            <v>其他</v>
          </cell>
          <cell r="E83">
            <v>1.2623819999999999</v>
          </cell>
        </row>
        <row r="84">
          <cell r="A84" t="str">
            <v>SLT0000087</v>
          </cell>
          <cell r="B84" t="str">
            <v>副驾驶员大背泡沫总成</v>
          </cell>
          <cell r="C84" t="str">
            <v>右舵1800</v>
          </cell>
          <cell r="D84" t="str">
            <v>其他</v>
          </cell>
          <cell r="E84">
            <v>1.313582</v>
          </cell>
        </row>
        <row r="85">
          <cell r="A85" t="str">
            <v>SLT0000088</v>
          </cell>
          <cell r="B85" t="str">
            <v>副驾驶员小背泡沫总成</v>
          </cell>
          <cell r="C85" t="str">
            <v>右舵1800</v>
          </cell>
          <cell r="D85" t="str">
            <v>其他</v>
          </cell>
          <cell r="E85">
            <v>1.4844820000000001</v>
          </cell>
        </row>
        <row r="86">
          <cell r="A86" t="str">
            <v>SLT0000089</v>
          </cell>
          <cell r="B86" t="str">
            <v>副驾驶员座垫泡沫总成</v>
          </cell>
          <cell r="C86" t="str">
            <v>右舵1800</v>
          </cell>
          <cell r="D86" t="str">
            <v>其他</v>
          </cell>
          <cell r="E86">
            <v>1.2623819999999999</v>
          </cell>
        </row>
        <row r="87">
          <cell r="A87" t="str">
            <v>SLT0000135</v>
          </cell>
          <cell r="B87" t="str">
            <v>副驾驶员大背泡沫总成</v>
          </cell>
          <cell r="C87" t="str">
            <v>右舵1995</v>
          </cell>
          <cell r="D87" t="str">
            <v>其他</v>
          </cell>
          <cell r="E87">
            <v>1.424682</v>
          </cell>
        </row>
        <row r="88">
          <cell r="A88" t="str">
            <v>SLT0000136</v>
          </cell>
          <cell r="B88" t="str">
            <v>副驾驶员小背泡沫总成</v>
          </cell>
          <cell r="C88" t="str">
            <v>右舵1995</v>
          </cell>
          <cell r="D88" t="str">
            <v>其他</v>
          </cell>
          <cell r="E88">
            <v>1.4844820000000001</v>
          </cell>
        </row>
        <row r="89">
          <cell r="A89" t="str">
            <v>SLT0000137</v>
          </cell>
          <cell r="B89" t="str">
            <v>副驾驶员座垫泡沫总成</v>
          </cell>
          <cell r="C89" t="str">
            <v>右舵1995</v>
          </cell>
          <cell r="D89" t="str">
            <v>其他</v>
          </cell>
          <cell r="E89">
            <v>1.2623819999999999</v>
          </cell>
        </row>
        <row r="90">
          <cell r="A90" t="str">
            <v>SLT0000151</v>
          </cell>
          <cell r="B90" t="str">
            <v>副驾驶员大背泡沫总成</v>
          </cell>
          <cell r="C90">
            <v>1995</v>
          </cell>
          <cell r="D90" t="str">
            <v>其他</v>
          </cell>
          <cell r="E90">
            <v>1.424682</v>
          </cell>
        </row>
        <row r="91">
          <cell r="A91" t="str">
            <v>SLT0000152</v>
          </cell>
          <cell r="B91" t="str">
            <v>副驾驶员小背泡沫总成</v>
          </cell>
          <cell r="C91">
            <v>1995</v>
          </cell>
          <cell r="D91" t="str">
            <v>其他</v>
          </cell>
          <cell r="E91">
            <v>1.740882</v>
          </cell>
        </row>
        <row r="92">
          <cell r="A92" t="str">
            <v>SLT0000153</v>
          </cell>
          <cell r="B92" t="str">
            <v>副驾驶员座垫泡沫总成</v>
          </cell>
          <cell r="C92">
            <v>1995</v>
          </cell>
          <cell r="D92" t="str">
            <v>其他</v>
          </cell>
          <cell r="E92">
            <v>27.001481999999999</v>
          </cell>
        </row>
        <row r="93">
          <cell r="A93" t="str">
            <v>SLT0000168</v>
          </cell>
          <cell r="B93" t="str">
            <v>6486司机背泡沫</v>
          </cell>
          <cell r="C93" t="str">
            <v>(空白)</v>
          </cell>
          <cell r="D93" t="str">
            <v>其他</v>
          </cell>
          <cell r="E93">
            <v>17.452082000000001</v>
          </cell>
        </row>
        <row r="94">
          <cell r="A94" t="str">
            <v>SLT0000169</v>
          </cell>
          <cell r="B94" t="str">
            <v>6486司机座泡沫</v>
          </cell>
          <cell r="C94" t="str">
            <v>(空白)</v>
          </cell>
          <cell r="D94" t="str">
            <v>其他</v>
          </cell>
          <cell r="E94">
            <v>20.589682</v>
          </cell>
        </row>
        <row r="95">
          <cell r="A95" t="str">
            <v>SLT0000182</v>
          </cell>
          <cell r="B95" t="str">
            <v>6486副司机座泡沫</v>
          </cell>
          <cell r="C95" t="str">
            <v>(空白)</v>
          </cell>
          <cell r="D95" t="str">
            <v>其他</v>
          </cell>
          <cell r="E95">
            <v>20.589682</v>
          </cell>
        </row>
        <row r="96">
          <cell r="A96" t="str">
            <v>SLT0000205</v>
          </cell>
          <cell r="B96" t="str">
            <v>6486跨背泡沫</v>
          </cell>
          <cell r="C96" t="str">
            <v>(空白)</v>
          </cell>
          <cell r="D96" t="str">
            <v>其他</v>
          </cell>
          <cell r="E96">
            <v>8.2685820000000003</v>
          </cell>
        </row>
        <row r="97">
          <cell r="A97" t="str">
            <v>SLT0000228</v>
          </cell>
          <cell r="B97" t="str">
            <v>6486跨座泡沫</v>
          </cell>
          <cell r="C97" t="str">
            <v>(空白)</v>
          </cell>
          <cell r="D97" t="str">
            <v>其他</v>
          </cell>
          <cell r="E97">
            <v>1.040082</v>
          </cell>
        </row>
        <row r="98">
          <cell r="A98" t="str">
            <v>SLT0000316</v>
          </cell>
          <cell r="B98" t="str">
            <v>K1司机背泡沫</v>
          </cell>
          <cell r="C98" t="str">
            <v>(空白)</v>
          </cell>
          <cell r="D98" t="str">
            <v>其他</v>
          </cell>
          <cell r="E98">
            <v>1.6257919999999999</v>
          </cell>
        </row>
        <row r="99">
          <cell r="A99" t="str">
            <v>SLT0000317</v>
          </cell>
          <cell r="B99" t="str">
            <v>K1司机座泡沫</v>
          </cell>
          <cell r="C99" t="str">
            <v>(空白)</v>
          </cell>
          <cell r="D99" t="str">
            <v>其他</v>
          </cell>
          <cell r="E99">
            <v>1.779874</v>
          </cell>
        </row>
        <row r="100">
          <cell r="A100" t="str">
            <v>SLT0000344</v>
          </cell>
          <cell r="B100" t="str">
            <v>K1窄车司机座泡沫</v>
          </cell>
          <cell r="C100" t="str">
            <v>(空白)</v>
          </cell>
          <cell r="D100" t="str">
            <v>其他</v>
          </cell>
          <cell r="E100">
            <v>1.7086710000000001</v>
          </cell>
        </row>
        <row r="101">
          <cell r="A101" t="str">
            <v>SLT0000345</v>
          </cell>
          <cell r="B101" t="str">
            <v>K1窄车司机背泡沫</v>
          </cell>
          <cell r="C101" t="str">
            <v>(空白)</v>
          </cell>
          <cell r="D101" t="str">
            <v>其他</v>
          </cell>
          <cell r="E101">
            <v>1.610482</v>
          </cell>
        </row>
        <row r="102">
          <cell r="A102" t="str">
            <v>SLT0000386</v>
          </cell>
          <cell r="B102" t="str">
            <v>K1双人左背泡沫</v>
          </cell>
          <cell r="C102" t="str">
            <v>(空白)</v>
          </cell>
          <cell r="D102" t="str">
            <v>其他</v>
          </cell>
          <cell r="E102">
            <v>1.1511819999999999</v>
          </cell>
        </row>
        <row r="103">
          <cell r="A103" t="str">
            <v>SLT0000387</v>
          </cell>
          <cell r="B103" t="str">
            <v>K1双人座泡沫</v>
          </cell>
          <cell r="C103" t="str">
            <v>(空白)</v>
          </cell>
          <cell r="D103" t="str">
            <v>其他</v>
          </cell>
          <cell r="E103">
            <v>2.7005520000000001</v>
          </cell>
        </row>
        <row r="104">
          <cell r="A104" t="str">
            <v>SLT0000388</v>
          </cell>
          <cell r="B104" t="str">
            <v>K1双人右背泡沫（安）</v>
          </cell>
          <cell r="C104" t="str">
            <v>(空白)</v>
          </cell>
          <cell r="D104" t="str">
            <v>其他</v>
          </cell>
          <cell r="E104">
            <v>1.040082</v>
          </cell>
        </row>
        <row r="105">
          <cell r="A105" t="str">
            <v>SLT0000404</v>
          </cell>
          <cell r="B105" t="str">
            <v>K1单人座泡沫</v>
          </cell>
          <cell r="C105" t="str">
            <v>(空白)</v>
          </cell>
          <cell r="D105" t="str">
            <v>其他</v>
          </cell>
          <cell r="E105">
            <v>1.7564820000000001</v>
          </cell>
        </row>
        <row r="106">
          <cell r="A106" t="str">
            <v>SLT0000405</v>
          </cell>
          <cell r="B106" t="str">
            <v>K1单人背泡沫</v>
          </cell>
          <cell r="C106" t="str">
            <v>(空白)</v>
          </cell>
          <cell r="D106" t="str">
            <v>其他</v>
          </cell>
          <cell r="E106">
            <v>1.1511819999999999</v>
          </cell>
        </row>
        <row r="107">
          <cell r="A107" t="str">
            <v>SLT0000421</v>
          </cell>
          <cell r="B107" t="str">
            <v>6486三点式六人背泡沫</v>
          </cell>
          <cell r="C107" t="str">
            <v>(空白)</v>
          </cell>
          <cell r="D107" t="str">
            <v>其他</v>
          </cell>
          <cell r="E107">
            <v>33.011181999999998</v>
          </cell>
        </row>
        <row r="108">
          <cell r="A108" t="str">
            <v>SLT0000422</v>
          </cell>
          <cell r="B108" t="str">
            <v>6486三点式六人座泡沫</v>
          </cell>
          <cell r="C108" t="str">
            <v>(空白)</v>
          </cell>
          <cell r="D108" t="str">
            <v>其他</v>
          </cell>
          <cell r="E108">
            <v>1.545312</v>
          </cell>
        </row>
        <row r="109">
          <cell r="A109" t="str">
            <v>SLT0000443</v>
          </cell>
          <cell r="B109" t="str">
            <v>K1四人联体左背泡沫</v>
          </cell>
          <cell r="C109" t="str">
            <v>(空白)</v>
          </cell>
          <cell r="D109" t="str">
            <v>其他</v>
          </cell>
          <cell r="E109">
            <v>1.2622819999999999</v>
          </cell>
        </row>
        <row r="110">
          <cell r="A110" t="str">
            <v>SLT0000444</v>
          </cell>
          <cell r="B110" t="str">
            <v>K1四人联体左座泡沫</v>
          </cell>
          <cell r="C110" t="str">
            <v>(空白)</v>
          </cell>
          <cell r="D110" t="str">
            <v>其他</v>
          </cell>
          <cell r="E110">
            <v>2.1994820000000002</v>
          </cell>
        </row>
        <row r="111">
          <cell r="A111" t="str">
            <v>SLT0000467</v>
          </cell>
          <cell r="B111" t="str">
            <v>K1加长14人三人座泡沫</v>
          </cell>
          <cell r="C111" t="str">
            <v>(空白)</v>
          </cell>
          <cell r="D111" t="str">
            <v>其他</v>
          </cell>
          <cell r="E111">
            <v>2.3562820000000002</v>
          </cell>
        </row>
        <row r="112">
          <cell r="A112" t="str">
            <v>SLT0000478</v>
          </cell>
          <cell r="B112" t="str">
            <v>K1三人背泡沫（窄体）</v>
          </cell>
          <cell r="C112" t="str">
            <v>(空白)</v>
          </cell>
          <cell r="D112" t="str">
            <v>其他</v>
          </cell>
          <cell r="E112">
            <v>32.010081999999997</v>
          </cell>
        </row>
        <row r="113">
          <cell r="A113" t="str">
            <v>SLT0000479</v>
          </cell>
          <cell r="B113" t="str">
            <v>K1窄车三人座泡沫</v>
          </cell>
          <cell r="C113" t="str">
            <v>(空白)</v>
          </cell>
          <cell r="D113" t="str">
            <v>其他</v>
          </cell>
          <cell r="E113">
            <v>2.3732820000000001</v>
          </cell>
        </row>
        <row r="114">
          <cell r="A114" t="str">
            <v>SLT0000484</v>
          </cell>
          <cell r="B114" t="str">
            <v>K1宽车5990双人座泡沫</v>
          </cell>
          <cell r="C114" t="str">
            <v>(空白)</v>
          </cell>
          <cell r="D114" t="str">
            <v>其他</v>
          </cell>
          <cell r="E114">
            <v>2.495352</v>
          </cell>
        </row>
        <row r="115">
          <cell r="A115" t="str">
            <v>SLT0000488</v>
          </cell>
          <cell r="B115" t="str">
            <v>6486前翻10人三人座泡沫</v>
          </cell>
          <cell r="C115" t="str">
            <v>(空白)</v>
          </cell>
          <cell r="D115" t="str">
            <v>其他</v>
          </cell>
          <cell r="E115">
            <v>1.652482</v>
          </cell>
        </row>
        <row r="116">
          <cell r="A116" t="str">
            <v>SLT0000489</v>
          </cell>
          <cell r="B116" t="str">
            <v>6486前翻10人三人背泡沫</v>
          </cell>
          <cell r="C116" t="str">
            <v>(空白)</v>
          </cell>
          <cell r="D116" t="str">
            <v>其他</v>
          </cell>
          <cell r="E116">
            <v>35.904981999999997</v>
          </cell>
        </row>
        <row r="117">
          <cell r="A117" t="str">
            <v>SLT0000510</v>
          </cell>
          <cell r="B117" t="str">
            <v>K1侧翻左座泡沫</v>
          </cell>
          <cell r="C117" t="str">
            <v>(空白)</v>
          </cell>
          <cell r="D117" t="str">
            <v>其他</v>
          </cell>
          <cell r="E117">
            <v>2.2560519999999999</v>
          </cell>
        </row>
        <row r="118">
          <cell r="A118" t="str">
            <v>SLT0000511</v>
          </cell>
          <cell r="B118" t="str">
            <v>K1侧翻左背泡沫</v>
          </cell>
          <cell r="C118" t="str">
            <v>(空白)</v>
          </cell>
          <cell r="D118" t="str">
            <v>其他</v>
          </cell>
          <cell r="E118">
            <v>1.2622819999999999</v>
          </cell>
        </row>
        <row r="119">
          <cell r="A119" t="str">
            <v>SLT0000532</v>
          </cell>
          <cell r="B119" t="str">
            <v>K1侧翻右座泡沫</v>
          </cell>
          <cell r="C119" t="str">
            <v>(空白)</v>
          </cell>
          <cell r="D119" t="str">
            <v>其他</v>
          </cell>
          <cell r="E119">
            <v>4.3998619999999997</v>
          </cell>
        </row>
        <row r="120">
          <cell r="A120" t="str">
            <v>SLT0000533</v>
          </cell>
          <cell r="B120" t="str">
            <v>K1侧翻右背泡沫</v>
          </cell>
          <cell r="C120" t="str">
            <v>(空白)</v>
          </cell>
          <cell r="D120" t="str">
            <v>其他</v>
          </cell>
          <cell r="E120">
            <v>1.2622819999999999</v>
          </cell>
        </row>
        <row r="121">
          <cell r="A121" t="str">
            <v>SLT0000546</v>
          </cell>
          <cell r="B121" t="str">
            <v>一排四人连体座泡沫总成</v>
          </cell>
          <cell r="C121" t="str">
            <v>K1右舵</v>
          </cell>
          <cell r="D121" t="str">
            <v>其他</v>
          </cell>
          <cell r="E121">
            <v>2.680882</v>
          </cell>
        </row>
        <row r="122">
          <cell r="A122" t="str">
            <v>SLT0000547</v>
          </cell>
          <cell r="B122" t="str">
            <v>一排四人连体三人背泡沫</v>
          </cell>
          <cell r="C122" t="str">
            <v>K1右舵</v>
          </cell>
          <cell r="D122" t="str">
            <v>其他</v>
          </cell>
          <cell r="E122">
            <v>2.681082</v>
          </cell>
        </row>
        <row r="123">
          <cell r="A123" t="str">
            <v>SLT0000556</v>
          </cell>
          <cell r="B123" t="str">
            <v>K1四人联体右背泡沫</v>
          </cell>
          <cell r="C123" t="str">
            <v>(空白)</v>
          </cell>
          <cell r="D123" t="str">
            <v>其他</v>
          </cell>
          <cell r="E123">
            <v>1.2622819999999999</v>
          </cell>
        </row>
        <row r="124">
          <cell r="A124" t="str">
            <v>SLT0000557</v>
          </cell>
          <cell r="B124" t="str">
            <v>K1四人联体右座泡沫</v>
          </cell>
          <cell r="C124" t="str">
            <v>(空白)</v>
          </cell>
          <cell r="D124" t="str">
            <v>其他</v>
          </cell>
          <cell r="E124">
            <v>2.1535519999999999</v>
          </cell>
        </row>
        <row r="125">
          <cell r="A125" t="str">
            <v>SLT0000561</v>
          </cell>
          <cell r="B125" t="str">
            <v>K1右舵单人座泡沫</v>
          </cell>
          <cell r="C125" t="str">
            <v>(空白)</v>
          </cell>
          <cell r="D125" t="str">
            <v>其他</v>
          </cell>
          <cell r="E125">
            <v>1.7564820000000001</v>
          </cell>
        </row>
        <row r="126">
          <cell r="A126" t="str">
            <v>SLT0000571</v>
          </cell>
          <cell r="B126" t="str">
            <v>K1右舵一排三人座泡沫改型</v>
          </cell>
          <cell r="C126" t="str">
            <v>(空白)</v>
          </cell>
          <cell r="D126" t="str">
            <v>其他</v>
          </cell>
          <cell r="E126">
            <v>2.681082</v>
          </cell>
        </row>
        <row r="127">
          <cell r="A127" t="str">
            <v>SLT0000572</v>
          </cell>
          <cell r="B127" t="str">
            <v>K1右舵双人右背泡沫</v>
          </cell>
          <cell r="C127" t="str">
            <v>(空白)</v>
          </cell>
          <cell r="D127" t="str">
            <v>其他</v>
          </cell>
          <cell r="E127">
            <v>1.1511819999999999</v>
          </cell>
        </row>
        <row r="128">
          <cell r="A128" t="str">
            <v>SLT0000580</v>
          </cell>
          <cell r="B128" t="str">
            <v>K1右舵双人座泡沫</v>
          </cell>
          <cell r="C128" t="str">
            <v>(空白)</v>
          </cell>
          <cell r="D128" t="str">
            <v>其他</v>
          </cell>
          <cell r="E128">
            <v>2.7005520000000001</v>
          </cell>
        </row>
        <row r="129">
          <cell r="A129" t="str">
            <v>SLT0000589</v>
          </cell>
          <cell r="B129" t="str">
            <v>窄车左舵12人侧翻右背泡沫</v>
          </cell>
          <cell r="C129" t="str">
            <v>(空白)</v>
          </cell>
          <cell r="D129" t="str">
            <v>其他</v>
          </cell>
          <cell r="E129">
            <v>1.2964819999999999</v>
          </cell>
        </row>
        <row r="130">
          <cell r="A130" t="str">
            <v>SLT0000590</v>
          </cell>
          <cell r="B130" t="str">
            <v>窄车左舵12人侧翻右座泡沫</v>
          </cell>
          <cell r="C130" t="str">
            <v>(空白)</v>
          </cell>
          <cell r="D130" t="str">
            <v>其他</v>
          </cell>
          <cell r="E130">
            <v>1.4844820000000001</v>
          </cell>
        </row>
        <row r="131">
          <cell r="A131" t="str">
            <v>SLT0000600</v>
          </cell>
          <cell r="B131" t="str">
            <v>窄车左舵12人侧翻左背泡沫</v>
          </cell>
          <cell r="C131" t="str">
            <v>(空白)</v>
          </cell>
          <cell r="D131" t="str">
            <v>其他</v>
          </cell>
          <cell r="E131">
            <v>1.2964819999999999</v>
          </cell>
        </row>
        <row r="132">
          <cell r="A132" t="str">
            <v>SLT0000601</v>
          </cell>
          <cell r="B132" t="str">
            <v>窄车左舵12人侧翻左座泡沫</v>
          </cell>
          <cell r="C132" t="str">
            <v>(空白)</v>
          </cell>
          <cell r="D132" t="str">
            <v>其他</v>
          </cell>
          <cell r="E132">
            <v>2.0509520000000001</v>
          </cell>
        </row>
        <row r="133">
          <cell r="A133" t="str">
            <v>SLT0000608</v>
          </cell>
          <cell r="B133" t="str">
            <v>K1窄车双人背泡沫</v>
          </cell>
          <cell r="C133" t="str">
            <v>(空白)</v>
          </cell>
          <cell r="D133" t="str">
            <v>其他</v>
          </cell>
          <cell r="E133">
            <v>25.682282000000001</v>
          </cell>
        </row>
        <row r="134">
          <cell r="A134" t="str">
            <v>SLT0000609</v>
          </cell>
          <cell r="B134" t="str">
            <v>K1窄车双人座泡沫</v>
          </cell>
          <cell r="C134" t="str">
            <v>(空白)</v>
          </cell>
          <cell r="D134" t="str">
            <v>其他</v>
          </cell>
          <cell r="E134">
            <v>2.2731520000000001</v>
          </cell>
        </row>
        <row r="135">
          <cell r="A135" t="str">
            <v>SLT0000626</v>
          </cell>
          <cell r="B135" t="str">
            <v>K1窄车三排三人座泡沫</v>
          </cell>
          <cell r="C135" t="str">
            <v>(空白)</v>
          </cell>
          <cell r="D135" t="str">
            <v>其他</v>
          </cell>
          <cell r="E135">
            <v>2.3732820000000001</v>
          </cell>
        </row>
        <row r="136">
          <cell r="A136" t="str">
            <v>SLT0000627</v>
          </cell>
          <cell r="B136" t="str">
            <v>K1窄车三排三人背泡沫</v>
          </cell>
          <cell r="C136" t="str">
            <v>(空白)</v>
          </cell>
          <cell r="D136" t="str">
            <v>其他</v>
          </cell>
          <cell r="E136">
            <v>1.3733820000000001</v>
          </cell>
        </row>
        <row r="137">
          <cell r="A137" t="str">
            <v>SLT0000643</v>
          </cell>
          <cell r="B137" t="str">
            <v>K1窄车单人座泡沫</v>
          </cell>
          <cell r="C137" t="str">
            <v>(空白)</v>
          </cell>
          <cell r="D137" t="str">
            <v>其他</v>
          </cell>
          <cell r="E137">
            <v>1.7086710000000001</v>
          </cell>
        </row>
        <row r="138">
          <cell r="A138" t="str">
            <v>SLT0000644</v>
          </cell>
          <cell r="B138" t="str">
            <v>K1窄车单人背泡沫</v>
          </cell>
          <cell r="C138" t="str">
            <v>(空白)</v>
          </cell>
          <cell r="D138" t="str">
            <v>其他</v>
          </cell>
          <cell r="E138">
            <v>19.111181999999999</v>
          </cell>
        </row>
        <row r="139">
          <cell r="A139" t="str">
            <v>SLT0000649</v>
          </cell>
          <cell r="B139" t="str">
            <v>K1窄车侧翻左背泡沫15人</v>
          </cell>
          <cell r="C139" t="str">
            <v>(空白)</v>
          </cell>
          <cell r="D139" t="str">
            <v>其他</v>
          </cell>
          <cell r="E139">
            <v>1.2964819999999999</v>
          </cell>
        </row>
        <row r="140">
          <cell r="A140" t="str">
            <v>SLT0000652</v>
          </cell>
          <cell r="B140" t="str">
            <v>K1窄车后排单人背泡沫</v>
          </cell>
          <cell r="C140" t="str">
            <v>(空白)</v>
          </cell>
          <cell r="D140" t="str">
            <v>其他</v>
          </cell>
          <cell r="E140">
            <v>19.991181999999998</v>
          </cell>
        </row>
        <row r="141">
          <cell r="A141" t="str">
            <v>SLT0000661</v>
          </cell>
          <cell r="B141" t="str">
            <v>K1窄车中间座泡沫</v>
          </cell>
          <cell r="C141" t="str">
            <v>(空白)</v>
          </cell>
          <cell r="D141" t="str">
            <v>其他</v>
          </cell>
          <cell r="E141">
            <v>1.3753709999999999</v>
          </cell>
        </row>
        <row r="142">
          <cell r="A142" t="str">
            <v>SLT0000662</v>
          </cell>
          <cell r="B142" t="str">
            <v>K1窄车中间背泡沫</v>
          </cell>
          <cell r="C142" t="str">
            <v>(空白)</v>
          </cell>
          <cell r="D142" t="str">
            <v>其他</v>
          </cell>
          <cell r="E142">
            <v>1.040082</v>
          </cell>
        </row>
        <row r="143">
          <cell r="A143" t="str">
            <v>SLT0000671</v>
          </cell>
          <cell r="B143" t="str">
            <v>欧曼中间背泡沫</v>
          </cell>
          <cell r="C143" t="str">
            <v>(空白)</v>
          </cell>
          <cell r="D143" t="str">
            <v>其他</v>
          </cell>
          <cell r="E143">
            <v>1.040082</v>
          </cell>
        </row>
        <row r="144">
          <cell r="A144" t="str">
            <v>SLT0000690</v>
          </cell>
          <cell r="B144" t="str">
            <v>驾驶员靠背泡沫总成</v>
          </cell>
          <cell r="C144" t="str">
            <v>1995奥铃升级</v>
          </cell>
          <cell r="D144" t="str">
            <v>其他</v>
          </cell>
          <cell r="E144">
            <v>1.6895819999999999</v>
          </cell>
        </row>
        <row r="145">
          <cell r="A145" t="str">
            <v>SLT0000691</v>
          </cell>
          <cell r="B145" t="str">
            <v>驾驶员座垫泡沫总成</v>
          </cell>
          <cell r="C145" t="str">
            <v>1995奥铃升级</v>
          </cell>
          <cell r="D145" t="str">
            <v>其他</v>
          </cell>
          <cell r="E145">
            <v>1.8153710000000001</v>
          </cell>
        </row>
        <row r="146">
          <cell r="A146" t="str">
            <v>SLT0000718</v>
          </cell>
          <cell r="B146" t="str">
            <v>副驾驶员座垫泡沫总成</v>
          </cell>
          <cell r="C146" t="str">
            <v>右舵1695</v>
          </cell>
          <cell r="D146" t="str">
            <v>其他</v>
          </cell>
          <cell r="E146">
            <v>23.698181999999999</v>
          </cell>
        </row>
        <row r="147">
          <cell r="A147" t="str">
            <v>SLT0000725</v>
          </cell>
          <cell r="B147" t="str">
            <v>副驾驶员大背泡沫总成</v>
          </cell>
          <cell r="C147" t="str">
            <v>1995/1800奥铃升级</v>
          </cell>
          <cell r="D147" t="str">
            <v>其他</v>
          </cell>
          <cell r="E147">
            <v>2.133982</v>
          </cell>
        </row>
        <row r="148">
          <cell r="A148" t="str">
            <v>SLT0000726</v>
          </cell>
          <cell r="B148" t="str">
            <v>副驾驶员座垫泡沫总成</v>
          </cell>
          <cell r="C148" t="str">
            <v>奥铃升级1995</v>
          </cell>
          <cell r="D148" t="str">
            <v>其他</v>
          </cell>
          <cell r="E148">
            <v>1.390482</v>
          </cell>
        </row>
        <row r="149">
          <cell r="A149" t="str">
            <v>SLT0000727</v>
          </cell>
          <cell r="B149" t="str">
            <v>副驾驶员小背泡沫总成</v>
          </cell>
          <cell r="C149" t="str">
            <v>奥铃升级1995</v>
          </cell>
          <cell r="D149" t="str">
            <v>其他</v>
          </cell>
          <cell r="E149">
            <v>1.5870820000000001</v>
          </cell>
        </row>
        <row r="150">
          <cell r="A150" t="str">
            <v>SLT0000752</v>
          </cell>
          <cell r="B150" t="str">
            <v>副驾驶员座垫泡沫总成</v>
          </cell>
          <cell r="C150" t="str">
            <v>欧马可海外加宽1800</v>
          </cell>
          <cell r="D150" t="str">
            <v>其他</v>
          </cell>
          <cell r="E150">
            <v>1.675082</v>
          </cell>
        </row>
        <row r="151">
          <cell r="A151" t="str">
            <v>SLT0000776</v>
          </cell>
          <cell r="B151" t="str">
            <v>驾驶员座垫泡沫总成</v>
          </cell>
          <cell r="C151" t="str">
            <v>M4-2060</v>
          </cell>
          <cell r="D151" t="str">
            <v>其他</v>
          </cell>
          <cell r="E151">
            <v>1.5186820000000001</v>
          </cell>
        </row>
        <row r="152">
          <cell r="A152" t="str">
            <v>SLT0000777</v>
          </cell>
          <cell r="B152" t="str">
            <v>驾驶员靠背泡沫总成</v>
          </cell>
          <cell r="C152" t="str">
            <v>M4-2060</v>
          </cell>
          <cell r="D152" t="str">
            <v>其他</v>
          </cell>
          <cell r="E152">
            <v>1.467382</v>
          </cell>
        </row>
        <row r="153">
          <cell r="A153" t="str">
            <v>SLT0000794</v>
          </cell>
          <cell r="B153" t="str">
            <v>副驾驶员座垫泡沫总成</v>
          </cell>
          <cell r="C153" t="str">
            <v>M4-2060</v>
          </cell>
          <cell r="D153" t="str">
            <v>其他</v>
          </cell>
          <cell r="E153">
            <v>19.161282</v>
          </cell>
        </row>
        <row r="154">
          <cell r="A154" t="str">
            <v>SLT0000795</v>
          </cell>
          <cell r="B154" t="str">
            <v>副驾驶员大背泡沫总成</v>
          </cell>
          <cell r="C154" t="str">
            <v>M4-2060</v>
          </cell>
          <cell r="D154" t="str">
            <v>其他</v>
          </cell>
          <cell r="E154">
            <v>1.892482</v>
          </cell>
        </row>
        <row r="155">
          <cell r="A155" t="str">
            <v>SLT0000796</v>
          </cell>
          <cell r="B155" t="str">
            <v>副驾驶员小背泡沫总成</v>
          </cell>
          <cell r="C155" t="str">
            <v>M4-2060</v>
          </cell>
          <cell r="D155" t="str">
            <v>其他</v>
          </cell>
          <cell r="E155">
            <v>1.5870820000000001</v>
          </cell>
        </row>
        <row r="156">
          <cell r="A156" t="str">
            <v>SLT0000813</v>
          </cell>
          <cell r="B156" t="str">
            <v>副驾驶员座垫泡沫总成</v>
          </cell>
          <cell r="C156" t="str">
            <v>M4-1880</v>
          </cell>
          <cell r="D156" t="str">
            <v>其他</v>
          </cell>
          <cell r="E156">
            <v>18.152781999999998</v>
          </cell>
        </row>
        <row r="157">
          <cell r="A157" t="str">
            <v>SLT0000814</v>
          </cell>
          <cell r="B157" t="str">
            <v>副驾驶员小背泡沫总成</v>
          </cell>
          <cell r="C157" t="str">
            <v>M4-1880</v>
          </cell>
          <cell r="D157" t="str">
            <v>其他</v>
          </cell>
          <cell r="E157">
            <v>1.5870820000000001</v>
          </cell>
        </row>
        <row r="158">
          <cell r="A158" t="str">
            <v>SLT0000820</v>
          </cell>
          <cell r="B158" t="str">
            <v>卧铺泡沫总成</v>
          </cell>
          <cell r="C158" t="str">
            <v>M4-2060</v>
          </cell>
          <cell r="D158" t="str">
            <v>其他</v>
          </cell>
          <cell r="E158">
            <v>1.040082</v>
          </cell>
        </row>
        <row r="159">
          <cell r="A159" t="str">
            <v>SLT0000824</v>
          </cell>
          <cell r="B159" t="str">
            <v>卧铺泡沫总成</v>
          </cell>
          <cell r="C159" t="str">
            <v>M4-1880</v>
          </cell>
          <cell r="D159" t="str">
            <v>其他</v>
          </cell>
          <cell r="E159">
            <v>1.040082</v>
          </cell>
        </row>
        <row r="160">
          <cell r="A160" t="str">
            <v>SLT0001043</v>
          </cell>
          <cell r="B160" t="str">
            <v>K1右舵双人左靠背泡沫</v>
          </cell>
          <cell r="C160" t="str">
            <v>出口马来西亚</v>
          </cell>
          <cell r="D160" t="str">
            <v>其他</v>
          </cell>
          <cell r="E160">
            <v>1.1511819999999999</v>
          </cell>
        </row>
        <row r="161">
          <cell r="A161" t="str">
            <v>SLT0001044</v>
          </cell>
          <cell r="B161" t="str">
            <v>K1右舵双人右靠背泡沫</v>
          </cell>
          <cell r="C161" t="str">
            <v>出口马来西亚</v>
          </cell>
          <cell r="D161" t="str">
            <v>其他</v>
          </cell>
          <cell r="E161">
            <v>1.1511819999999999</v>
          </cell>
        </row>
        <row r="162">
          <cell r="A162" t="str">
            <v>SLT0001045</v>
          </cell>
          <cell r="B162" t="str">
            <v>K1右舵双人座泡沫</v>
          </cell>
          <cell r="C162" t="str">
            <v>出口马来西亚</v>
          </cell>
          <cell r="D162" t="str">
            <v>其他</v>
          </cell>
          <cell r="E162">
            <v>2.7005520000000001</v>
          </cell>
        </row>
        <row r="163">
          <cell r="A163" t="str">
            <v>SLT0001053</v>
          </cell>
          <cell r="B163" t="str">
            <v>K1右舵单人座泡沫</v>
          </cell>
          <cell r="C163" t="str">
            <v>出口马来西亚</v>
          </cell>
          <cell r="D163" t="str">
            <v>其他</v>
          </cell>
          <cell r="E163">
            <v>1.8932819999999999</v>
          </cell>
        </row>
        <row r="164">
          <cell r="A164" t="str">
            <v>SLT0001130</v>
          </cell>
          <cell r="B164" t="str">
            <v>K1窄车右舵单人座泡沫</v>
          </cell>
          <cell r="C164" t="str">
            <v>(空白)</v>
          </cell>
          <cell r="D164" t="str">
            <v>其他</v>
          </cell>
          <cell r="E164">
            <v>1.819771</v>
          </cell>
        </row>
        <row r="165">
          <cell r="A165" t="str">
            <v>SLT0001131</v>
          </cell>
          <cell r="B165" t="str">
            <v>K1窄车右舵双人座泡沫</v>
          </cell>
          <cell r="C165" t="str">
            <v>(空白)</v>
          </cell>
          <cell r="D165" t="str">
            <v>其他</v>
          </cell>
          <cell r="E165">
            <v>2.495352</v>
          </cell>
        </row>
        <row r="166">
          <cell r="A166" t="str">
            <v>SLT0001626</v>
          </cell>
          <cell r="B166" t="str">
            <v>副驾驶员座垫泡沫总成</v>
          </cell>
          <cell r="C166" t="str">
            <v>J7F-AA95</v>
          </cell>
          <cell r="D166" t="str">
            <v>其他</v>
          </cell>
          <cell r="E166">
            <v>21.059182</v>
          </cell>
        </row>
        <row r="167">
          <cell r="A167" t="str">
            <v>SLT0001627</v>
          </cell>
          <cell r="B167" t="str">
            <v>驾驶员座垫泡沫总成</v>
          </cell>
          <cell r="C167" t="str">
            <v>J7F-BA95非通风</v>
          </cell>
          <cell r="D167" t="str">
            <v>其他</v>
          </cell>
          <cell r="E167">
            <v>1.672582</v>
          </cell>
        </row>
        <row r="168">
          <cell r="A168" t="str">
            <v>SLT0001628</v>
          </cell>
          <cell r="B168" t="str">
            <v>驾驶员靠背泡沫总成</v>
          </cell>
          <cell r="C168" t="str">
            <v>J7F-BA95非通风</v>
          </cell>
          <cell r="D168" t="str">
            <v>其他</v>
          </cell>
          <cell r="E168">
            <v>1.783582</v>
          </cell>
        </row>
        <row r="169">
          <cell r="A169" t="str">
            <v>SLT0001629</v>
          </cell>
          <cell r="B169" t="str">
            <v>前座副靠背泡沫总成</v>
          </cell>
          <cell r="C169" t="str">
            <v>J7F-BA95</v>
          </cell>
          <cell r="D169" t="str">
            <v>其他</v>
          </cell>
          <cell r="E169">
            <v>1.7579819999999999</v>
          </cell>
        </row>
        <row r="170">
          <cell r="A170" t="str">
            <v>SLT0001661</v>
          </cell>
          <cell r="B170" t="str">
            <v>M31RB主驾坐垫泡沫总成</v>
          </cell>
          <cell r="C170" t="str">
            <v>(空白)</v>
          </cell>
          <cell r="D170" t="str">
            <v>其他</v>
          </cell>
          <cell r="E170">
            <v>1.8008820000000001</v>
          </cell>
        </row>
        <row r="171">
          <cell r="A171" t="str">
            <v>SLT0001662</v>
          </cell>
          <cell r="B171" t="str">
            <v>驾驶员靠背泡沫总成</v>
          </cell>
          <cell r="C171" t="str">
            <v>M31RB</v>
          </cell>
          <cell r="D171" t="str">
            <v>其他</v>
          </cell>
          <cell r="E171">
            <v>1.783882</v>
          </cell>
        </row>
        <row r="172">
          <cell r="A172" t="str">
            <v>SLT0001663</v>
          </cell>
          <cell r="B172" t="str">
            <v>副驾驶员座垫泡沫总成</v>
          </cell>
          <cell r="C172" t="str">
            <v>(空白)</v>
          </cell>
          <cell r="D172" t="str">
            <v>其他</v>
          </cell>
          <cell r="E172">
            <v>1.6897819999999999</v>
          </cell>
        </row>
        <row r="173">
          <cell r="A173" t="str">
            <v>SLT0001664</v>
          </cell>
          <cell r="B173" t="str">
            <v>副驾驶员靠背泡沫总成</v>
          </cell>
          <cell r="C173" t="str">
            <v>M31RB</v>
          </cell>
          <cell r="D173" t="str">
            <v>其他</v>
          </cell>
          <cell r="E173">
            <v>1.7581819999999999</v>
          </cell>
        </row>
        <row r="174">
          <cell r="A174" t="str">
            <v>SLT0001806</v>
          </cell>
          <cell r="B174" t="str">
            <v>中间座靠背泡沫总成</v>
          </cell>
          <cell r="C174" t="str">
            <v>J7F-BA97</v>
          </cell>
          <cell r="D174" t="str">
            <v>其他</v>
          </cell>
          <cell r="E174">
            <v>1.5870820000000001</v>
          </cell>
        </row>
        <row r="175">
          <cell r="A175" t="str">
            <v>SLT0001807</v>
          </cell>
          <cell r="B175" t="str">
            <v>副驾驶员座垫泡沫总成</v>
          </cell>
          <cell r="C175" t="str">
            <v>J7F-BA97</v>
          </cell>
          <cell r="D175" t="str">
            <v>其他</v>
          </cell>
          <cell r="E175">
            <v>21.059182</v>
          </cell>
        </row>
        <row r="176">
          <cell r="A176" t="str">
            <v>SLT0001857</v>
          </cell>
          <cell r="B176" t="str">
            <v>K1窄车侧翻右背泡沫15人</v>
          </cell>
          <cell r="C176" t="str">
            <v>(空白)</v>
          </cell>
          <cell r="D176" t="str">
            <v>其他</v>
          </cell>
          <cell r="E176">
            <v>1.2964819999999999</v>
          </cell>
        </row>
        <row r="177">
          <cell r="A177" t="str">
            <v>SLT0001863</v>
          </cell>
          <cell r="B177" t="str">
            <v>K1窄车右舵三人座泡沫</v>
          </cell>
          <cell r="C177" t="str">
            <v>(空白)</v>
          </cell>
          <cell r="D177" t="str">
            <v>其他</v>
          </cell>
          <cell r="E177">
            <v>2.3732820000000001</v>
          </cell>
        </row>
        <row r="178">
          <cell r="A178" t="str">
            <v>SLT0002034</v>
          </cell>
          <cell r="B178" t="str">
            <v>K1右舵四人联体座泡沫</v>
          </cell>
          <cell r="C178" t="str">
            <v>(空白)</v>
          </cell>
          <cell r="D178" t="str">
            <v>其他</v>
          </cell>
          <cell r="E178">
            <v>3.8444419999999999</v>
          </cell>
        </row>
        <row r="179">
          <cell r="A179" t="str">
            <v>SLT0002035</v>
          </cell>
          <cell r="B179" t="str">
            <v>K1右舵三人联体背泡沫</v>
          </cell>
          <cell r="C179" t="str">
            <v>(空白)</v>
          </cell>
          <cell r="D179" t="str">
            <v>其他</v>
          </cell>
          <cell r="E179">
            <v>2.681082</v>
          </cell>
        </row>
        <row r="180">
          <cell r="A180" t="str">
            <v>SLT0002118</v>
          </cell>
          <cell r="B180" t="str">
            <v>驾驶员靠背泡沫总成</v>
          </cell>
          <cell r="C180" t="str">
            <v>J7F-BA95通风</v>
          </cell>
          <cell r="D180" t="str">
            <v>其他</v>
          </cell>
          <cell r="E180">
            <v>1.7579819999999999</v>
          </cell>
        </row>
        <row r="181">
          <cell r="A181" t="str">
            <v>SLT0002127</v>
          </cell>
          <cell r="B181" t="str">
            <v>驾驶员座垫泡沫总成</v>
          </cell>
          <cell r="C181" t="str">
            <v>J6F-BA95通风</v>
          </cell>
          <cell r="D181" t="str">
            <v>其他</v>
          </cell>
          <cell r="E181">
            <v>1.638382</v>
          </cell>
        </row>
        <row r="182">
          <cell r="A182" t="str">
            <v>SLT0002150</v>
          </cell>
          <cell r="B182" t="str">
            <v>中间座靠背泡沫总成</v>
          </cell>
          <cell r="C182" t="str">
            <v>J7F-BA95</v>
          </cell>
          <cell r="D182" t="str">
            <v>其他</v>
          </cell>
          <cell r="E182">
            <v>1.5870820000000001</v>
          </cell>
        </row>
        <row r="183">
          <cell r="A183" t="str">
            <v>SLT0002188</v>
          </cell>
          <cell r="B183" t="str">
            <v>前座副靠背泡沫总成</v>
          </cell>
          <cell r="C183" t="str">
            <v>J7F-AA95</v>
          </cell>
          <cell r="D183" t="str">
            <v>其他</v>
          </cell>
          <cell r="E183">
            <v>1.2380409999999999</v>
          </cell>
        </row>
        <row r="184">
          <cell r="A184" t="str">
            <v>SLT0002477</v>
          </cell>
          <cell r="B184" t="str">
            <v>副驾驶员座垫泡沫总成</v>
          </cell>
          <cell r="C184" t="str">
            <v>M4-1730</v>
          </cell>
          <cell r="D184" t="str">
            <v>其他</v>
          </cell>
          <cell r="E184">
            <v>22.009041</v>
          </cell>
        </row>
        <row r="185">
          <cell r="A185" t="str">
            <v>SLT0002478</v>
          </cell>
          <cell r="B185" t="str">
            <v>副驾驶员小背泡沫总成</v>
          </cell>
          <cell r="C185" t="str">
            <v>M4-1730</v>
          </cell>
          <cell r="D185" t="str">
            <v>其他</v>
          </cell>
          <cell r="E185">
            <v>1.5528820000000001</v>
          </cell>
        </row>
        <row r="186">
          <cell r="A186" t="str">
            <v>SLT0010148</v>
          </cell>
          <cell r="B186" t="str">
            <v>驾驶员靠背泡沫总成</v>
          </cell>
          <cell r="C186" t="str">
            <v>虎V</v>
          </cell>
          <cell r="D186" t="str">
            <v>其他</v>
          </cell>
          <cell r="E186">
            <v>1.527182</v>
          </cell>
        </row>
        <row r="187">
          <cell r="A187" t="str">
            <v>SLT0010149</v>
          </cell>
          <cell r="B187" t="str">
            <v>驾驶员座垫泡沫总成</v>
          </cell>
          <cell r="C187" t="str">
            <v>虎V</v>
          </cell>
          <cell r="D187" t="str">
            <v>其他</v>
          </cell>
          <cell r="E187">
            <v>1.6895819999999999</v>
          </cell>
        </row>
        <row r="188">
          <cell r="A188" t="str">
            <v>SLT0010150</v>
          </cell>
          <cell r="B188" t="str">
            <v>前座副靠背泡沫总成</v>
          </cell>
          <cell r="C188" t="str">
            <v>虎V</v>
          </cell>
          <cell r="D188" t="str">
            <v>其他</v>
          </cell>
          <cell r="E188">
            <v>1.527182</v>
          </cell>
        </row>
        <row r="189">
          <cell r="A189" t="str">
            <v>SLT0010151</v>
          </cell>
          <cell r="B189" t="str">
            <v>副驾驶员座垫泡沫总成</v>
          </cell>
          <cell r="C189" t="str">
            <v>虎V</v>
          </cell>
          <cell r="D189" t="str">
            <v>其他</v>
          </cell>
          <cell r="E189">
            <v>18.006281999999999</v>
          </cell>
        </row>
        <row r="190">
          <cell r="A190" t="str">
            <v>SLT0010299</v>
          </cell>
          <cell r="B190" t="str">
            <v>驾驶员座垫泡沫总成</v>
          </cell>
          <cell r="C190" t="str">
            <v>一汽轻卡减震</v>
          </cell>
          <cell r="D190" t="str">
            <v>其他</v>
          </cell>
          <cell r="E190">
            <v>24.071259375699999</v>
          </cell>
        </row>
        <row r="191">
          <cell r="A191" t="str">
            <v>SLT0010349</v>
          </cell>
          <cell r="B191" t="str">
            <v>驾驶员靠背泡沫总成</v>
          </cell>
          <cell r="C191" t="str">
            <v>济南轻卡统帅右扶手</v>
          </cell>
          <cell r="D191" t="str">
            <v>其他</v>
          </cell>
          <cell r="E191">
            <v>1.775082</v>
          </cell>
        </row>
        <row r="192">
          <cell r="A192" t="str">
            <v>SLT0010350</v>
          </cell>
          <cell r="B192" t="str">
            <v>驾驶员座垫泡沫总成</v>
          </cell>
          <cell r="C192" t="str">
            <v>济南轻卡统帅</v>
          </cell>
          <cell r="D192" t="str">
            <v>其他</v>
          </cell>
          <cell r="E192">
            <v>1.4494549999999999</v>
          </cell>
        </row>
        <row r="193">
          <cell r="A193" t="str">
            <v>SLT0010358</v>
          </cell>
          <cell r="B193" t="str">
            <v>副驾靠背泡沫总成</v>
          </cell>
          <cell r="C193" t="str">
            <v>济南轻卡统帅</v>
          </cell>
          <cell r="D193" t="str">
            <v>其他</v>
          </cell>
          <cell r="E193">
            <v>1.2892410000000001</v>
          </cell>
        </row>
        <row r="194">
          <cell r="A194" t="str">
            <v>SLT0010371</v>
          </cell>
          <cell r="B194" t="str">
            <v>中间座靠背泡沫总成</v>
          </cell>
          <cell r="C194" t="str">
            <v>济南轻卡统帅</v>
          </cell>
          <cell r="D194" t="str">
            <v>其他</v>
          </cell>
          <cell r="E194">
            <v>0.96444099999999999</v>
          </cell>
        </row>
        <row r="195">
          <cell r="A195" t="str">
            <v>SLT0010396</v>
          </cell>
          <cell r="B195" t="str">
            <v>副驾座垫泡沫总成</v>
          </cell>
          <cell r="C195" t="str">
            <v>济南轻卡统帅</v>
          </cell>
          <cell r="D195" t="str">
            <v>其他</v>
          </cell>
          <cell r="E195">
            <v>23.823841000000002</v>
          </cell>
        </row>
        <row r="196">
          <cell r="A196" t="str">
            <v>SLT0010473</v>
          </cell>
          <cell r="B196" t="str">
            <v>驾驶员靠背泡沫总成通风</v>
          </cell>
          <cell r="C196" t="str">
            <v>济南轻卡统帅右扶手</v>
          </cell>
          <cell r="D196" t="str">
            <v>其他</v>
          </cell>
          <cell r="E196">
            <v>1.2550410000000001</v>
          </cell>
        </row>
        <row r="197">
          <cell r="A197" t="str">
            <v>SLT0010474</v>
          </cell>
          <cell r="B197" t="str">
            <v>驾驶员座垫泡沫总成通风</v>
          </cell>
          <cell r="C197" t="str">
            <v>济南轻卡统帅</v>
          </cell>
          <cell r="D197" t="str">
            <v>其他</v>
          </cell>
          <cell r="E197">
            <v>1.152441</v>
          </cell>
        </row>
        <row r="198">
          <cell r="A198" t="str">
            <v>SLT0010595</v>
          </cell>
          <cell r="B198" t="str">
            <v>副驾靠背泡沫总成</v>
          </cell>
          <cell r="C198" t="str">
            <v>统帅1880</v>
          </cell>
          <cell r="D198" t="str">
            <v>其他</v>
          </cell>
          <cell r="E198">
            <v>1.451641</v>
          </cell>
        </row>
        <row r="199">
          <cell r="A199" t="str">
            <v>SLT0010612</v>
          </cell>
          <cell r="B199" t="str">
            <v>副驾座垫泡沫总成</v>
          </cell>
          <cell r="C199" t="str">
            <v>统帅1880</v>
          </cell>
          <cell r="D199" t="str">
            <v>其他</v>
          </cell>
          <cell r="E199">
            <v>16.607641000000001</v>
          </cell>
        </row>
        <row r="200">
          <cell r="A200" t="str">
            <v>SLT0010707</v>
          </cell>
          <cell r="B200" t="str">
            <v>驾驶员靠背泡沫总成</v>
          </cell>
          <cell r="C200" t="str">
            <v>统帅1880（无扶手）</v>
          </cell>
          <cell r="D200" t="str">
            <v>其他</v>
          </cell>
          <cell r="E200">
            <v>1.0413410000000001</v>
          </cell>
        </row>
        <row r="201">
          <cell r="A201" t="str">
            <v>SLT0010719</v>
          </cell>
          <cell r="B201" t="str">
            <v>驾驶员靠背泡沫总成</v>
          </cell>
          <cell r="C201" t="str">
            <v>一汽轻卡减震</v>
          </cell>
          <cell r="D201" t="str">
            <v>其他</v>
          </cell>
          <cell r="E201">
            <v>1.4687410000000001</v>
          </cell>
        </row>
        <row r="202">
          <cell r="A202" t="str">
            <v>SLT0010863</v>
          </cell>
          <cell r="B202" t="str">
            <v>驾驶员靠背泡沫总成</v>
          </cell>
          <cell r="C202" t="str">
            <v>欧马可升级非通风</v>
          </cell>
          <cell r="D202" t="str">
            <v>其他</v>
          </cell>
          <cell r="E202">
            <v>3.4560409999999999</v>
          </cell>
        </row>
        <row r="203">
          <cell r="A203" t="str">
            <v>SLT0010864</v>
          </cell>
          <cell r="B203" t="str">
            <v>驾驶员通风靠背泡沫总成</v>
          </cell>
          <cell r="C203" t="str">
            <v>欧马可升级 通风</v>
          </cell>
          <cell r="D203" t="str">
            <v>其他</v>
          </cell>
          <cell r="E203">
            <v>3.4560409999999999</v>
          </cell>
        </row>
        <row r="204">
          <cell r="A204" t="str">
            <v>SLT0010933</v>
          </cell>
          <cell r="B204" t="str">
            <v>驾驶员座垫泡沫总成</v>
          </cell>
          <cell r="C204" t="str">
            <v>基础款欧马可标配</v>
          </cell>
          <cell r="D204" t="str">
            <v>其他</v>
          </cell>
          <cell r="E204">
            <v>1.1695409999999999</v>
          </cell>
        </row>
        <row r="205">
          <cell r="A205" t="str">
            <v>SLT0010999</v>
          </cell>
          <cell r="B205" t="str">
            <v>驾驶员通风座垫泡沫总成</v>
          </cell>
          <cell r="C205" t="str">
            <v>欧马可升级基础款通风</v>
          </cell>
          <cell r="D205" t="str">
            <v>其他</v>
          </cell>
          <cell r="E205">
            <v>1.1695409999999999</v>
          </cell>
        </row>
        <row r="206">
          <cell r="A206" t="str">
            <v>SLT0011061</v>
          </cell>
          <cell r="B206" t="str">
            <v>副驾靠背泡沫总成</v>
          </cell>
          <cell r="C206" t="str">
            <v>(空白)</v>
          </cell>
          <cell r="D206" t="str">
            <v>其他</v>
          </cell>
          <cell r="E206">
            <v>3.4560409999999999</v>
          </cell>
        </row>
        <row r="207">
          <cell r="A207" t="str">
            <v>SLT0011075</v>
          </cell>
          <cell r="B207" t="str">
            <v>副驾小背泡沫总成</v>
          </cell>
          <cell r="C207" t="str">
            <v>欧马可升级2060副驾</v>
          </cell>
          <cell r="D207" t="str">
            <v>其他</v>
          </cell>
          <cell r="E207">
            <v>1.118241</v>
          </cell>
        </row>
        <row r="208">
          <cell r="A208" t="str">
            <v>SLT0011125</v>
          </cell>
          <cell r="B208" t="str">
            <v>副驾座垫泡沫总成</v>
          </cell>
          <cell r="C208" t="str">
            <v>欧马可升级2060副驾</v>
          </cell>
          <cell r="D208" t="str">
            <v>其他</v>
          </cell>
          <cell r="E208">
            <v>32.7446458605</v>
          </cell>
        </row>
        <row r="209">
          <cell r="A209" t="str">
            <v>SLT0011158</v>
          </cell>
          <cell r="B209" t="str">
            <v>副驾小背泡沫总成</v>
          </cell>
          <cell r="C209" t="str">
            <v>欧马可升级1880副驾</v>
          </cell>
          <cell r="D209" t="str">
            <v>其他</v>
          </cell>
          <cell r="E209">
            <v>1.118241</v>
          </cell>
        </row>
        <row r="210">
          <cell r="A210" t="str">
            <v>SLT0011174</v>
          </cell>
          <cell r="B210" t="str">
            <v>副驾座垫泡沫总成</v>
          </cell>
          <cell r="C210" t="str">
            <v>欧马可升级1880副驾</v>
          </cell>
          <cell r="D210" t="str">
            <v>其他</v>
          </cell>
          <cell r="E210">
            <v>30.518533870399999</v>
          </cell>
        </row>
        <row r="211">
          <cell r="A211" t="str">
            <v>SLT0011285</v>
          </cell>
          <cell r="B211" t="str">
            <v>驾驶员座垫泡沫总成</v>
          </cell>
          <cell r="C211" t="str">
            <v>减震款欧马可升级 标配</v>
          </cell>
          <cell r="D211" t="str">
            <v>其他</v>
          </cell>
          <cell r="E211">
            <v>20.734684633000001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375704-4AC3-4883-8EA6-CCFCFE2397DB}">
  <dimension ref="A1:N7"/>
  <sheetViews>
    <sheetView workbookViewId="0">
      <selection activeCell="M3" sqref="M3"/>
    </sheetView>
  </sheetViews>
  <sheetFormatPr defaultRowHeight="14.25" x14ac:dyDescent="0.2"/>
  <cols>
    <col min="1" max="1" width="5.5" style="7" bestFit="1" customWidth="1"/>
    <col min="2" max="2" width="9.25" bestFit="1" customWidth="1"/>
    <col min="3" max="3" width="13.25" bestFit="1" customWidth="1"/>
    <col min="4" max="4" width="39.5" bestFit="1" customWidth="1"/>
    <col min="5" max="5" width="9.25" bestFit="1" customWidth="1"/>
    <col min="6" max="6" width="5.5" bestFit="1" customWidth="1"/>
    <col min="7" max="13" width="7.375" bestFit="1" customWidth="1"/>
    <col min="14" max="14" width="17.5" bestFit="1" customWidth="1"/>
    <col min="15" max="15" width="6.125" bestFit="1" customWidth="1"/>
    <col min="16" max="16" width="9.25" bestFit="1" customWidth="1"/>
  </cols>
  <sheetData>
    <row r="1" spans="1:14" ht="22.5" customHeight="1" x14ac:dyDescent="0.2">
      <c r="A1" s="45" t="s">
        <v>28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</row>
    <row r="2" spans="1:14" ht="30" x14ac:dyDescent="0.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2" t="s">
        <v>24</v>
      </c>
      <c r="M2" s="2" t="s">
        <v>11</v>
      </c>
      <c r="N2" s="2" t="s">
        <v>12</v>
      </c>
    </row>
    <row r="3" spans="1:14" ht="16.5" x14ac:dyDescent="0.2">
      <c r="A3" s="8">
        <v>1</v>
      </c>
      <c r="B3" s="3" t="s">
        <v>13</v>
      </c>
      <c r="C3" s="3" t="s">
        <v>14</v>
      </c>
      <c r="D3" s="3" t="s">
        <v>15</v>
      </c>
      <c r="E3" s="3"/>
      <c r="F3" s="3"/>
      <c r="G3" s="4">
        <v>0.85</v>
      </c>
      <c r="H3" s="4">
        <v>16.09</v>
      </c>
      <c r="I3" s="4">
        <f>G3*H3</f>
        <v>13.676499999999999</v>
      </c>
      <c r="J3" s="4">
        <f>VLOOKUP(C3,[1]Sheet4!$A:$E,5,0)</f>
        <v>1.451541</v>
      </c>
      <c r="K3" s="4">
        <f>I3+J3</f>
        <v>15.128041</v>
      </c>
      <c r="L3" s="4">
        <v>0</v>
      </c>
      <c r="M3" s="4">
        <f>2400/1.03/500</f>
        <v>4.6601941747572821</v>
      </c>
      <c r="N3" s="5">
        <f>K3+L3+M3</f>
        <v>19.788235174757283</v>
      </c>
    </row>
    <row r="4" spans="1:14" ht="16.5" x14ac:dyDescent="0.2">
      <c r="A4" s="8">
        <v>2</v>
      </c>
      <c r="B4" s="3" t="s">
        <v>13</v>
      </c>
      <c r="C4" s="3" t="s">
        <v>16</v>
      </c>
      <c r="D4" s="3" t="s">
        <v>17</v>
      </c>
      <c r="E4" s="3"/>
      <c r="F4" s="3"/>
      <c r="G4" s="4">
        <v>1.25</v>
      </c>
      <c r="H4" s="4">
        <v>16.09</v>
      </c>
      <c r="I4" s="4">
        <f>G4*H4</f>
        <v>20.112500000000001</v>
      </c>
      <c r="J4" s="4">
        <f>VLOOKUP(C4,[1]Sheet4!$A:$E,5,0)</f>
        <v>1.306241</v>
      </c>
      <c r="K4" s="4">
        <f>I4+J4</f>
        <v>21.418741000000001</v>
      </c>
      <c r="L4" s="4">
        <v>0</v>
      </c>
      <c r="M4" s="4">
        <f>2400/1.03/1200</f>
        <v>1.941747572815534</v>
      </c>
      <c r="N4" s="5">
        <f>K4+L4+M4</f>
        <v>23.360488572815534</v>
      </c>
    </row>
    <row r="5" spans="1:14" ht="15" x14ac:dyDescent="0.2">
      <c r="A5" s="1" t="s">
        <v>0</v>
      </c>
      <c r="B5" s="1" t="s">
        <v>1</v>
      </c>
      <c r="C5" s="6" t="s">
        <v>2</v>
      </c>
      <c r="D5" s="6" t="s">
        <v>3</v>
      </c>
      <c r="E5" s="6" t="s">
        <v>4</v>
      </c>
      <c r="F5" s="6" t="s">
        <v>23</v>
      </c>
      <c r="G5" s="6" t="s">
        <v>27</v>
      </c>
      <c r="H5" s="6" t="s">
        <v>25</v>
      </c>
      <c r="I5" s="6" t="s">
        <v>26</v>
      </c>
      <c r="J5" s="6" t="s">
        <v>18</v>
      </c>
    </row>
    <row r="6" spans="1:14" ht="16.5" x14ac:dyDescent="0.2">
      <c r="A6" s="8">
        <v>3</v>
      </c>
      <c r="B6" s="3"/>
      <c r="C6" s="3" t="s">
        <v>19</v>
      </c>
      <c r="D6" s="3" t="s">
        <v>20</v>
      </c>
      <c r="E6" s="3"/>
      <c r="F6" s="3"/>
      <c r="G6" s="4">
        <v>57.5</v>
      </c>
      <c r="H6" s="4"/>
      <c r="I6" s="4">
        <f>2400/1.03/6400</f>
        <v>0.36407766990291263</v>
      </c>
      <c r="J6" s="5">
        <f>G6*1.03+H6+I6</f>
        <v>59.589077669902913</v>
      </c>
    </row>
    <row r="7" spans="1:14" ht="16.5" x14ac:dyDescent="0.2">
      <c r="A7" s="8">
        <v>4</v>
      </c>
      <c r="B7" s="3"/>
      <c r="C7" s="3" t="s">
        <v>21</v>
      </c>
      <c r="D7" s="3" t="s">
        <v>22</v>
      </c>
      <c r="E7" s="3"/>
      <c r="F7" s="3"/>
      <c r="G7" s="4">
        <v>30.5</v>
      </c>
      <c r="H7" s="4"/>
      <c r="I7" s="4">
        <f>2400/1.03/12800</f>
        <v>0.18203883495145631</v>
      </c>
      <c r="J7" s="5">
        <f>G7*1.03+H7+I7</f>
        <v>31.597038834951455</v>
      </c>
    </row>
  </sheetData>
  <mergeCells count="1">
    <mergeCell ref="A1:N1"/>
  </mergeCells>
  <phoneticPr fontId="2" type="noConversion"/>
  <dataValidations count="2">
    <dataValidation allowBlank="1" showInputMessage="1" showErrorMessage="1" sqref="E2 E5" xr:uid="{3240AC85-8F94-4DAF-93B9-9CC520CC385E}"/>
    <dataValidation type="list" allowBlank="1" showInputMessage="1" showErrorMessage="1" sqref="E3:E4 E6:E7" xr:uid="{C13D8AC4-6613-4931-838A-948D10A4B694}">
      <formula1>"外部,内部,地点间,模块内"</formula1>
    </dataValidation>
  </dataValidations>
  <pageMargins left="0.7" right="0.7" top="0.75" bottom="0.75" header="0.3" footer="0.3"/>
  <pageSetup paperSize="9" orientation="portrait" horizontalDpi="0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CA74E3-1FEF-4DFC-AA1B-E852A9F90057}">
  <dimension ref="A1:V6"/>
  <sheetViews>
    <sheetView workbookViewId="0">
      <selection activeCell="H20" sqref="H20"/>
    </sheetView>
  </sheetViews>
  <sheetFormatPr defaultRowHeight="16.5" x14ac:dyDescent="0.2"/>
  <cols>
    <col min="1" max="1" width="3.625" style="23" bestFit="1" customWidth="1"/>
    <col min="2" max="2" width="10.125" style="23" bestFit="1" customWidth="1"/>
    <col min="3" max="3" width="10.5" style="23" bestFit="1" customWidth="1"/>
    <col min="4" max="4" width="12.25" style="23" bestFit="1" customWidth="1"/>
    <col min="5" max="5" width="5.875" style="23" bestFit="1" customWidth="1"/>
    <col min="6" max="6" width="7.375" style="23" bestFit="1" customWidth="1"/>
    <col min="7" max="7" width="8.875" style="23" customWidth="1"/>
    <col min="8" max="8" width="7.375" style="23" bestFit="1" customWidth="1"/>
    <col min="9" max="9" width="5.875" style="23" customWidth="1"/>
    <col min="10" max="10" width="11.75" style="23" bestFit="1" customWidth="1"/>
    <col min="11" max="11" width="6.75" style="23" customWidth="1"/>
    <col min="12" max="12" width="6.375" style="23" bestFit="1" customWidth="1"/>
    <col min="13" max="13" width="5.875" style="23" customWidth="1"/>
    <col min="14" max="14" width="7.25" style="23" customWidth="1"/>
    <col min="15" max="15" width="5.875" style="23" customWidth="1"/>
    <col min="16" max="16" width="6.25" style="23" customWidth="1"/>
    <col min="17" max="17" width="5.625" style="23" customWidth="1"/>
    <col min="18" max="18" width="7.375" style="23" bestFit="1" customWidth="1"/>
    <col min="19" max="19" width="5.875" style="23" customWidth="1"/>
    <col min="20" max="20" width="6.25" style="23" customWidth="1"/>
    <col min="21" max="21" width="6.5" style="23" customWidth="1"/>
    <col min="22" max="22" width="12.25" style="23" customWidth="1"/>
    <col min="23" max="16384" width="9" style="23"/>
  </cols>
  <sheetData>
    <row r="1" spans="1:22" ht="26.25" customHeight="1" x14ac:dyDescent="0.2">
      <c r="A1" s="55" t="s">
        <v>59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</row>
    <row r="2" spans="1:22" x14ac:dyDescent="0.2">
      <c r="A2" s="9" t="s">
        <v>29</v>
      </c>
      <c r="B2" s="65" t="s">
        <v>30</v>
      </c>
      <c r="C2" s="46" t="s">
        <v>31</v>
      </c>
      <c r="D2" s="46" t="s">
        <v>32</v>
      </c>
      <c r="E2" s="47" t="s">
        <v>33</v>
      </c>
      <c r="F2" s="48"/>
      <c r="G2" s="49" t="s">
        <v>34</v>
      </c>
      <c r="H2" s="50" t="s">
        <v>35</v>
      </c>
      <c r="I2" s="49" t="s">
        <v>36</v>
      </c>
      <c r="J2" s="61" t="s">
        <v>37</v>
      </c>
      <c r="K2" s="62" t="s">
        <v>38</v>
      </c>
      <c r="L2" s="63" t="s">
        <v>39</v>
      </c>
      <c r="M2" s="56" t="s">
        <v>58</v>
      </c>
      <c r="N2" s="46" t="s">
        <v>40</v>
      </c>
      <c r="O2" s="56" t="s">
        <v>41</v>
      </c>
      <c r="P2" s="56" t="s">
        <v>42</v>
      </c>
      <c r="Q2" s="49" t="s">
        <v>43</v>
      </c>
      <c r="R2" s="57" t="s">
        <v>44</v>
      </c>
      <c r="S2" s="58" t="s">
        <v>45</v>
      </c>
      <c r="T2" s="59" t="s">
        <v>46</v>
      </c>
      <c r="U2" s="52" t="s">
        <v>47</v>
      </c>
      <c r="V2" s="54" t="s">
        <v>48</v>
      </c>
    </row>
    <row r="3" spans="1:22" x14ac:dyDescent="0.2">
      <c r="A3" s="10" t="s">
        <v>49</v>
      </c>
      <c r="B3" s="65"/>
      <c r="C3" s="46"/>
      <c r="D3" s="46" t="s">
        <v>32</v>
      </c>
      <c r="E3" s="11" t="s">
        <v>50</v>
      </c>
      <c r="F3" s="12" t="s">
        <v>51</v>
      </c>
      <c r="G3" s="49"/>
      <c r="H3" s="51"/>
      <c r="I3" s="49"/>
      <c r="J3" s="61"/>
      <c r="K3" s="62"/>
      <c r="L3" s="64"/>
      <c r="M3" s="56"/>
      <c r="N3" s="46"/>
      <c r="O3" s="56"/>
      <c r="P3" s="56"/>
      <c r="Q3" s="49"/>
      <c r="R3" s="57"/>
      <c r="S3" s="57"/>
      <c r="T3" s="60"/>
      <c r="U3" s="53"/>
      <c r="V3" s="54"/>
    </row>
    <row r="4" spans="1:22" x14ac:dyDescent="0.2">
      <c r="A4" s="13">
        <v>1</v>
      </c>
      <c r="B4" s="13" t="s">
        <v>52</v>
      </c>
      <c r="C4" s="13" t="s">
        <v>53</v>
      </c>
      <c r="D4" s="14" t="s">
        <v>54</v>
      </c>
      <c r="E4" s="15">
        <v>0.309</v>
      </c>
      <c r="F4" s="16">
        <v>0.318</v>
      </c>
      <c r="G4" s="17">
        <v>9.0265000000000004</v>
      </c>
      <c r="H4" s="17"/>
      <c r="I4" s="17">
        <f t="shared" ref="I4:I5" si="0">F4*G4</f>
        <v>2.8704270000000003</v>
      </c>
      <c r="J4" s="18" t="s">
        <v>55</v>
      </c>
      <c r="K4" s="19">
        <v>55.384615384615401</v>
      </c>
      <c r="L4" s="19">
        <f t="shared" ref="L4:L5" si="1">3600/K4</f>
        <v>64.999999999999986</v>
      </c>
      <c r="M4" s="13">
        <v>1</v>
      </c>
      <c r="N4" s="20">
        <v>84</v>
      </c>
      <c r="O4" s="20">
        <v>0.76</v>
      </c>
      <c r="P4" s="20">
        <v>22.5</v>
      </c>
      <c r="Q4" s="17">
        <f t="shared" ref="Q4:Q5" si="2">P4/K4/M4</f>
        <v>0.40624999999999989</v>
      </c>
      <c r="R4" s="21"/>
      <c r="S4" s="22">
        <v>0.29330000000000001</v>
      </c>
      <c r="T4" s="22">
        <f>2400/1.03/4500</f>
        <v>0.51779935275080913</v>
      </c>
      <c r="U4" s="22"/>
      <c r="V4" s="17">
        <f>(I4+Q4+(N4*O4/K4/M4)/2)*1.11+R4*1.03+S4+T4+U4</f>
        <v>5.0879408227508103</v>
      </c>
    </row>
    <row r="5" spans="1:22" x14ac:dyDescent="0.2">
      <c r="A5" s="13">
        <v>2</v>
      </c>
      <c r="B5" s="13" t="s">
        <v>56</v>
      </c>
      <c r="C5" s="13" t="s">
        <v>57</v>
      </c>
      <c r="D5" s="14" t="s">
        <v>54</v>
      </c>
      <c r="E5" s="15">
        <v>0.66600000000000004</v>
      </c>
      <c r="F5" s="16">
        <v>0.67800000000000005</v>
      </c>
      <c r="G5" s="17">
        <v>9.0265000000000004</v>
      </c>
      <c r="H5" s="17"/>
      <c r="I5" s="17">
        <f t="shared" si="0"/>
        <v>6.1199670000000008</v>
      </c>
      <c r="J5" s="18" t="s">
        <v>55</v>
      </c>
      <c r="K5" s="19">
        <v>51.428571428571402</v>
      </c>
      <c r="L5" s="19">
        <f t="shared" si="1"/>
        <v>70.000000000000043</v>
      </c>
      <c r="M5" s="13">
        <v>1</v>
      </c>
      <c r="N5" s="20">
        <v>84</v>
      </c>
      <c r="O5" s="20">
        <v>0.76</v>
      </c>
      <c r="P5" s="20">
        <v>22.5</v>
      </c>
      <c r="Q5" s="17">
        <f t="shared" si="2"/>
        <v>0.43750000000000022</v>
      </c>
      <c r="R5" s="21"/>
      <c r="S5" s="22">
        <v>0.62529999999999997</v>
      </c>
      <c r="T5" s="22">
        <f>2400/1.03/2000</f>
        <v>1.1650485436893205</v>
      </c>
      <c r="U5" s="22"/>
      <c r="V5" s="17">
        <f t="shared" ref="V5" si="3">(I5+Q5+(N5*O5/K5/M5)/2)*1.11+R5*1.03+S5+T5+U5</f>
        <v>9.7580769136893206</v>
      </c>
    </row>
    <row r="6" spans="1:22" x14ac:dyDescent="0.2">
      <c r="F6" s="24"/>
    </row>
  </sheetData>
  <mergeCells count="21">
    <mergeCell ref="U2:U3"/>
    <mergeCell ref="V2:V3"/>
    <mergeCell ref="A1:V1"/>
    <mergeCell ref="O2:O3"/>
    <mergeCell ref="P2:P3"/>
    <mergeCell ref="Q2:Q3"/>
    <mergeCell ref="R2:R3"/>
    <mergeCell ref="S2:S3"/>
    <mergeCell ref="T2:T3"/>
    <mergeCell ref="I2:I3"/>
    <mergeCell ref="J2:J3"/>
    <mergeCell ref="K2:K3"/>
    <mergeCell ref="L2:L3"/>
    <mergeCell ref="M2:M3"/>
    <mergeCell ref="N2:N3"/>
    <mergeCell ref="B2:B3"/>
    <mergeCell ref="C2:C3"/>
    <mergeCell ref="D2:D3"/>
    <mergeCell ref="E2:F2"/>
    <mergeCell ref="G2:G3"/>
    <mergeCell ref="H2:H3"/>
  </mergeCells>
  <phoneticPr fontId="2" type="noConversion"/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5D018E-EFEB-4929-A837-CDBD862927A0}">
  <dimension ref="A1:P45"/>
  <sheetViews>
    <sheetView topLeftCell="C1" zoomScaleSheetLayoutView="100" workbookViewId="0">
      <selection activeCell="I12" sqref="I12"/>
    </sheetView>
  </sheetViews>
  <sheetFormatPr defaultRowHeight="16.5" x14ac:dyDescent="0.2"/>
  <cols>
    <col min="1" max="1" width="5.125" style="25" customWidth="1"/>
    <col min="2" max="2" width="12.125" style="25" customWidth="1"/>
    <col min="3" max="3" width="17.125" style="25" customWidth="1"/>
    <col min="4" max="5" width="12.75" style="25" customWidth="1"/>
    <col min="6" max="6" width="48.25" style="34" customWidth="1"/>
    <col min="7" max="8" width="8.875" style="34" customWidth="1"/>
    <col min="9" max="9" width="12.875" style="37" customWidth="1"/>
    <col min="10" max="10" width="17.125" style="25" customWidth="1"/>
    <col min="11" max="14" width="9" style="25"/>
    <col min="15" max="15" width="9.25" style="25" bestFit="1" customWidth="1"/>
    <col min="16" max="256" width="9" style="25"/>
    <col min="257" max="257" width="5.125" style="25" customWidth="1"/>
    <col min="258" max="258" width="12.125" style="25" customWidth="1"/>
    <col min="259" max="259" width="17.125" style="25" customWidth="1"/>
    <col min="260" max="261" width="12.75" style="25" customWidth="1"/>
    <col min="262" max="262" width="48.25" style="25" customWidth="1"/>
    <col min="263" max="264" width="8.875" style="25" customWidth="1"/>
    <col min="265" max="265" width="12.875" style="25" customWidth="1"/>
    <col min="266" max="266" width="17.125" style="25" customWidth="1"/>
    <col min="267" max="270" width="9" style="25"/>
    <col min="271" max="271" width="9.25" style="25" bestFit="1" customWidth="1"/>
    <col min="272" max="512" width="9" style="25"/>
    <col min="513" max="513" width="5.125" style="25" customWidth="1"/>
    <col min="514" max="514" width="12.125" style="25" customWidth="1"/>
    <col min="515" max="515" width="17.125" style="25" customWidth="1"/>
    <col min="516" max="517" width="12.75" style="25" customWidth="1"/>
    <col min="518" max="518" width="48.25" style="25" customWidth="1"/>
    <col min="519" max="520" width="8.875" style="25" customWidth="1"/>
    <col min="521" max="521" width="12.875" style="25" customWidth="1"/>
    <col min="522" max="522" width="17.125" style="25" customWidth="1"/>
    <col min="523" max="526" width="9" style="25"/>
    <col min="527" max="527" width="9.25" style="25" bestFit="1" customWidth="1"/>
    <col min="528" max="768" width="9" style="25"/>
    <col min="769" max="769" width="5.125" style="25" customWidth="1"/>
    <col min="770" max="770" width="12.125" style="25" customWidth="1"/>
    <col min="771" max="771" width="17.125" style="25" customWidth="1"/>
    <col min="772" max="773" width="12.75" style="25" customWidth="1"/>
    <col min="774" max="774" width="48.25" style="25" customWidth="1"/>
    <col min="775" max="776" width="8.875" style="25" customWidth="1"/>
    <col min="777" max="777" width="12.875" style="25" customWidth="1"/>
    <col min="778" max="778" width="17.125" style="25" customWidth="1"/>
    <col min="779" max="782" width="9" style="25"/>
    <col min="783" max="783" width="9.25" style="25" bestFit="1" customWidth="1"/>
    <col min="784" max="1024" width="9" style="25"/>
    <col min="1025" max="1025" width="5.125" style="25" customWidth="1"/>
    <col min="1026" max="1026" width="12.125" style="25" customWidth="1"/>
    <col min="1027" max="1027" width="17.125" style="25" customWidth="1"/>
    <col min="1028" max="1029" width="12.75" style="25" customWidth="1"/>
    <col min="1030" max="1030" width="48.25" style="25" customWidth="1"/>
    <col min="1031" max="1032" width="8.875" style="25" customWidth="1"/>
    <col min="1033" max="1033" width="12.875" style="25" customWidth="1"/>
    <col min="1034" max="1034" width="17.125" style="25" customWidth="1"/>
    <col min="1035" max="1038" width="9" style="25"/>
    <col min="1039" max="1039" width="9.25" style="25" bestFit="1" customWidth="1"/>
    <col min="1040" max="1280" width="9" style="25"/>
    <col min="1281" max="1281" width="5.125" style="25" customWidth="1"/>
    <col min="1282" max="1282" width="12.125" style="25" customWidth="1"/>
    <col min="1283" max="1283" width="17.125" style="25" customWidth="1"/>
    <col min="1284" max="1285" width="12.75" style="25" customWidth="1"/>
    <col min="1286" max="1286" width="48.25" style="25" customWidth="1"/>
    <col min="1287" max="1288" width="8.875" style="25" customWidth="1"/>
    <col min="1289" max="1289" width="12.875" style="25" customWidth="1"/>
    <col min="1290" max="1290" width="17.125" style="25" customWidth="1"/>
    <col min="1291" max="1294" width="9" style="25"/>
    <col min="1295" max="1295" width="9.25" style="25" bestFit="1" customWidth="1"/>
    <col min="1296" max="1536" width="9" style="25"/>
    <col min="1537" max="1537" width="5.125" style="25" customWidth="1"/>
    <col min="1538" max="1538" width="12.125" style="25" customWidth="1"/>
    <col min="1539" max="1539" width="17.125" style="25" customWidth="1"/>
    <col min="1540" max="1541" width="12.75" style="25" customWidth="1"/>
    <col min="1542" max="1542" width="48.25" style="25" customWidth="1"/>
    <col min="1543" max="1544" width="8.875" style="25" customWidth="1"/>
    <col min="1545" max="1545" width="12.875" style="25" customWidth="1"/>
    <col min="1546" max="1546" width="17.125" style="25" customWidth="1"/>
    <col min="1547" max="1550" width="9" style="25"/>
    <col min="1551" max="1551" width="9.25" style="25" bestFit="1" customWidth="1"/>
    <col min="1552" max="1792" width="9" style="25"/>
    <col min="1793" max="1793" width="5.125" style="25" customWidth="1"/>
    <col min="1794" max="1794" width="12.125" style="25" customWidth="1"/>
    <col min="1795" max="1795" width="17.125" style="25" customWidth="1"/>
    <col min="1796" max="1797" width="12.75" style="25" customWidth="1"/>
    <col min="1798" max="1798" width="48.25" style="25" customWidth="1"/>
    <col min="1799" max="1800" width="8.875" style="25" customWidth="1"/>
    <col min="1801" max="1801" width="12.875" style="25" customWidth="1"/>
    <col min="1802" max="1802" width="17.125" style="25" customWidth="1"/>
    <col min="1803" max="1806" width="9" style="25"/>
    <col min="1807" max="1807" width="9.25" style="25" bestFit="1" customWidth="1"/>
    <col min="1808" max="2048" width="9" style="25"/>
    <col min="2049" max="2049" width="5.125" style="25" customWidth="1"/>
    <col min="2050" max="2050" width="12.125" style="25" customWidth="1"/>
    <col min="2051" max="2051" width="17.125" style="25" customWidth="1"/>
    <col min="2052" max="2053" width="12.75" style="25" customWidth="1"/>
    <col min="2054" max="2054" width="48.25" style="25" customWidth="1"/>
    <col min="2055" max="2056" width="8.875" style="25" customWidth="1"/>
    <col min="2057" max="2057" width="12.875" style="25" customWidth="1"/>
    <col min="2058" max="2058" width="17.125" style="25" customWidth="1"/>
    <col min="2059" max="2062" width="9" style="25"/>
    <col min="2063" max="2063" width="9.25" style="25" bestFit="1" customWidth="1"/>
    <col min="2064" max="2304" width="9" style="25"/>
    <col min="2305" max="2305" width="5.125" style="25" customWidth="1"/>
    <col min="2306" max="2306" width="12.125" style="25" customWidth="1"/>
    <col min="2307" max="2307" width="17.125" style="25" customWidth="1"/>
    <col min="2308" max="2309" width="12.75" style="25" customWidth="1"/>
    <col min="2310" max="2310" width="48.25" style="25" customWidth="1"/>
    <col min="2311" max="2312" width="8.875" style="25" customWidth="1"/>
    <col min="2313" max="2313" width="12.875" style="25" customWidth="1"/>
    <col min="2314" max="2314" width="17.125" style="25" customWidth="1"/>
    <col min="2315" max="2318" width="9" style="25"/>
    <col min="2319" max="2319" width="9.25" style="25" bestFit="1" customWidth="1"/>
    <col min="2320" max="2560" width="9" style="25"/>
    <col min="2561" max="2561" width="5.125" style="25" customWidth="1"/>
    <col min="2562" max="2562" width="12.125" style="25" customWidth="1"/>
    <col min="2563" max="2563" width="17.125" style="25" customWidth="1"/>
    <col min="2564" max="2565" width="12.75" style="25" customWidth="1"/>
    <col min="2566" max="2566" width="48.25" style="25" customWidth="1"/>
    <col min="2567" max="2568" width="8.875" style="25" customWidth="1"/>
    <col min="2569" max="2569" width="12.875" style="25" customWidth="1"/>
    <col min="2570" max="2570" width="17.125" style="25" customWidth="1"/>
    <col min="2571" max="2574" width="9" style="25"/>
    <col min="2575" max="2575" width="9.25" style="25" bestFit="1" customWidth="1"/>
    <col min="2576" max="2816" width="9" style="25"/>
    <col min="2817" max="2817" width="5.125" style="25" customWidth="1"/>
    <col min="2818" max="2818" width="12.125" style="25" customWidth="1"/>
    <col min="2819" max="2819" width="17.125" style="25" customWidth="1"/>
    <col min="2820" max="2821" width="12.75" style="25" customWidth="1"/>
    <col min="2822" max="2822" width="48.25" style="25" customWidth="1"/>
    <col min="2823" max="2824" width="8.875" style="25" customWidth="1"/>
    <col min="2825" max="2825" width="12.875" style="25" customWidth="1"/>
    <col min="2826" max="2826" width="17.125" style="25" customWidth="1"/>
    <col min="2827" max="2830" width="9" style="25"/>
    <col min="2831" max="2831" width="9.25" style="25" bestFit="1" customWidth="1"/>
    <col min="2832" max="3072" width="9" style="25"/>
    <col min="3073" max="3073" width="5.125" style="25" customWidth="1"/>
    <col min="3074" max="3074" width="12.125" style="25" customWidth="1"/>
    <col min="3075" max="3075" width="17.125" style="25" customWidth="1"/>
    <col min="3076" max="3077" width="12.75" style="25" customWidth="1"/>
    <col min="3078" max="3078" width="48.25" style="25" customWidth="1"/>
    <col min="3079" max="3080" width="8.875" style="25" customWidth="1"/>
    <col min="3081" max="3081" width="12.875" style="25" customWidth="1"/>
    <col min="3082" max="3082" width="17.125" style="25" customWidth="1"/>
    <col min="3083" max="3086" width="9" style="25"/>
    <col min="3087" max="3087" width="9.25" style="25" bestFit="1" customWidth="1"/>
    <col min="3088" max="3328" width="9" style="25"/>
    <col min="3329" max="3329" width="5.125" style="25" customWidth="1"/>
    <col min="3330" max="3330" width="12.125" style="25" customWidth="1"/>
    <col min="3331" max="3331" width="17.125" style="25" customWidth="1"/>
    <col min="3332" max="3333" width="12.75" style="25" customWidth="1"/>
    <col min="3334" max="3334" width="48.25" style="25" customWidth="1"/>
    <col min="3335" max="3336" width="8.875" style="25" customWidth="1"/>
    <col min="3337" max="3337" width="12.875" style="25" customWidth="1"/>
    <col min="3338" max="3338" width="17.125" style="25" customWidth="1"/>
    <col min="3339" max="3342" width="9" style="25"/>
    <col min="3343" max="3343" width="9.25" style="25" bestFit="1" customWidth="1"/>
    <col min="3344" max="3584" width="9" style="25"/>
    <col min="3585" max="3585" width="5.125" style="25" customWidth="1"/>
    <col min="3586" max="3586" width="12.125" style="25" customWidth="1"/>
    <col min="3587" max="3587" width="17.125" style="25" customWidth="1"/>
    <col min="3588" max="3589" width="12.75" style="25" customWidth="1"/>
    <col min="3590" max="3590" width="48.25" style="25" customWidth="1"/>
    <col min="3591" max="3592" width="8.875" style="25" customWidth="1"/>
    <col min="3593" max="3593" width="12.875" style="25" customWidth="1"/>
    <col min="3594" max="3594" width="17.125" style="25" customWidth="1"/>
    <col min="3595" max="3598" width="9" style="25"/>
    <col min="3599" max="3599" width="9.25" style="25" bestFit="1" customWidth="1"/>
    <col min="3600" max="3840" width="9" style="25"/>
    <col min="3841" max="3841" width="5.125" style="25" customWidth="1"/>
    <col min="3842" max="3842" width="12.125" style="25" customWidth="1"/>
    <col min="3843" max="3843" width="17.125" style="25" customWidth="1"/>
    <col min="3844" max="3845" width="12.75" style="25" customWidth="1"/>
    <col min="3846" max="3846" width="48.25" style="25" customWidth="1"/>
    <col min="3847" max="3848" width="8.875" style="25" customWidth="1"/>
    <col min="3849" max="3849" width="12.875" style="25" customWidth="1"/>
    <col min="3850" max="3850" width="17.125" style="25" customWidth="1"/>
    <col min="3851" max="3854" width="9" style="25"/>
    <col min="3855" max="3855" width="9.25" style="25" bestFit="1" customWidth="1"/>
    <col min="3856" max="4096" width="9" style="25"/>
    <col min="4097" max="4097" width="5.125" style="25" customWidth="1"/>
    <col min="4098" max="4098" width="12.125" style="25" customWidth="1"/>
    <col min="4099" max="4099" width="17.125" style="25" customWidth="1"/>
    <col min="4100" max="4101" width="12.75" style="25" customWidth="1"/>
    <col min="4102" max="4102" width="48.25" style="25" customWidth="1"/>
    <col min="4103" max="4104" width="8.875" style="25" customWidth="1"/>
    <col min="4105" max="4105" width="12.875" style="25" customWidth="1"/>
    <col min="4106" max="4106" width="17.125" style="25" customWidth="1"/>
    <col min="4107" max="4110" width="9" style="25"/>
    <col min="4111" max="4111" width="9.25" style="25" bestFit="1" customWidth="1"/>
    <col min="4112" max="4352" width="9" style="25"/>
    <col min="4353" max="4353" width="5.125" style="25" customWidth="1"/>
    <col min="4354" max="4354" width="12.125" style="25" customWidth="1"/>
    <col min="4355" max="4355" width="17.125" style="25" customWidth="1"/>
    <col min="4356" max="4357" width="12.75" style="25" customWidth="1"/>
    <col min="4358" max="4358" width="48.25" style="25" customWidth="1"/>
    <col min="4359" max="4360" width="8.875" style="25" customWidth="1"/>
    <col min="4361" max="4361" width="12.875" style="25" customWidth="1"/>
    <col min="4362" max="4362" width="17.125" style="25" customWidth="1"/>
    <col min="4363" max="4366" width="9" style="25"/>
    <col min="4367" max="4367" width="9.25" style="25" bestFit="1" customWidth="1"/>
    <col min="4368" max="4608" width="9" style="25"/>
    <col min="4609" max="4609" width="5.125" style="25" customWidth="1"/>
    <col min="4610" max="4610" width="12.125" style="25" customWidth="1"/>
    <col min="4611" max="4611" width="17.125" style="25" customWidth="1"/>
    <col min="4612" max="4613" width="12.75" style="25" customWidth="1"/>
    <col min="4614" max="4614" width="48.25" style="25" customWidth="1"/>
    <col min="4615" max="4616" width="8.875" style="25" customWidth="1"/>
    <col min="4617" max="4617" width="12.875" style="25" customWidth="1"/>
    <col min="4618" max="4618" width="17.125" style="25" customWidth="1"/>
    <col min="4619" max="4622" width="9" style="25"/>
    <col min="4623" max="4623" width="9.25" style="25" bestFit="1" customWidth="1"/>
    <col min="4624" max="4864" width="9" style="25"/>
    <col min="4865" max="4865" width="5.125" style="25" customWidth="1"/>
    <col min="4866" max="4866" width="12.125" style="25" customWidth="1"/>
    <col min="4867" max="4867" width="17.125" style="25" customWidth="1"/>
    <col min="4868" max="4869" width="12.75" style="25" customWidth="1"/>
    <col min="4870" max="4870" width="48.25" style="25" customWidth="1"/>
    <col min="4871" max="4872" width="8.875" style="25" customWidth="1"/>
    <col min="4873" max="4873" width="12.875" style="25" customWidth="1"/>
    <col min="4874" max="4874" width="17.125" style="25" customWidth="1"/>
    <col min="4875" max="4878" width="9" style="25"/>
    <col min="4879" max="4879" width="9.25" style="25" bestFit="1" customWidth="1"/>
    <col min="4880" max="5120" width="9" style="25"/>
    <col min="5121" max="5121" width="5.125" style="25" customWidth="1"/>
    <col min="5122" max="5122" width="12.125" style="25" customWidth="1"/>
    <col min="5123" max="5123" width="17.125" style="25" customWidth="1"/>
    <col min="5124" max="5125" width="12.75" style="25" customWidth="1"/>
    <col min="5126" max="5126" width="48.25" style="25" customWidth="1"/>
    <col min="5127" max="5128" width="8.875" style="25" customWidth="1"/>
    <col min="5129" max="5129" width="12.875" style="25" customWidth="1"/>
    <col min="5130" max="5130" width="17.125" style="25" customWidth="1"/>
    <col min="5131" max="5134" width="9" style="25"/>
    <col min="5135" max="5135" width="9.25" style="25" bestFit="1" customWidth="1"/>
    <col min="5136" max="5376" width="9" style="25"/>
    <col min="5377" max="5377" width="5.125" style="25" customWidth="1"/>
    <col min="5378" max="5378" width="12.125" style="25" customWidth="1"/>
    <col min="5379" max="5379" width="17.125" style="25" customWidth="1"/>
    <col min="5380" max="5381" width="12.75" style="25" customWidth="1"/>
    <col min="5382" max="5382" width="48.25" style="25" customWidth="1"/>
    <col min="5383" max="5384" width="8.875" style="25" customWidth="1"/>
    <col min="5385" max="5385" width="12.875" style="25" customWidth="1"/>
    <col min="5386" max="5386" width="17.125" style="25" customWidth="1"/>
    <col min="5387" max="5390" width="9" style="25"/>
    <col min="5391" max="5391" width="9.25" style="25" bestFit="1" customWidth="1"/>
    <col min="5392" max="5632" width="9" style="25"/>
    <col min="5633" max="5633" width="5.125" style="25" customWidth="1"/>
    <col min="5634" max="5634" width="12.125" style="25" customWidth="1"/>
    <col min="5635" max="5635" width="17.125" style="25" customWidth="1"/>
    <col min="5636" max="5637" width="12.75" style="25" customWidth="1"/>
    <col min="5638" max="5638" width="48.25" style="25" customWidth="1"/>
    <col min="5639" max="5640" width="8.875" style="25" customWidth="1"/>
    <col min="5641" max="5641" width="12.875" style="25" customWidth="1"/>
    <col min="5642" max="5642" width="17.125" style="25" customWidth="1"/>
    <col min="5643" max="5646" width="9" style="25"/>
    <col min="5647" max="5647" width="9.25" style="25" bestFit="1" customWidth="1"/>
    <col min="5648" max="5888" width="9" style="25"/>
    <col min="5889" max="5889" width="5.125" style="25" customWidth="1"/>
    <col min="5890" max="5890" width="12.125" style="25" customWidth="1"/>
    <col min="5891" max="5891" width="17.125" style="25" customWidth="1"/>
    <col min="5892" max="5893" width="12.75" style="25" customWidth="1"/>
    <col min="5894" max="5894" width="48.25" style="25" customWidth="1"/>
    <col min="5895" max="5896" width="8.875" style="25" customWidth="1"/>
    <col min="5897" max="5897" width="12.875" style="25" customWidth="1"/>
    <col min="5898" max="5898" width="17.125" style="25" customWidth="1"/>
    <col min="5899" max="5902" width="9" style="25"/>
    <col min="5903" max="5903" width="9.25" style="25" bestFit="1" customWidth="1"/>
    <col min="5904" max="6144" width="9" style="25"/>
    <col min="6145" max="6145" width="5.125" style="25" customWidth="1"/>
    <col min="6146" max="6146" width="12.125" style="25" customWidth="1"/>
    <col min="6147" max="6147" width="17.125" style="25" customWidth="1"/>
    <col min="6148" max="6149" width="12.75" style="25" customWidth="1"/>
    <col min="6150" max="6150" width="48.25" style="25" customWidth="1"/>
    <col min="6151" max="6152" width="8.875" style="25" customWidth="1"/>
    <col min="6153" max="6153" width="12.875" style="25" customWidth="1"/>
    <col min="6154" max="6154" width="17.125" style="25" customWidth="1"/>
    <col min="6155" max="6158" width="9" style="25"/>
    <col min="6159" max="6159" width="9.25" style="25" bestFit="1" customWidth="1"/>
    <col min="6160" max="6400" width="9" style="25"/>
    <col min="6401" max="6401" width="5.125" style="25" customWidth="1"/>
    <col min="6402" max="6402" width="12.125" style="25" customWidth="1"/>
    <col min="6403" max="6403" width="17.125" style="25" customWidth="1"/>
    <col min="6404" max="6405" width="12.75" style="25" customWidth="1"/>
    <col min="6406" max="6406" width="48.25" style="25" customWidth="1"/>
    <col min="6407" max="6408" width="8.875" style="25" customWidth="1"/>
    <col min="6409" max="6409" width="12.875" style="25" customWidth="1"/>
    <col min="6410" max="6410" width="17.125" style="25" customWidth="1"/>
    <col min="6411" max="6414" width="9" style="25"/>
    <col min="6415" max="6415" width="9.25" style="25" bestFit="1" customWidth="1"/>
    <col min="6416" max="6656" width="9" style="25"/>
    <col min="6657" max="6657" width="5.125" style="25" customWidth="1"/>
    <col min="6658" max="6658" width="12.125" style="25" customWidth="1"/>
    <col min="6659" max="6659" width="17.125" style="25" customWidth="1"/>
    <col min="6660" max="6661" width="12.75" style="25" customWidth="1"/>
    <col min="6662" max="6662" width="48.25" style="25" customWidth="1"/>
    <col min="6663" max="6664" width="8.875" style="25" customWidth="1"/>
    <col min="6665" max="6665" width="12.875" style="25" customWidth="1"/>
    <col min="6666" max="6666" width="17.125" style="25" customWidth="1"/>
    <col min="6667" max="6670" width="9" style="25"/>
    <col min="6671" max="6671" width="9.25" style="25" bestFit="1" customWidth="1"/>
    <col min="6672" max="6912" width="9" style="25"/>
    <col min="6913" max="6913" width="5.125" style="25" customWidth="1"/>
    <col min="6914" max="6914" width="12.125" style="25" customWidth="1"/>
    <col min="6915" max="6915" width="17.125" style="25" customWidth="1"/>
    <col min="6916" max="6917" width="12.75" style="25" customWidth="1"/>
    <col min="6918" max="6918" width="48.25" style="25" customWidth="1"/>
    <col min="6919" max="6920" width="8.875" style="25" customWidth="1"/>
    <col min="6921" max="6921" width="12.875" style="25" customWidth="1"/>
    <col min="6922" max="6922" width="17.125" style="25" customWidth="1"/>
    <col min="6923" max="6926" width="9" style="25"/>
    <col min="6927" max="6927" width="9.25" style="25" bestFit="1" customWidth="1"/>
    <col min="6928" max="7168" width="9" style="25"/>
    <col min="7169" max="7169" width="5.125" style="25" customWidth="1"/>
    <col min="7170" max="7170" width="12.125" style="25" customWidth="1"/>
    <col min="7171" max="7171" width="17.125" style="25" customWidth="1"/>
    <col min="7172" max="7173" width="12.75" style="25" customWidth="1"/>
    <col min="7174" max="7174" width="48.25" style="25" customWidth="1"/>
    <col min="7175" max="7176" width="8.875" style="25" customWidth="1"/>
    <col min="7177" max="7177" width="12.875" style="25" customWidth="1"/>
    <col min="7178" max="7178" width="17.125" style="25" customWidth="1"/>
    <col min="7179" max="7182" width="9" style="25"/>
    <col min="7183" max="7183" width="9.25" style="25" bestFit="1" customWidth="1"/>
    <col min="7184" max="7424" width="9" style="25"/>
    <col min="7425" max="7425" width="5.125" style="25" customWidth="1"/>
    <col min="7426" max="7426" width="12.125" style="25" customWidth="1"/>
    <col min="7427" max="7427" width="17.125" style="25" customWidth="1"/>
    <col min="7428" max="7429" width="12.75" style="25" customWidth="1"/>
    <col min="7430" max="7430" width="48.25" style="25" customWidth="1"/>
    <col min="7431" max="7432" width="8.875" style="25" customWidth="1"/>
    <col min="7433" max="7433" width="12.875" style="25" customWidth="1"/>
    <col min="7434" max="7434" width="17.125" style="25" customWidth="1"/>
    <col min="7435" max="7438" width="9" style="25"/>
    <col min="7439" max="7439" width="9.25" style="25" bestFit="1" customWidth="1"/>
    <col min="7440" max="7680" width="9" style="25"/>
    <col min="7681" max="7681" width="5.125" style="25" customWidth="1"/>
    <col min="7682" max="7682" width="12.125" style="25" customWidth="1"/>
    <col min="7683" max="7683" width="17.125" style="25" customWidth="1"/>
    <col min="7684" max="7685" width="12.75" style="25" customWidth="1"/>
    <col min="7686" max="7686" width="48.25" style="25" customWidth="1"/>
    <col min="7687" max="7688" width="8.875" style="25" customWidth="1"/>
    <col min="7689" max="7689" width="12.875" style="25" customWidth="1"/>
    <col min="7690" max="7690" width="17.125" style="25" customWidth="1"/>
    <col min="7691" max="7694" width="9" style="25"/>
    <col min="7695" max="7695" width="9.25" style="25" bestFit="1" customWidth="1"/>
    <col min="7696" max="7936" width="9" style="25"/>
    <col min="7937" max="7937" width="5.125" style="25" customWidth="1"/>
    <col min="7938" max="7938" width="12.125" style="25" customWidth="1"/>
    <col min="7939" max="7939" width="17.125" style="25" customWidth="1"/>
    <col min="7940" max="7941" width="12.75" style="25" customWidth="1"/>
    <col min="7942" max="7942" width="48.25" style="25" customWidth="1"/>
    <col min="7943" max="7944" width="8.875" style="25" customWidth="1"/>
    <col min="7945" max="7945" width="12.875" style="25" customWidth="1"/>
    <col min="7946" max="7946" width="17.125" style="25" customWidth="1"/>
    <col min="7947" max="7950" width="9" style="25"/>
    <col min="7951" max="7951" width="9.25" style="25" bestFit="1" customWidth="1"/>
    <col min="7952" max="8192" width="9" style="25"/>
    <col min="8193" max="8193" width="5.125" style="25" customWidth="1"/>
    <col min="8194" max="8194" width="12.125" style="25" customWidth="1"/>
    <col min="8195" max="8195" width="17.125" style="25" customWidth="1"/>
    <col min="8196" max="8197" width="12.75" style="25" customWidth="1"/>
    <col min="8198" max="8198" width="48.25" style="25" customWidth="1"/>
    <col min="8199" max="8200" width="8.875" style="25" customWidth="1"/>
    <col min="8201" max="8201" width="12.875" style="25" customWidth="1"/>
    <col min="8202" max="8202" width="17.125" style="25" customWidth="1"/>
    <col min="8203" max="8206" width="9" style="25"/>
    <col min="8207" max="8207" width="9.25" style="25" bestFit="1" customWidth="1"/>
    <col min="8208" max="8448" width="9" style="25"/>
    <col min="8449" max="8449" width="5.125" style="25" customWidth="1"/>
    <col min="8450" max="8450" width="12.125" style="25" customWidth="1"/>
    <col min="8451" max="8451" width="17.125" style="25" customWidth="1"/>
    <col min="8452" max="8453" width="12.75" style="25" customWidth="1"/>
    <col min="8454" max="8454" width="48.25" style="25" customWidth="1"/>
    <col min="8455" max="8456" width="8.875" style="25" customWidth="1"/>
    <col min="8457" max="8457" width="12.875" style="25" customWidth="1"/>
    <col min="8458" max="8458" width="17.125" style="25" customWidth="1"/>
    <col min="8459" max="8462" width="9" style="25"/>
    <col min="8463" max="8463" width="9.25" style="25" bestFit="1" customWidth="1"/>
    <col min="8464" max="8704" width="9" style="25"/>
    <col min="8705" max="8705" width="5.125" style="25" customWidth="1"/>
    <col min="8706" max="8706" width="12.125" style="25" customWidth="1"/>
    <col min="8707" max="8707" width="17.125" style="25" customWidth="1"/>
    <col min="8708" max="8709" width="12.75" style="25" customWidth="1"/>
    <col min="8710" max="8710" width="48.25" style="25" customWidth="1"/>
    <col min="8711" max="8712" width="8.875" style="25" customWidth="1"/>
    <col min="8713" max="8713" width="12.875" style="25" customWidth="1"/>
    <col min="8714" max="8714" width="17.125" style="25" customWidth="1"/>
    <col min="8715" max="8718" width="9" style="25"/>
    <col min="8719" max="8719" width="9.25" style="25" bestFit="1" customWidth="1"/>
    <col min="8720" max="8960" width="9" style="25"/>
    <col min="8961" max="8961" width="5.125" style="25" customWidth="1"/>
    <col min="8962" max="8962" width="12.125" style="25" customWidth="1"/>
    <col min="8963" max="8963" width="17.125" style="25" customWidth="1"/>
    <col min="8964" max="8965" width="12.75" style="25" customWidth="1"/>
    <col min="8966" max="8966" width="48.25" style="25" customWidth="1"/>
    <col min="8967" max="8968" width="8.875" style="25" customWidth="1"/>
    <col min="8969" max="8969" width="12.875" style="25" customWidth="1"/>
    <col min="8970" max="8970" width="17.125" style="25" customWidth="1"/>
    <col min="8971" max="8974" width="9" style="25"/>
    <col min="8975" max="8975" width="9.25" style="25" bestFit="1" customWidth="1"/>
    <col min="8976" max="9216" width="9" style="25"/>
    <col min="9217" max="9217" width="5.125" style="25" customWidth="1"/>
    <col min="9218" max="9218" width="12.125" style="25" customWidth="1"/>
    <col min="9219" max="9219" width="17.125" style="25" customWidth="1"/>
    <col min="9220" max="9221" width="12.75" style="25" customWidth="1"/>
    <col min="9222" max="9222" width="48.25" style="25" customWidth="1"/>
    <col min="9223" max="9224" width="8.875" style="25" customWidth="1"/>
    <col min="9225" max="9225" width="12.875" style="25" customWidth="1"/>
    <col min="9226" max="9226" width="17.125" style="25" customWidth="1"/>
    <col min="9227" max="9230" width="9" style="25"/>
    <col min="9231" max="9231" width="9.25" style="25" bestFit="1" customWidth="1"/>
    <col min="9232" max="9472" width="9" style="25"/>
    <col min="9473" max="9473" width="5.125" style="25" customWidth="1"/>
    <col min="9474" max="9474" width="12.125" style="25" customWidth="1"/>
    <col min="9475" max="9475" width="17.125" style="25" customWidth="1"/>
    <col min="9476" max="9477" width="12.75" style="25" customWidth="1"/>
    <col min="9478" max="9478" width="48.25" style="25" customWidth="1"/>
    <col min="9479" max="9480" width="8.875" style="25" customWidth="1"/>
    <col min="9481" max="9481" width="12.875" style="25" customWidth="1"/>
    <col min="9482" max="9482" width="17.125" style="25" customWidth="1"/>
    <col min="9483" max="9486" width="9" style="25"/>
    <col min="9487" max="9487" width="9.25" style="25" bestFit="1" customWidth="1"/>
    <col min="9488" max="9728" width="9" style="25"/>
    <col min="9729" max="9729" width="5.125" style="25" customWidth="1"/>
    <col min="9730" max="9730" width="12.125" style="25" customWidth="1"/>
    <col min="9731" max="9731" width="17.125" style="25" customWidth="1"/>
    <col min="9732" max="9733" width="12.75" style="25" customWidth="1"/>
    <col min="9734" max="9734" width="48.25" style="25" customWidth="1"/>
    <col min="9735" max="9736" width="8.875" style="25" customWidth="1"/>
    <col min="9737" max="9737" width="12.875" style="25" customWidth="1"/>
    <col min="9738" max="9738" width="17.125" style="25" customWidth="1"/>
    <col min="9739" max="9742" width="9" style="25"/>
    <col min="9743" max="9743" width="9.25" style="25" bestFit="1" customWidth="1"/>
    <col min="9744" max="9984" width="9" style="25"/>
    <col min="9985" max="9985" width="5.125" style="25" customWidth="1"/>
    <col min="9986" max="9986" width="12.125" style="25" customWidth="1"/>
    <col min="9987" max="9987" width="17.125" style="25" customWidth="1"/>
    <col min="9988" max="9989" width="12.75" style="25" customWidth="1"/>
    <col min="9990" max="9990" width="48.25" style="25" customWidth="1"/>
    <col min="9991" max="9992" width="8.875" style="25" customWidth="1"/>
    <col min="9993" max="9993" width="12.875" style="25" customWidth="1"/>
    <col min="9994" max="9994" width="17.125" style="25" customWidth="1"/>
    <col min="9995" max="9998" width="9" style="25"/>
    <col min="9999" max="9999" width="9.25" style="25" bestFit="1" customWidth="1"/>
    <col min="10000" max="10240" width="9" style="25"/>
    <col min="10241" max="10241" width="5.125" style="25" customWidth="1"/>
    <col min="10242" max="10242" width="12.125" style="25" customWidth="1"/>
    <col min="10243" max="10243" width="17.125" style="25" customWidth="1"/>
    <col min="10244" max="10245" width="12.75" style="25" customWidth="1"/>
    <col min="10246" max="10246" width="48.25" style="25" customWidth="1"/>
    <col min="10247" max="10248" width="8.875" style="25" customWidth="1"/>
    <col min="10249" max="10249" width="12.875" style="25" customWidth="1"/>
    <col min="10250" max="10250" width="17.125" style="25" customWidth="1"/>
    <col min="10251" max="10254" width="9" style="25"/>
    <col min="10255" max="10255" width="9.25" style="25" bestFit="1" customWidth="1"/>
    <col min="10256" max="10496" width="9" style="25"/>
    <col min="10497" max="10497" width="5.125" style="25" customWidth="1"/>
    <col min="10498" max="10498" width="12.125" style="25" customWidth="1"/>
    <col min="10499" max="10499" width="17.125" style="25" customWidth="1"/>
    <col min="10500" max="10501" width="12.75" style="25" customWidth="1"/>
    <col min="10502" max="10502" width="48.25" style="25" customWidth="1"/>
    <col min="10503" max="10504" width="8.875" style="25" customWidth="1"/>
    <col min="10505" max="10505" width="12.875" style="25" customWidth="1"/>
    <col min="10506" max="10506" width="17.125" style="25" customWidth="1"/>
    <col min="10507" max="10510" width="9" style="25"/>
    <col min="10511" max="10511" width="9.25" style="25" bestFit="1" customWidth="1"/>
    <col min="10512" max="10752" width="9" style="25"/>
    <col min="10753" max="10753" width="5.125" style="25" customWidth="1"/>
    <col min="10754" max="10754" width="12.125" style="25" customWidth="1"/>
    <col min="10755" max="10755" width="17.125" style="25" customWidth="1"/>
    <col min="10756" max="10757" width="12.75" style="25" customWidth="1"/>
    <col min="10758" max="10758" width="48.25" style="25" customWidth="1"/>
    <col min="10759" max="10760" width="8.875" style="25" customWidth="1"/>
    <col min="10761" max="10761" width="12.875" style="25" customWidth="1"/>
    <col min="10762" max="10762" width="17.125" style="25" customWidth="1"/>
    <col min="10763" max="10766" width="9" style="25"/>
    <col min="10767" max="10767" width="9.25" style="25" bestFit="1" customWidth="1"/>
    <col min="10768" max="11008" width="9" style="25"/>
    <col min="11009" max="11009" width="5.125" style="25" customWidth="1"/>
    <col min="11010" max="11010" width="12.125" style="25" customWidth="1"/>
    <col min="11011" max="11011" width="17.125" style="25" customWidth="1"/>
    <col min="11012" max="11013" width="12.75" style="25" customWidth="1"/>
    <col min="11014" max="11014" width="48.25" style="25" customWidth="1"/>
    <col min="11015" max="11016" width="8.875" style="25" customWidth="1"/>
    <col min="11017" max="11017" width="12.875" style="25" customWidth="1"/>
    <col min="11018" max="11018" width="17.125" style="25" customWidth="1"/>
    <col min="11019" max="11022" width="9" style="25"/>
    <col min="11023" max="11023" width="9.25" style="25" bestFit="1" customWidth="1"/>
    <col min="11024" max="11264" width="9" style="25"/>
    <col min="11265" max="11265" width="5.125" style="25" customWidth="1"/>
    <col min="11266" max="11266" width="12.125" style="25" customWidth="1"/>
    <col min="11267" max="11267" width="17.125" style="25" customWidth="1"/>
    <col min="11268" max="11269" width="12.75" style="25" customWidth="1"/>
    <col min="11270" max="11270" width="48.25" style="25" customWidth="1"/>
    <col min="11271" max="11272" width="8.875" style="25" customWidth="1"/>
    <col min="11273" max="11273" width="12.875" style="25" customWidth="1"/>
    <col min="11274" max="11274" width="17.125" style="25" customWidth="1"/>
    <col min="11275" max="11278" width="9" style="25"/>
    <col min="11279" max="11279" width="9.25" style="25" bestFit="1" customWidth="1"/>
    <col min="11280" max="11520" width="9" style="25"/>
    <col min="11521" max="11521" width="5.125" style="25" customWidth="1"/>
    <col min="11522" max="11522" width="12.125" style="25" customWidth="1"/>
    <col min="11523" max="11523" width="17.125" style="25" customWidth="1"/>
    <col min="11524" max="11525" width="12.75" style="25" customWidth="1"/>
    <col min="11526" max="11526" width="48.25" style="25" customWidth="1"/>
    <col min="11527" max="11528" width="8.875" style="25" customWidth="1"/>
    <col min="11529" max="11529" width="12.875" style="25" customWidth="1"/>
    <col min="11530" max="11530" width="17.125" style="25" customWidth="1"/>
    <col min="11531" max="11534" width="9" style="25"/>
    <col min="11535" max="11535" width="9.25" style="25" bestFit="1" customWidth="1"/>
    <col min="11536" max="11776" width="9" style="25"/>
    <col min="11777" max="11777" width="5.125" style="25" customWidth="1"/>
    <col min="11778" max="11778" width="12.125" style="25" customWidth="1"/>
    <col min="11779" max="11779" width="17.125" style="25" customWidth="1"/>
    <col min="11780" max="11781" width="12.75" style="25" customWidth="1"/>
    <col min="11782" max="11782" width="48.25" style="25" customWidth="1"/>
    <col min="11783" max="11784" width="8.875" style="25" customWidth="1"/>
    <col min="11785" max="11785" width="12.875" style="25" customWidth="1"/>
    <col min="11786" max="11786" width="17.125" style="25" customWidth="1"/>
    <col min="11787" max="11790" width="9" style="25"/>
    <col min="11791" max="11791" width="9.25" style="25" bestFit="1" customWidth="1"/>
    <col min="11792" max="12032" width="9" style="25"/>
    <col min="12033" max="12033" width="5.125" style="25" customWidth="1"/>
    <col min="12034" max="12034" width="12.125" style="25" customWidth="1"/>
    <col min="12035" max="12035" width="17.125" style="25" customWidth="1"/>
    <col min="12036" max="12037" width="12.75" style="25" customWidth="1"/>
    <col min="12038" max="12038" width="48.25" style="25" customWidth="1"/>
    <col min="12039" max="12040" width="8.875" style="25" customWidth="1"/>
    <col min="12041" max="12041" width="12.875" style="25" customWidth="1"/>
    <col min="12042" max="12042" width="17.125" style="25" customWidth="1"/>
    <col min="12043" max="12046" width="9" style="25"/>
    <col min="12047" max="12047" width="9.25" style="25" bestFit="1" customWidth="1"/>
    <col min="12048" max="12288" width="9" style="25"/>
    <col min="12289" max="12289" width="5.125" style="25" customWidth="1"/>
    <col min="12290" max="12290" width="12.125" style="25" customWidth="1"/>
    <col min="12291" max="12291" width="17.125" style="25" customWidth="1"/>
    <col min="12292" max="12293" width="12.75" style="25" customWidth="1"/>
    <col min="12294" max="12294" width="48.25" style="25" customWidth="1"/>
    <col min="12295" max="12296" width="8.875" style="25" customWidth="1"/>
    <col min="12297" max="12297" width="12.875" style="25" customWidth="1"/>
    <col min="12298" max="12298" width="17.125" style="25" customWidth="1"/>
    <col min="12299" max="12302" width="9" style="25"/>
    <col min="12303" max="12303" width="9.25" style="25" bestFit="1" customWidth="1"/>
    <col min="12304" max="12544" width="9" style="25"/>
    <col min="12545" max="12545" width="5.125" style="25" customWidth="1"/>
    <col min="12546" max="12546" width="12.125" style="25" customWidth="1"/>
    <col min="12547" max="12547" width="17.125" style="25" customWidth="1"/>
    <col min="12548" max="12549" width="12.75" style="25" customWidth="1"/>
    <col min="12550" max="12550" width="48.25" style="25" customWidth="1"/>
    <col min="12551" max="12552" width="8.875" style="25" customWidth="1"/>
    <col min="12553" max="12553" width="12.875" style="25" customWidth="1"/>
    <col min="12554" max="12554" width="17.125" style="25" customWidth="1"/>
    <col min="12555" max="12558" width="9" style="25"/>
    <col min="12559" max="12559" width="9.25" style="25" bestFit="1" customWidth="1"/>
    <col min="12560" max="12800" width="9" style="25"/>
    <col min="12801" max="12801" width="5.125" style="25" customWidth="1"/>
    <col min="12802" max="12802" width="12.125" style="25" customWidth="1"/>
    <col min="12803" max="12803" width="17.125" style="25" customWidth="1"/>
    <col min="12804" max="12805" width="12.75" style="25" customWidth="1"/>
    <col min="12806" max="12806" width="48.25" style="25" customWidth="1"/>
    <col min="12807" max="12808" width="8.875" style="25" customWidth="1"/>
    <col min="12809" max="12809" width="12.875" style="25" customWidth="1"/>
    <col min="12810" max="12810" width="17.125" style="25" customWidth="1"/>
    <col min="12811" max="12814" width="9" style="25"/>
    <col min="12815" max="12815" width="9.25" style="25" bestFit="1" customWidth="1"/>
    <col min="12816" max="13056" width="9" style="25"/>
    <col min="13057" max="13057" width="5.125" style="25" customWidth="1"/>
    <col min="13058" max="13058" width="12.125" style="25" customWidth="1"/>
    <col min="13059" max="13059" width="17.125" style="25" customWidth="1"/>
    <col min="13060" max="13061" width="12.75" style="25" customWidth="1"/>
    <col min="13062" max="13062" width="48.25" style="25" customWidth="1"/>
    <col min="13063" max="13064" width="8.875" style="25" customWidth="1"/>
    <col min="13065" max="13065" width="12.875" style="25" customWidth="1"/>
    <col min="13066" max="13066" width="17.125" style="25" customWidth="1"/>
    <col min="13067" max="13070" width="9" style="25"/>
    <col min="13071" max="13071" width="9.25" style="25" bestFit="1" customWidth="1"/>
    <col min="13072" max="13312" width="9" style="25"/>
    <col min="13313" max="13313" width="5.125" style="25" customWidth="1"/>
    <col min="13314" max="13314" width="12.125" style="25" customWidth="1"/>
    <col min="13315" max="13315" width="17.125" style="25" customWidth="1"/>
    <col min="13316" max="13317" width="12.75" style="25" customWidth="1"/>
    <col min="13318" max="13318" width="48.25" style="25" customWidth="1"/>
    <col min="13319" max="13320" width="8.875" style="25" customWidth="1"/>
    <col min="13321" max="13321" width="12.875" style="25" customWidth="1"/>
    <col min="13322" max="13322" width="17.125" style="25" customWidth="1"/>
    <col min="13323" max="13326" width="9" style="25"/>
    <col min="13327" max="13327" width="9.25" style="25" bestFit="1" customWidth="1"/>
    <col min="13328" max="13568" width="9" style="25"/>
    <col min="13569" max="13569" width="5.125" style="25" customWidth="1"/>
    <col min="13570" max="13570" width="12.125" style="25" customWidth="1"/>
    <col min="13571" max="13571" width="17.125" style="25" customWidth="1"/>
    <col min="13572" max="13573" width="12.75" style="25" customWidth="1"/>
    <col min="13574" max="13574" width="48.25" style="25" customWidth="1"/>
    <col min="13575" max="13576" width="8.875" style="25" customWidth="1"/>
    <col min="13577" max="13577" width="12.875" style="25" customWidth="1"/>
    <col min="13578" max="13578" width="17.125" style="25" customWidth="1"/>
    <col min="13579" max="13582" width="9" style="25"/>
    <col min="13583" max="13583" width="9.25" style="25" bestFit="1" customWidth="1"/>
    <col min="13584" max="13824" width="9" style="25"/>
    <col min="13825" max="13825" width="5.125" style="25" customWidth="1"/>
    <col min="13826" max="13826" width="12.125" style="25" customWidth="1"/>
    <col min="13827" max="13827" width="17.125" style="25" customWidth="1"/>
    <col min="13828" max="13829" width="12.75" style="25" customWidth="1"/>
    <col min="13830" max="13830" width="48.25" style="25" customWidth="1"/>
    <col min="13831" max="13832" width="8.875" style="25" customWidth="1"/>
    <col min="13833" max="13833" width="12.875" style="25" customWidth="1"/>
    <col min="13834" max="13834" width="17.125" style="25" customWidth="1"/>
    <col min="13835" max="13838" width="9" style="25"/>
    <col min="13839" max="13839" width="9.25" style="25" bestFit="1" customWidth="1"/>
    <col min="13840" max="14080" width="9" style="25"/>
    <col min="14081" max="14081" width="5.125" style="25" customWidth="1"/>
    <col min="14082" max="14082" width="12.125" style="25" customWidth="1"/>
    <col min="14083" max="14083" width="17.125" style="25" customWidth="1"/>
    <col min="14084" max="14085" width="12.75" style="25" customWidth="1"/>
    <col min="14086" max="14086" width="48.25" style="25" customWidth="1"/>
    <col min="14087" max="14088" width="8.875" style="25" customWidth="1"/>
    <col min="14089" max="14089" width="12.875" style="25" customWidth="1"/>
    <col min="14090" max="14090" width="17.125" style="25" customWidth="1"/>
    <col min="14091" max="14094" width="9" style="25"/>
    <col min="14095" max="14095" width="9.25" style="25" bestFit="1" customWidth="1"/>
    <col min="14096" max="14336" width="9" style="25"/>
    <col min="14337" max="14337" width="5.125" style="25" customWidth="1"/>
    <col min="14338" max="14338" width="12.125" style="25" customWidth="1"/>
    <col min="14339" max="14339" width="17.125" style="25" customWidth="1"/>
    <col min="14340" max="14341" width="12.75" style="25" customWidth="1"/>
    <col min="14342" max="14342" width="48.25" style="25" customWidth="1"/>
    <col min="14343" max="14344" width="8.875" style="25" customWidth="1"/>
    <col min="14345" max="14345" width="12.875" style="25" customWidth="1"/>
    <col min="14346" max="14346" width="17.125" style="25" customWidth="1"/>
    <col min="14347" max="14350" width="9" style="25"/>
    <col min="14351" max="14351" width="9.25" style="25" bestFit="1" customWidth="1"/>
    <col min="14352" max="14592" width="9" style="25"/>
    <col min="14593" max="14593" width="5.125" style="25" customWidth="1"/>
    <col min="14594" max="14594" width="12.125" style="25" customWidth="1"/>
    <col min="14595" max="14595" width="17.125" style="25" customWidth="1"/>
    <col min="14596" max="14597" width="12.75" style="25" customWidth="1"/>
    <col min="14598" max="14598" width="48.25" style="25" customWidth="1"/>
    <col min="14599" max="14600" width="8.875" style="25" customWidth="1"/>
    <col min="14601" max="14601" width="12.875" style="25" customWidth="1"/>
    <col min="14602" max="14602" width="17.125" style="25" customWidth="1"/>
    <col min="14603" max="14606" width="9" style="25"/>
    <col min="14607" max="14607" width="9.25" style="25" bestFit="1" customWidth="1"/>
    <col min="14608" max="14848" width="9" style="25"/>
    <col min="14849" max="14849" width="5.125" style="25" customWidth="1"/>
    <col min="14850" max="14850" width="12.125" style="25" customWidth="1"/>
    <col min="14851" max="14851" width="17.125" style="25" customWidth="1"/>
    <col min="14852" max="14853" width="12.75" style="25" customWidth="1"/>
    <col min="14854" max="14854" width="48.25" style="25" customWidth="1"/>
    <col min="14855" max="14856" width="8.875" style="25" customWidth="1"/>
    <col min="14857" max="14857" width="12.875" style="25" customWidth="1"/>
    <col min="14858" max="14858" width="17.125" style="25" customWidth="1"/>
    <col min="14859" max="14862" width="9" style="25"/>
    <col min="14863" max="14863" width="9.25" style="25" bestFit="1" customWidth="1"/>
    <col min="14864" max="15104" width="9" style="25"/>
    <col min="15105" max="15105" width="5.125" style="25" customWidth="1"/>
    <col min="15106" max="15106" width="12.125" style="25" customWidth="1"/>
    <col min="15107" max="15107" width="17.125" style="25" customWidth="1"/>
    <col min="15108" max="15109" width="12.75" style="25" customWidth="1"/>
    <col min="15110" max="15110" width="48.25" style="25" customWidth="1"/>
    <col min="15111" max="15112" width="8.875" style="25" customWidth="1"/>
    <col min="15113" max="15113" width="12.875" style="25" customWidth="1"/>
    <col min="15114" max="15114" width="17.125" style="25" customWidth="1"/>
    <col min="15115" max="15118" width="9" style="25"/>
    <col min="15119" max="15119" width="9.25" style="25" bestFit="1" customWidth="1"/>
    <col min="15120" max="15360" width="9" style="25"/>
    <col min="15361" max="15361" width="5.125" style="25" customWidth="1"/>
    <col min="15362" max="15362" width="12.125" style="25" customWidth="1"/>
    <col min="15363" max="15363" width="17.125" style="25" customWidth="1"/>
    <col min="15364" max="15365" width="12.75" style="25" customWidth="1"/>
    <col min="15366" max="15366" width="48.25" style="25" customWidth="1"/>
    <col min="15367" max="15368" width="8.875" style="25" customWidth="1"/>
    <col min="15369" max="15369" width="12.875" style="25" customWidth="1"/>
    <col min="15370" max="15370" width="17.125" style="25" customWidth="1"/>
    <col min="15371" max="15374" width="9" style="25"/>
    <col min="15375" max="15375" width="9.25" style="25" bestFit="1" customWidth="1"/>
    <col min="15376" max="15616" width="9" style="25"/>
    <col min="15617" max="15617" width="5.125" style="25" customWidth="1"/>
    <col min="15618" max="15618" width="12.125" style="25" customWidth="1"/>
    <col min="15619" max="15619" width="17.125" style="25" customWidth="1"/>
    <col min="15620" max="15621" width="12.75" style="25" customWidth="1"/>
    <col min="15622" max="15622" width="48.25" style="25" customWidth="1"/>
    <col min="15623" max="15624" width="8.875" style="25" customWidth="1"/>
    <col min="15625" max="15625" width="12.875" style="25" customWidth="1"/>
    <col min="15626" max="15626" width="17.125" style="25" customWidth="1"/>
    <col min="15627" max="15630" width="9" style="25"/>
    <col min="15631" max="15631" width="9.25" style="25" bestFit="1" customWidth="1"/>
    <col min="15632" max="15872" width="9" style="25"/>
    <col min="15873" max="15873" width="5.125" style="25" customWidth="1"/>
    <col min="15874" max="15874" width="12.125" style="25" customWidth="1"/>
    <col min="15875" max="15875" width="17.125" style="25" customWidth="1"/>
    <col min="15876" max="15877" width="12.75" style="25" customWidth="1"/>
    <col min="15878" max="15878" width="48.25" style="25" customWidth="1"/>
    <col min="15879" max="15880" width="8.875" style="25" customWidth="1"/>
    <col min="15881" max="15881" width="12.875" style="25" customWidth="1"/>
    <col min="15882" max="15882" width="17.125" style="25" customWidth="1"/>
    <col min="15883" max="15886" width="9" style="25"/>
    <col min="15887" max="15887" width="9.25" style="25" bestFit="1" customWidth="1"/>
    <col min="15888" max="16128" width="9" style="25"/>
    <col min="16129" max="16129" width="5.125" style="25" customWidth="1"/>
    <col min="16130" max="16130" width="12.125" style="25" customWidth="1"/>
    <col min="16131" max="16131" width="17.125" style="25" customWidth="1"/>
    <col min="16132" max="16133" width="12.75" style="25" customWidth="1"/>
    <col min="16134" max="16134" width="48.25" style="25" customWidth="1"/>
    <col min="16135" max="16136" width="8.875" style="25" customWidth="1"/>
    <col min="16137" max="16137" width="12.875" style="25" customWidth="1"/>
    <col min="16138" max="16138" width="17.125" style="25" customWidth="1"/>
    <col min="16139" max="16142" width="9" style="25"/>
    <col min="16143" max="16143" width="9.25" style="25" bestFit="1" customWidth="1"/>
    <col min="16144" max="16384" width="9" style="25"/>
  </cols>
  <sheetData>
    <row r="1" spans="1:16" ht="21" x14ac:dyDescent="0.2">
      <c r="A1" s="66" t="s">
        <v>60</v>
      </c>
      <c r="B1" s="66"/>
      <c r="C1" s="66"/>
      <c r="D1" s="66"/>
      <c r="E1" s="66"/>
      <c r="F1" s="66"/>
      <c r="G1" s="66"/>
      <c r="H1" s="66"/>
      <c r="I1" s="66"/>
      <c r="J1" s="66"/>
    </row>
    <row r="2" spans="1:16" s="28" customFormat="1" ht="15" x14ac:dyDescent="0.2">
      <c r="A2" s="26" t="s">
        <v>0</v>
      </c>
      <c r="B2" s="26" t="s">
        <v>61</v>
      </c>
      <c r="C2" s="26" t="s">
        <v>62</v>
      </c>
      <c r="D2" s="26" t="s">
        <v>63</v>
      </c>
      <c r="E2" s="26" t="s">
        <v>2</v>
      </c>
      <c r="F2" s="26" t="s">
        <v>64</v>
      </c>
      <c r="G2" s="26" t="s">
        <v>65</v>
      </c>
      <c r="H2" s="26" t="s">
        <v>66</v>
      </c>
      <c r="I2" s="35" t="s">
        <v>67</v>
      </c>
      <c r="J2" s="27" t="s">
        <v>5</v>
      </c>
      <c r="K2" s="27" t="s">
        <v>68</v>
      </c>
      <c r="L2" s="27" t="s">
        <v>11</v>
      </c>
      <c r="M2" s="28" t="s">
        <v>69</v>
      </c>
      <c r="N2" s="28" t="s">
        <v>70</v>
      </c>
      <c r="O2" s="28" t="s">
        <v>71</v>
      </c>
      <c r="P2" s="28" t="s">
        <v>72</v>
      </c>
    </row>
    <row r="3" spans="1:16" x14ac:dyDescent="0.15">
      <c r="A3" s="29">
        <v>1</v>
      </c>
      <c r="B3" s="29" t="s">
        <v>73</v>
      </c>
      <c r="C3" s="30"/>
      <c r="D3" s="31"/>
      <c r="E3" s="30" t="s">
        <v>74</v>
      </c>
      <c r="F3" s="32" t="s">
        <v>75</v>
      </c>
      <c r="G3" s="32" t="s">
        <v>76</v>
      </c>
      <c r="H3" s="29" t="s">
        <v>77</v>
      </c>
      <c r="I3" s="36">
        <v>31.017347229999999</v>
      </c>
      <c r="J3" s="30"/>
      <c r="K3" s="30"/>
      <c r="L3" s="29">
        <f>P3/O3</f>
        <v>3.2</v>
      </c>
      <c r="M3" s="25">
        <v>45</v>
      </c>
      <c r="N3" s="25">
        <v>0.06</v>
      </c>
      <c r="O3" s="25">
        <f>M3/N3</f>
        <v>750</v>
      </c>
      <c r="P3" s="25">
        <v>2400</v>
      </c>
    </row>
    <row r="4" spans="1:16" x14ac:dyDescent="0.15">
      <c r="A4" s="29">
        <v>2</v>
      </c>
      <c r="B4" s="29" t="s">
        <v>73</v>
      </c>
      <c r="C4" s="30"/>
      <c r="D4" s="31"/>
      <c r="E4" s="30" t="s">
        <v>78</v>
      </c>
      <c r="F4" s="32" t="s">
        <v>79</v>
      </c>
      <c r="G4" s="32" t="s">
        <v>76</v>
      </c>
      <c r="H4" s="29" t="s">
        <v>77</v>
      </c>
      <c r="I4" s="36">
        <v>25.16434546</v>
      </c>
      <c r="J4" s="30"/>
      <c r="K4" s="30"/>
      <c r="L4" s="29">
        <f t="shared" ref="L4:L33" si="0">P4/O4</f>
        <v>1.6</v>
      </c>
      <c r="M4" s="25">
        <v>45</v>
      </c>
      <c r="N4" s="25">
        <v>0.03</v>
      </c>
      <c r="O4" s="25">
        <f t="shared" ref="O4:O33" si="1">M4/N4</f>
        <v>1500</v>
      </c>
      <c r="P4" s="25">
        <v>2400</v>
      </c>
    </row>
    <row r="5" spans="1:16" x14ac:dyDescent="0.15">
      <c r="A5" s="29">
        <v>3</v>
      </c>
      <c r="B5" s="29" t="s">
        <v>73</v>
      </c>
      <c r="C5" s="30"/>
      <c r="D5" s="31"/>
      <c r="E5" s="30" t="s">
        <v>80</v>
      </c>
      <c r="F5" s="32" t="s">
        <v>81</v>
      </c>
      <c r="G5" s="32" t="s">
        <v>76</v>
      </c>
      <c r="H5" s="29" t="s">
        <v>77</v>
      </c>
      <c r="I5" s="36">
        <f>80.68+L5</f>
        <v>85.48</v>
      </c>
      <c r="J5" s="30"/>
      <c r="K5" s="30"/>
      <c r="L5" s="29">
        <f t="shared" si="0"/>
        <v>4.8</v>
      </c>
      <c r="M5" s="25">
        <v>45</v>
      </c>
      <c r="N5" s="25">
        <v>0.09</v>
      </c>
      <c r="O5" s="25">
        <f t="shared" si="1"/>
        <v>500</v>
      </c>
      <c r="P5" s="25">
        <v>2400</v>
      </c>
    </row>
    <row r="6" spans="1:16" x14ac:dyDescent="0.15">
      <c r="A6" s="29">
        <v>4</v>
      </c>
      <c r="B6" s="29" t="s">
        <v>73</v>
      </c>
      <c r="C6" s="30"/>
      <c r="D6" s="31"/>
      <c r="E6" s="30" t="s">
        <v>82</v>
      </c>
      <c r="F6" s="32" t="s">
        <v>83</v>
      </c>
      <c r="G6" s="32" t="s">
        <v>76</v>
      </c>
      <c r="H6" s="29" t="s">
        <v>77</v>
      </c>
      <c r="I6" s="36">
        <f>23.81+L6</f>
        <v>27.009999999999998</v>
      </c>
      <c r="J6" s="30"/>
      <c r="K6" s="30"/>
      <c r="L6" s="29">
        <f t="shared" si="0"/>
        <v>3.2</v>
      </c>
      <c r="M6" s="25">
        <v>45</v>
      </c>
      <c r="N6" s="25">
        <v>0.06</v>
      </c>
      <c r="O6" s="25">
        <f t="shared" si="1"/>
        <v>750</v>
      </c>
      <c r="P6" s="25">
        <v>2400</v>
      </c>
    </row>
    <row r="7" spans="1:16" x14ac:dyDescent="0.15">
      <c r="A7" s="29">
        <v>5</v>
      </c>
      <c r="B7" s="29" t="s">
        <v>73</v>
      </c>
      <c r="C7" s="30"/>
      <c r="D7" s="31"/>
      <c r="E7" s="30" t="s">
        <v>84</v>
      </c>
      <c r="F7" s="32" t="s">
        <v>85</v>
      </c>
      <c r="G7" s="32" t="s">
        <v>76</v>
      </c>
      <c r="H7" s="29" t="s">
        <v>77</v>
      </c>
      <c r="I7" s="36">
        <v>69.209127460000005</v>
      </c>
      <c r="J7" s="30"/>
      <c r="K7" s="30"/>
      <c r="L7" s="29">
        <f t="shared" si="0"/>
        <v>4.8</v>
      </c>
      <c r="M7" s="25">
        <v>45</v>
      </c>
      <c r="N7" s="25">
        <v>0.09</v>
      </c>
      <c r="O7" s="25">
        <f t="shared" si="1"/>
        <v>500</v>
      </c>
      <c r="P7" s="25">
        <v>2400</v>
      </c>
    </row>
    <row r="8" spans="1:16" x14ac:dyDescent="0.15">
      <c r="A8" s="29">
        <v>6</v>
      </c>
      <c r="B8" s="29" t="s">
        <v>73</v>
      </c>
      <c r="C8" s="30"/>
      <c r="D8" s="31"/>
      <c r="E8" s="30" t="s">
        <v>86</v>
      </c>
      <c r="F8" s="32" t="s">
        <v>87</v>
      </c>
      <c r="G8" s="32" t="s">
        <v>76</v>
      </c>
      <c r="H8" s="29" t="s">
        <v>77</v>
      </c>
      <c r="I8" s="36">
        <v>13.129016459999999</v>
      </c>
      <c r="J8" s="30"/>
      <c r="K8" s="30"/>
      <c r="L8" s="29">
        <f t="shared" si="0"/>
        <v>1.6</v>
      </c>
      <c r="M8" s="25">
        <v>45</v>
      </c>
      <c r="N8" s="25">
        <v>0.03</v>
      </c>
      <c r="O8" s="25">
        <f t="shared" si="1"/>
        <v>1500</v>
      </c>
      <c r="P8" s="25">
        <v>2400</v>
      </c>
    </row>
    <row r="9" spans="1:16" x14ac:dyDescent="0.15">
      <c r="A9" s="29">
        <v>7</v>
      </c>
      <c r="B9" s="29" t="s">
        <v>73</v>
      </c>
      <c r="C9" s="30"/>
      <c r="D9" s="31"/>
      <c r="E9" s="30" t="s">
        <v>88</v>
      </c>
      <c r="F9" s="32" t="s">
        <v>89</v>
      </c>
      <c r="G9" s="32" t="s">
        <v>76</v>
      </c>
      <c r="H9" s="29" t="s">
        <v>77</v>
      </c>
      <c r="I9" s="36">
        <v>30.667422460000001</v>
      </c>
      <c r="J9" s="30"/>
      <c r="K9" s="30"/>
      <c r="L9" s="29">
        <f t="shared" si="0"/>
        <v>3.2</v>
      </c>
      <c r="M9" s="25">
        <v>45</v>
      </c>
      <c r="N9" s="25">
        <v>0.06</v>
      </c>
      <c r="O9" s="25">
        <f t="shared" si="1"/>
        <v>750</v>
      </c>
      <c r="P9" s="25">
        <v>2400</v>
      </c>
    </row>
    <row r="10" spans="1:16" x14ac:dyDescent="0.15">
      <c r="A10" s="29">
        <v>8</v>
      </c>
      <c r="B10" s="29" t="s">
        <v>73</v>
      </c>
      <c r="C10" s="33"/>
      <c r="D10" s="31"/>
      <c r="E10" s="30" t="s">
        <v>90</v>
      </c>
      <c r="F10" s="32" t="s">
        <v>91</v>
      </c>
      <c r="G10" s="32" t="s">
        <v>76</v>
      </c>
      <c r="H10" s="29" t="s">
        <v>77</v>
      </c>
      <c r="I10" s="36">
        <v>17.393108460000001</v>
      </c>
      <c r="J10" s="30"/>
      <c r="K10" s="30"/>
      <c r="L10" s="29">
        <f t="shared" si="0"/>
        <v>1.6</v>
      </c>
      <c r="M10" s="25">
        <v>45</v>
      </c>
      <c r="N10" s="25">
        <v>0.03</v>
      </c>
      <c r="O10" s="25">
        <f t="shared" si="1"/>
        <v>1500</v>
      </c>
      <c r="P10" s="25">
        <v>2400</v>
      </c>
    </row>
    <row r="11" spans="1:16" x14ac:dyDescent="0.15">
      <c r="A11" s="29">
        <v>9</v>
      </c>
      <c r="B11" s="29" t="s">
        <v>73</v>
      </c>
      <c r="C11" s="33"/>
      <c r="D11" s="31"/>
      <c r="E11" s="30" t="s">
        <v>92</v>
      </c>
      <c r="F11" s="32" t="s">
        <v>93</v>
      </c>
      <c r="G11" s="32" t="s">
        <v>76</v>
      </c>
      <c r="H11" s="29" t="s">
        <v>77</v>
      </c>
      <c r="I11" s="36">
        <v>100.60472645999999</v>
      </c>
      <c r="J11" s="30"/>
      <c r="K11" s="30"/>
      <c r="L11" s="29">
        <f t="shared" si="0"/>
        <v>4.8</v>
      </c>
      <c r="M11" s="25">
        <v>45</v>
      </c>
      <c r="N11" s="25">
        <v>0.09</v>
      </c>
      <c r="O11" s="25">
        <f t="shared" si="1"/>
        <v>500</v>
      </c>
      <c r="P11" s="25">
        <v>2400</v>
      </c>
    </row>
    <row r="12" spans="1:16" x14ac:dyDescent="0.15">
      <c r="A12" s="29">
        <v>10</v>
      </c>
      <c r="B12" s="29" t="s">
        <v>73</v>
      </c>
      <c r="C12" s="33"/>
      <c r="D12" s="31"/>
      <c r="E12" s="30" t="s">
        <v>94</v>
      </c>
      <c r="F12" s="32" t="s">
        <v>95</v>
      </c>
      <c r="G12" s="32" t="s">
        <v>76</v>
      </c>
      <c r="H12" s="29" t="s">
        <v>77</v>
      </c>
      <c r="I12" s="36">
        <v>42.518134459999992</v>
      </c>
      <c r="J12" s="30"/>
      <c r="K12" s="30"/>
      <c r="L12" s="29">
        <f t="shared" si="0"/>
        <v>4.8</v>
      </c>
      <c r="M12" s="25">
        <v>45</v>
      </c>
      <c r="N12" s="25">
        <v>0.09</v>
      </c>
      <c r="O12" s="25">
        <f t="shared" si="1"/>
        <v>500</v>
      </c>
      <c r="P12" s="25">
        <v>2400</v>
      </c>
    </row>
    <row r="13" spans="1:16" x14ac:dyDescent="0.15">
      <c r="A13" s="29">
        <v>11</v>
      </c>
      <c r="B13" s="29" t="s">
        <v>73</v>
      </c>
      <c r="C13" s="33"/>
      <c r="D13" s="31"/>
      <c r="E13" s="30" t="s">
        <v>96</v>
      </c>
      <c r="F13" s="32" t="s">
        <v>97</v>
      </c>
      <c r="G13" s="32" t="s">
        <v>76</v>
      </c>
      <c r="H13" s="29" t="s">
        <v>77</v>
      </c>
      <c r="I13" s="36">
        <v>28.017347229999999</v>
      </c>
      <c r="J13" s="30"/>
      <c r="K13" s="30"/>
      <c r="L13" s="29">
        <f t="shared" si="0"/>
        <v>3.2</v>
      </c>
      <c r="M13" s="25">
        <v>45</v>
      </c>
      <c r="N13" s="25">
        <v>0.06</v>
      </c>
      <c r="O13" s="25">
        <f t="shared" si="1"/>
        <v>750</v>
      </c>
      <c r="P13" s="25">
        <v>2400</v>
      </c>
    </row>
    <row r="14" spans="1:16" x14ac:dyDescent="0.15">
      <c r="A14" s="29">
        <v>12</v>
      </c>
      <c r="B14" s="29" t="s">
        <v>73</v>
      </c>
      <c r="C14" s="29"/>
      <c r="D14" s="29"/>
      <c r="E14" s="29" t="s">
        <v>98</v>
      </c>
      <c r="F14" s="29" t="s">
        <v>99</v>
      </c>
      <c r="G14" s="32" t="s">
        <v>76</v>
      </c>
      <c r="H14" s="29" t="s">
        <v>77</v>
      </c>
      <c r="I14" s="36">
        <f>21.35+L14</f>
        <v>24.55</v>
      </c>
      <c r="J14" s="30"/>
      <c r="K14" s="30"/>
      <c r="L14" s="29">
        <f t="shared" si="0"/>
        <v>3.2</v>
      </c>
      <c r="M14" s="25">
        <v>45</v>
      </c>
      <c r="N14" s="25">
        <v>0.06</v>
      </c>
      <c r="O14" s="25">
        <f t="shared" si="1"/>
        <v>750</v>
      </c>
      <c r="P14" s="25">
        <v>2400</v>
      </c>
    </row>
    <row r="15" spans="1:16" x14ac:dyDescent="0.15">
      <c r="A15" s="29">
        <v>13</v>
      </c>
      <c r="B15" s="29" t="s">
        <v>73</v>
      </c>
      <c r="C15" s="29"/>
      <c r="D15" s="29"/>
      <c r="E15" s="29" t="s">
        <v>80</v>
      </c>
      <c r="F15" s="29" t="s">
        <v>100</v>
      </c>
      <c r="G15" s="32" t="s">
        <v>76</v>
      </c>
      <c r="H15" s="29" t="s">
        <v>77</v>
      </c>
      <c r="I15" s="36">
        <f>51.3+L15</f>
        <v>56.099999999999994</v>
      </c>
      <c r="J15" s="30"/>
      <c r="K15" s="30"/>
      <c r="L15" s="29">
        <f t="shared" si="0"/>
        <v>4.8</v>
      </c>
      <c r="M15" s="25">
        <v>45</v>
      </c>
      <c r="N15" s="25">
        <v>0.09</v>
      </c>
      <c r="O15" s="25">
        <f t="shared" si="1"/>
        <v>500</v>
      </c>
      <c r="P15" s="25">
        <v>2400</v>
      </c>
    </row>
    <row r="16" spans="1:16" x14ac:dyDescent="0.15">
      <c r="A16" s="29">
        <v>14</v>
      </c>
      <c r="B16" s="29" t="s">
        <v>73</v>
      </c>
      <c r="C16" s="29"/>
      <c r="D16" s="29"/>
      <c r="E16" s="29" t="s">
        <v>101</v>
      </c>
      <c r="F16" s="29" t="s">
        <v>102</v>
      </c>
      <c r="G16" s="32" t="s">
        <v>76</v>
      </c>
      <c r="H16" s="29" t="s">
        <v>77</v>
      </c>
      <c r="I16" s="36">
        <v>22.364611230000001</v>
      </c>
      <c r="J16" s="30"/>
      <c r="K16" s="30"/>
      <c r="L16" s="29">
        <f t="shared" si="0"/>
        <v>1.6</v>
      </c>
      <c r="M16" s="25">
        <v>45</v>
      </c>
      <c r="N16" s="25">
        <v>0.03</v>
      </c>
      <c r="O16" s="25">
        <f t="shared" si="1"/>
        <v>1500</v>
      </c>
      <c r="P16" s="25">
        <v>2400</v>
      </c>
    </row>
    <row r="17" spans="1:16" x14ac:dyDescent="0.15">
      <c r="A17" s="29">
        <v>15</v>
      </c>
      <c r="B17" s="29" t="s">
        <v>73</v>
      </c>
      <c r="C17" s="29"/>
      <c r="D17" s="29"/>
      <c r="E17" s="29" t="s">
        <v>103</v>
      </c>
      <c r="F17" s="29" t="s">
        <v>104</v>
      </c>
      <c r="G17" s="32" t="s">
        <v>76</v>
      </c>
      <c r="H17" s="29" t="s">
        <v>77</v>
      </c>
      <c r="I17" s="36">
        <v>24.552989459999999</v>
      </c>
      <c r="J17" s="30"/>
      <c r="K17" s="30"/>
      <c r="L17" s="29">
        <f t="shared" si="0"/>
        <v>3.2</v>
      </c>
      <c r="M17" s="25">
        <v>45</v>
      </c>
      <c r="N17" s="25">
        <v>0.06</v>
      </c>
      <c r="O17" s="25">
        <f t="shared" si="1"/>
        <v>750</v>
      </c>
      <c r="P17" s="25">
        <v>2400</v>
      </c>
    </row>
    <row r="18" spans="1:16" x14ac:dyDescent="0.15">
      <c r="A18" s="29">
        <v>16</v>
      </c>
      <c r="B18" s="29" t="s">
        <v>73</v>
      </c>
      <c r="C18" s="29"/>
      <c r="D18" s="29"/>
      <c r="E18" s="29" t="s">
        <v>105</v>
      </c>
      <c r="F18" s="29" t="s">
        <v>106</v>
      </c>
      <c r="G18" s="32" t="s">
        <v>76</v>
      </c>
      <c r="H18" s="29" t="s">
        <v>77</v>
      </c>
      <c r="I18" s="36">
        <v>13.129016459999999</v>
      </c>
      <c r="J18" s="30"/>
      <c r="K18" s="30"/>
      <c r="L18" s="29">
        <f t="shared" si="0"/>
        <v>1.6</v>
      </c>
      <c r="M18" s="25">
        <v>45</v>
      </c>
      <c r="N18" s="25">
        <v>0.03</v>
      </c>
      <c r="O18" s="25">
        <f t="shared" si="1"/>
        <v>1500</v>
      </c>
      <c r="P18" s="25">
        <v>2400</v>
      </c>
    </row>
    <row r="19" spans="1:16" x14ac:dyDescent="0.15">
      <c r="A19" s="29">
        <v>17</v>
      </c>
      <c r="B19" s="29" t="s">
        <v>73</v>
      </c>
      <c r="C19" s="29"/>
      <c r="D19" s="29"/>
      <c r="E19" s="29" t="s">
        <v>107</v>
      </c>
      <c r="F19" s="29" t="s">
        <v>108</v>
      </c>
      <c r="G19" s="32" t="s">
        <v>76</v>
      </c>
      <c r="H19" s="29" t="s">
        <v>77</v>
      </c>
      <c r="I19" s="36">
        <v>56.100253459999998</v>
      </c>
      <c r="J19" s="30"/>
      <c r="K19" s="30"/>
      <c r="L19" s="29">
        <f t="shared" si="0"/>
        <v>4.8</v>
      </c>
      <c r="M19" s="25">
        <v>45</v>
      </c>
      <c r="N19" s="25">
        <v>0.09</v>
      </c>
      <c r="O19" s="25">
        <f t="shared" si="1"/>
        <v>500</v>
      </c>
      <c r="P19" s="25">
        <v>2400</v>
      </c>
    </row>
    <row r="20" spans="1:16" x14ac:dyDescent="0.15">
      <c r="A20" s="29">
        <v>18</v>
      </c>
      <c r="B20" s="29" t="s">
        <v>73</v>
      </c>
      <c r="C20" s="29"/>
      <c r="D20" s="29"/>
      <c r="E20" s="29" t="s">
        <v>109</v>
      </c>
      <c r="F20" s="29" t="s">
        <v>110</v>
      </c>
      <c r="G20" s="32" t="s">
        <v>76</v>
      </c>
      <c r="H20" s="29" t="s">
        <v>77</v>
      </c>
      <c r="I20" s="36">
        <f>27.47+L20</f>
        <v>30.669999999999998</v>
      </c>
      <c r="J20" s="30"/>
      <c r="K20" s="30"/>
      <c r="L20" s="29">
        <f t="shared" si="0"/>
        <v>3.2</v>
      </c>
      <c r="M20" s="25">
        <v>45</v>
      </c>
      <c r="N20" s="25">
        <v>0.06</v>
      </c>
      <c r="O20" s="25">
        <f t="shared" si="1"/>
        <v>750</v>
      </c>
      <c r="P20" s="25">
        <v>2400</v>
      </c>
    </row>
    <row r="21" spans="1:16" x14ac:dyDescent="0.15">
      <c r="A21" s="29">
        <v>19</v>
      </c>
      <c r="B21" s="29" t="s">
        <v>73</v>
      </c>
      <c r="C21" s="29"/>
      <c r="D21" s="29"/>
      <c r="E21" s="29" t="s">
        <v>111</v>
      </c>
      <c r="F21" s="29" t="s">
        <v>112</v>
      </c>
      <c r="G21" s="32" t="s">
        <v>76</v>
      </c>
      <c r="H21" s="29" t="s">
        <v>77</v>
      </c>
      <c r="I21" s="36">
        <v>17.129016459999999</v>
      </c>
      <c r="J21" s="30"/>
      <c r="K21" s="30"/>
      <c r="L21" s="29">
        <f t="shared" si="0"/>
        <v>1.6</v>
      </c>
      <c r="M21" s="25">
        <v>45</v>
      </c>
      <c r="N21" s="25">
        <v>0.03</v>
      </c>
      <c r="O21" s="25">
        <f t="shared" si="1"/>
        <v>1500</v>
      </c>
      <c r="P21" s="25">
        <v>2400</v>
      </c>
    </row>
    <row r="22" spans="1:16" x14ac:dyDescent="0.15">
      <c r="A22" s="29">
        <v>20</v>
      </c>
      <c r="B22" s="29" t="s">
        <v>73</v>
      </c>
      <c r="C22" s="29"/>
      <c r="D22" s="29"/>
      <c r="E22" s="29" t="s">
        <v>113</v>
      </c>
      <c r="F22" s="29" t="s">
        <v>114</v>
      </c>
      <c r="G22" s="32" t="s">
        <v>76</v>
      </c>
      <c r="H22" s="29" t="s">
        <v>77</v>
      </c>
      <c r="I22" s="36">
        <v>66.100253460000005</v>
      </c>
      <c r="J22" s="30"/>
      <c r="K22" s="30"/>
      <c r="L22" s="29">
        <f t="shared" si="0"/>
        <v>4.8</v>
      </c>
      <c r="M22" s="25">
        <v>45</v>
      </c>
      <c r="N22" s="25">
        <v>0.09</v>
      </c>
      <c r="O22" s="25">
        <f t="shared" si="1"/>
        <v>500</v>
      </c>
      <c r="P22" s="25">
        <v>2400</v>
      </c>
    </row>
    <row r="23" spans="1:16" x14ac:dyDescent="0.15">
      <c r="A23" s="29">
        <v>21</v>
      </c>
      <c r="B23" s="29" t="s">
        <v>73</v>
      </c>
      <c r="C23" s="29"/>
      <c r="D23" s="29"/>
      <c r="E23" s="29" t="s">
        <v>115</v>
      </c>
      <c r="F23" s="29" t="s">
        <v>116</v>
      </c>
      <c r="G23" s="32" t="s">
        <v>76</v>
      </c>
      <c r="H23" s="29" t="s">
        <v>77</v>
      </c>
      <c r="I23" s="36">
        <v>32.392601460000002</v>
      </c>
      <c r="J23" s="30"/>
      <c r="K23" s="30"/>
      <c r="L23" s="29">
        <f t="shared" si="0"/>
        <v>3.2</v>
      </c>
      <c r="M23" s="25">
        <v>45</v>
      </c>
      <c r="N23" s="25">
        <v>0.06</v>
      </c>
      <c r="O23" s="25">
        <f t="shared" si="1"/>
        <v>750</v>
      </c>
      <c r="P23" s="25">
        <v>2400</v>
      </c>
    </row>
    <row r="24" spans="1:16" x14ac:dyDescent="0.15">
      <c r="A24" s="29">
        <v>22</v>
      </c>
      <c r="B24" s="29" t="s">
        <v>73</v>
      </c>
      <c r="C24" s="29"/>
      <c r="D24" s="29"/>
      <c r="E24" s="29" t="s">
        <v>117</v>
      </c>
      <c r="F24" s="29" t="s">
        <v>118</v>
      </c>
      <c r="G24" s="32" t="s">
        <v>76</v>
      </c>
      <c r="H24" s="29" t="s">
        <v>77</v>
      </c>
      <c r="I24" s="36">
        <v>64.220596459999996</v>
      </c>
      <c r="J24" s="30"/>
      <c r="K24" s="30"/>
      <c r="L24" s="29">
        <f t="shared" si="0"/>
        <v>4.8</v>
      </c>
      <c r="M24" s="25">
        <v>45</v>
      </c>
      <c r="N24" s="25">
        <v>0.09</v>
      </c>
      <c r="O24" s="25">
        <f t="shared" si="1"/>
        <v>500</v>
      </c>
      <c r="P24" s="25">
        <v>2400</v>
      </c>
    </row>
    <row r="25" spans="1:16" x14ac:dyDescent="0.15">
      <c r="A25" s="29">
        <v>23</v>
      </c>
      <c r="B25" s="29" t="s">
        <v>73</v>
      </c>
      <c r="C25" s="29"/>
      <c r="D25" s="29"/>
      <c r="E25" s="29" t="s">
        <v>119</v>
      </c>
      <c r="F25" s="29" t="s">
        <v>120</v>
      </c>
      <c r="G25" s="32" t="s">
        <v>76</v>
      </c>
      <c r="H25" s="29" t="s">
        <v>77</v>
      </c>
      <c r="I25" s="36">
        <v>85.484965459999998</v>
      </c>
      <c r="J25" s="30"/>
      <c r="K25" s="30"/>
      <c r="L25" s="29">
        <f t="shared" si="0"/>
        <v>4.8</v>
      </c>
      <c r="M25" s="25">
        <v>45</v>
      </c>
      <c r="N25" s="25">
        <v>0.09</v>
      </c>
      <c r="O25" s="25">
        <f t="shared" si="1"/>
        <v>500</v>
      </c>
      <c r="P25" s="25">
        <v>2400</v>
      </c>
    </row>
    <row r="26" spans="1:16" x14ac:dyDescent="0.15">
      <c r="A26" s="29">
        <v>24</v>
      </c>
      <c r="B26" s="29" t="s">
        <v>73</v>
      </c>
      <c r="C26" s="30"/>
      <c r="D26" s="30"/>
      <c r="E26" s="30" t="s">
        <v>121</v>
      </c>
      <c r="F26" s="29" t="s">
        <v>122</v>
      </c>
      <c r="G26" s="32" t="s">
        <v>76</v>
      </c>
      <c r="H26" s="29" t="s">
        <v>77</v>
      </c>
      <c r="I26" s="36">
        <v>13.232694460000001</v>
      </c>
      <c r="J26" s="30"/>
      <c r="K26" s="30"/>
      <c r="L26" s="29">
        <f t="shared" si="0"/>
        <v>1.6</v>
      </c>
      <c r="M26" s="25">
        <v>45</v>
      </c>
      <c r="N26" s="25">
        <v>0.03</v>
      </c>
      <c r="O26" s="25">
        <f t="shared" si="1"/>
        <v>1500</v>
      </c>
      <c r="P26" s="25">
        <v>2400</v>
      </c>
    </row>
    <row r="27" spans="1:16" x14ac:dyDescent="0.15">
      <c r="A27" s="29">
        <v>25</v>
      </c>
      <c r="B27" s="29" t="s">
        <v>73</v>
      </c>
      <c r="C27" s="30"/>
      <c r="D27" s="30"/>
      <c r="E27" s="30" t="s">
        <v>123</v>
      </c>
      <c r="F27" s="29" t="s">
        <v>124</v>
      </c>
      <c r="G27" s="32" t="s">
        <v>76</v>
      </c>
      <c r="H27" s="29" t="s">
        <v>77</v>
      </c>
      <c r="I27" s="36">
        <v>24.16004246</v>
      </c>
      <c r="J27" s="30"/>
      <c r="K27" s="30"/>
      <c r="L27" s="29">
        <f t="shared" si="0"/>
        <v>1.6</v>
      </c>
      <c r="M27" s="25">
        <v>45</v>
      </c>
      <c r="N27" s="25">
        <v>0.03</v>
      </c>
      <c r="O27" s="25">
        <f t="shared" si="1"/>
        <v>1500</v>
      </c>
      <c r="P27" s="25">
        <v>2400</v>
      </c>
    </row>
    <row r="28" spans="1:16" x14ac:dyDescent="0.15">
      <c r="A28" s="29">
        <v>26</v>
      </c>
      <c r="B28" s="29" t="s">
        <v>73</v>
      </c>
      <c r="C28" s="30"/>
      <c r="D28" s="30"/>
      <c r="E28" s="30" t="s">
        <v>125</v>
      </c>
      <c r="F28" s="29" t="s">
        <v>126</v>
      </c>
      <c r="G28" s="32" t="s">
        <v>76</v>
      </c>
      <c r="H28" s="29" t="s">
        <v>77</v>
      </c>
      <c r="I28" s="36">
        <v>33.702703460000002</v>
      </c>
      <c r="J28" s="30"/>
      <c r="K28" s="30"/>
      <c r="L28" s="29">
        <f t="shared" si="0"/>
        <v>3.2</v>
      </c>
      <c r="M28" s="25">
        <v>45</v>
      </c>
      <c r="N28" s="25">
        <v>0.06</v>
      </c>
      <c r="O28" s="25">
        <f t="shared" si="1"/>
        <v>750</v>
      </c>
      <c r="P28" s="25">
        <v>2400</v>
      </c>
    </row>
    <row r="29" spans="1:16" x14ac:dyDescent="0.15">
      <c r="A29" s="29">
        <v>27</v>
      </c>
      <c r="B29" s="29" t="s">
        <v>73</v>
      </c>
      <c r="C29" s="30"/>
      <c r="D29" s="30"/>
      <c r="E29" s="30" t="s">
        <v>127</v>
      </c>
      <c r="F29" s="29" t="s">
        <v>128</v>
      </c>
      <c r="G29" s="32" t="s">
        <v>76</v>
      </c>
      <c r="H29" s="29" t="s">
        <v>77</v>
      </c>
      <c r="I29" s="36">
        <v>90.529520460000001</v>
      </c>
      <c r="J29" s="30"/>
      <c r="K29" s="30"/>
      <c r="L29" s="29">
        <f t="shared" si="0"/>
        <v>4.8</v>
      </c>
      <c r="M29" s="25">
        <v>45</v>
      </c>
      <c r="N29" s="25">
        <v>0.09</v>
      </c>
      <c r="O29" s="25">
        <f t="shared" si="1"/>
        <v>500</v>
      </c>
      <c r="P29" s="25">
        <v>2400</v>
      </c>
    </row>
    <row r="30" spans="1:16" x14ac:dyDescent="0.15">
      <c r="A30" s="29">
        <v>28</v>
      </c>
      <c r="B30" s="29" t="s">
        <v>73</v>
      </c>
      <c r="C30" s="30"/>
      <c r="D30" s="30"/>
      <c r="E30" s="30" t="s">
        <v>129</v>
      </c>
      <c r="F30" s="29" t="s">
        <v>130</v>
      </c>
      <c r="G30" s="32" t="s">
        <v>76</v>
      </c>
      <c r="H30" s="29" t="s">
        <v>77</v>
      </c>
      <c r="I30" s="36">
        <v>31.144056459999998</v>
      </c>
      <c r="J30" s="30"/>
      <c r="K30" s="30"/>
      <c r="L30" s="29">
        <f t="shared" si="0"/>
        <v>3.2</v>
      </c>
      <c r="M30" s="25">
        <v>45</v>
      </c>
      <c r="N30" s="25">
        <v>0.06</v>
      </c>
      <c r="O30" s="25">
        <f t="shared" si="1"/>
        <v>750</v>
      </c>
      <c r="P30" s="25">
        <v>2400</v>
      </c>
    </row>
    <row r="31" spans="1:16" x14ac:dyDescent="0.15">
      <c r="A31" s="29">
        <v>29</v>
      </c>
      <c r="B31" s="29" t="s">
        <v>73</v>
      </c>
      <c r="C31" s="30"/>
      <c r="D31" s="30"/>
      <c r="E31" s="30" t="s">
        <v>131</v>
      </c>
      <c r="F31" s="29" t="s">
        <v>132</v>
      </c>
      <c r="G31" s="32" t="s">
        <v>76</v>
      </c>
      <c r="H31" s="29" t="s">
        <v>77</v>
      </c>
      <c r="I31" s="36">
        <v>15.63469446</v>
      </c>
      <c r="J31" s="30"/>
      <c r="K31" s="30"/>
      <c r="L31" s="29">
        <f t="shared" si="0"/>
        <v>1.6</v>
      </c>
      <c r="M31" s="25">
        <v>45</v>
      </c>
      <c r="N31" s="25">
        <v>0.03</v>
      </c>
      <c r="O31" s="25">
        <f t="shared" si="1"/>
        <v>1500</v>
      </c>
      <c r="P31" s="25">
        <v>2400</v>
      </c>
    </row>
    <row r="32" spans="1:16" x14ac:dyDescent="0.15">
      <c r="A32" s="29">
        <v>30</v>
      </c>
      <c r="B32" s="29" t="s">
        <v>73</v>
      </c>
      <c r="C32" s="30"/>
      <c r="D32" s="30"/>
      <c r="E32" s="30" t="s">
        <v>133</v>
      </c>
      <c r="F32" s="29" t="s">
        <v>134</v>
      </c>
      <c r="G32" s="32" t="s">
        <v>76</v>
      </c>
      <c r="H32" s="29" t="s">
        <v>77</v>
      </c>
      <c r="I32" s="36">
        <v>87.46931223</v>
      </c>
      <c r="J32" s="30"/>
      <c r="K32" s="30"/>
      <c r="L32" s="29">
        <f t="shared" si="0"/>
        <v>4.8</v>
      </c>
      <c r="M32" s="25">
        <v>45</v>
      </c>
      <c r="N32" s="25">
        <v>0.09</v>
      </c>
      <c r="O32" s="25">
        <f t="shared" si="1"/>
        <v>500</v>
      </c>
      <c r="P32" s="25">
        <v>2400</v>
      </c>
    </row>
    <row r="33" spans="1:16" x14ac:dyDescent="0.15">
      <c r="A33" s="29">
        <v>31</v>
      </c>
      <c r="B33" s="29" t="s">
        <v>73</v>
      </c>
      <c r="C33" s="30"/>
      <c r="D33" s="30"/>
      <c r="E33" s="30" t="s">
        <v>135</v>
      </c>
      <c r="F33" s="29" t="s">
        <v>136</v>
      </c>
      <c r="G33" s="32" t="s">
        <v>76</v>
      </c>
      <c r="H33" s="29" t="s">
        <v>77</v>
      </c>
      <c r="I33" s="36">
        <v>11.19866846</v>
      </c>
      <c r="J33" s="30"/>
      <c r="K33" s="30"/>
      <c r="L33" s="29">
        <f t="shared" si="0"/>
        <v>1.6</v>
      </c>
      <c r="M33" s="25">
        <v>45</v>
      </c>
      <c r="N33" s="25">
        <v>0.03</v>
      </c>
      <c r="O33" s="25">
        <f t="shared" si="1"/>
        <v>1500</v>
      </c>
      <c r="P33" s="25">
        <v>2400</v>
      </c>
    </row>
    <row r="34" spans="1:16" x14ac:dyDescent="0.2">
      <c r="A34" s="29">
        <v>32</v>
      </c>
      <c r="B34" s="30"/>
      <c r="C34" s="30"/>
      <c r="D34" s="30"/>
      <c r="E34" s="30"/>
      <c r="F34" s="29"/>
      <c r="G34" s="29"/>
      <c r="H34" s="29"/>
      <c r="I34" s="36"/>
      <c r="J34" s="30"/>
      <c r="K34" s="30"/>
      <c r="L34" s="30"/>
    </row>
    <row r="35" spans="1:16" x14ac:dyDescent="0.2">
      <c r="A35" s="29">
        <v>33</v>
      </c>
      <c r="B35" s="30"/>
      <c r="C35" s="30"/>
      <c r="D35" s="30"/>
      <c r="E35" s="30"/>
      <c r="F35" s="29"/>
      <c r="G35" s="29"/>
      <c r="H35" s="29"/>
      <c r="I35" s="36"/>
      <c r="J35" s="30"/>
      <c r="K35" s="30"/>
      <c r="L35" s="30"/>
    </row>
    <row r="36" spans="1:16" x14ac:dyDescent="0.2">
      <c r="A36" s="29">
        <v>34</v>
      </c>
      <c r="B36" s="30"/>
      <c r="C36" s="30"/>
      <c r="D36" s="30"/>
      <c r="E36" s="30"/>
      <c r="F36" s="29"/>
      <c r="G36" s="29"/>
      <c r="H36" s="29"/>
      <c r="I36" s="36"/>
      <c r="J36" s="30"/>
      <c r="K36" s="30"/>
      <c r="L36" s="30"/>
    </row>
    <row r="37" spans="1:16" x14ac:dyDescent="0.2">
      <c r="A37" s="29">
        <v>35</v>
      </c>
      <c r="B37" s="30"/>
      <c r="C37" s="30"/>
      <c r="D37" s="30"/>
      <c r="E37" s="30"/>
      <c r="F37" s="29"/>
      <c r="G37" s="29"/>
      <c r="H37" s="29"/>
      <c r="I37" s="36"/>
      <c r="J37" s="30"/>
      <c r="K37" s="30"/>
      <c r="L37" s="30"/>
    </row>
    <row r="38" spans="1:16" x14ac:dyDescent="0.2">
      <c r="A38" s="29">
        <v>36</v>
      </c>
      <c r="B38" s="30"/>
      <c r="C38" s="30"/>
      <c r="D38" s="30"/>
      <c r="E38" s="30"/>
      <c r="F38" s="29"/>
      <c r="G38" s="29"/>
      <c r="H38" s="29"/>
      <c r="I38" s="36"/>
      <c r="J38" s="30"/>
      <c r="K38" s="30"/>
      <c r="L38" s="30"/>
    </row>
    <row r="39" spans="1:16" x14ac:dyDescent="0.2">
      <c r="A39" s="29">
        <v>37</v>
      </c>
      <c r="B39" s="30"/>
      <c r="C39" s="30"/>
      <c r="D39" s="30"/>
      <c r="E39" s="30"/>
      <c r="F39" s="29"/>
      <c r="G39" s="29"/>
      <c r="H39" s="29"/>
      <c r="I39" s="36"/>
      <c r="J39" s="30"/>
      <c r="K39" s="30"/>
      <c r="L39" s="30"/>
    </row>
    <row r="40" spans="1:16" x14ac:dyDescent="0.2">
      <c r="A40" s="29">
        <v>38</v>
      </c>
      <c r="B40" s="30"/>
      <c r="C40" s="30"/>
      <c r="D40" s="30"/>
      <c r="E40" s="30"/>
      <c r="F40" s="29"/>
      <c r="G40" s="29"/>
      <c r="H40" s="29"/>
      <c r="I40" s="36"/>
      <c r="J40" s="30"/>
      <c r="K40" s="30"/>
      <c r="L40" s="30"/>
    </row>
    <row r="41" spans="1:16" x14ac:dyDescent="0.2">
      <c r="A41" s="29">
        <v>39</v>
      </c>
      <c r="B41" s="30"/>
      <c r="C41" s="30"/>
      <c r="D41" s="30"/>
      <c r="E41" s="30"/>
      <c r="F41" s="29"/>
      <c r="G41" s="29"/>
      <c r="H41" s="29"/>
      <c r="I41" s="36"/>
      <c r="J41" s="30"/>
      <c r="K41" s="30"/>
      <c r="L41" s="30"/>
    </row>
    <row r="42" spans="1:16" x14ac:dyDescent="0.2">
      <c r="A42" s="29">
        <v>40</v>
      </c>
      <c r="B42" s="30"/>
      <c r="C42" s="30"/>
      <c r="D42" s="30"/>
      <c r="E42" s="30"/>
      <c r="F42" s="29"/>
      <c r="G42" s="29"/>
      <c r="H42" s="29"/>
      <c r="I42" s="36"/>
      <c r="J42" s="30"/>
      <c r="K42" s="30"/>
      <c r="L42" s="30"/>
    </row>
    <row r="43" spans="1:16" x14ac:dyDescent="0.2">
      <c r="A43" s="29">
        <v>41</v>
      </c>
      <c r="B43" s="30"/>
      <c r="C43" s="30"/>
      <c r="D43" s="30"/>
      <c r="E43" s="30"/>
      <c r="F43" s="29"/>
      <c r="G43" s="29"/>
      <c r="H43" s="29"/>
      <c r="I43" s="36"/>
      <c r="J43" s="30"/>
      <c r="K43" s="30"/>
      <c r="L43" s="30"/>
    </row>
    <row r="44" spans="1:16" x14ac:dyDescent="0.2">
      <c r="A44" s="29">
        <v>42</v>
      </c>
      <c r="B44" s="30"/>
      <c r="C44" s="30"/>
      <c r="D44" s="30"/>
      <c r="E44" s="30"/>
      <c r="F44" s="29"/>
      <c r="G44" s="29"/>
      <c r="H44" s="29"/>
      <c r="I44" s="36"/>
      <c r="J44" s="30"/>
      <c r="K44" s="30"/>
      <c r="L44" s="30"/>
    </row>
    <row r="45" spans="1:16" x14ac:dyDescent="0.2">
      <c r="A45" s="29">
        <v>43</v>
      </c>
      <c r="B45" s="30"/>
      <c r="C45" s="30"/>
      <c r="D45" s="30"/>
      <c r="E45" s="30"/>
      <c r="F45" s="29"/>
      <c r="G45" s="29"/>
      <c r="H45" s="29"/>
      <c r="I45" s="36"/>
      <c r="J45" s="30"/>
      <c r="K45" s="30"/>
      <c r="L45" s="30"/>
    </row>
  </sheetData>
  <mergeCells count="1">
    <mergeCell ref="A1:J1"/>
  </mergeCells>
  <phoneticPr fontId="2" type="noConversion"/>
  <pageMargins left="0.75" right="0.75" top="1" bottom="1" header="0.51180555555555551" footer="0.51180555555555551"/>
  <pageSetup paperSize="9" orientation="portrait" horizontalDpi="0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8C3FE9-E622-4510-8A93-159FB59BFE58}">
  <dimension ref="A1:L40"/>
  <sheetViews>
    <sheetView topLeftCell="A25" zoomScaleSheetLayoutView="100" workbookViewId="0">
      <selection activeCell="I26" sqref="I26"/>
    </sheetView>
  </sheetViews>
  <sheetFormatPr defaultRowHeight="16.5" x14ac:dyDescent="0.2"/>
  <cols>
    <col min="1" max="1" width="5.125" style="25" customWidth="1"/>
    <col min="2" max="2" width="12.125" style="25" customWidth="1"/>
    <col min="3" max="3" width="17.125" style="25" customWidth="1"/>
    <col min="4" max="5" width="12.75" style="25" customWidth="1"/>
    <col min="6" max="6" width="48.25" style="34" customWidth="1"/>
    <col min="7" max="8" width="8.875" style="34" customWidth="1"/>
    <col min="9" max="9" width="12.875" style="39" customWidth="1"/>
    <col min="10" max="10" width="17.125" style="38" customWidth="1"/>
    <col min="11" max="16384" width="9" style="25"/>
  </cols>
  <sheetData>
    <row r="1" spans="1:12" ht="21" x14ac:dyDescent="0.2">
      <c r="A1" s="66" t="s">
        <v>60</v>
      </c>
      <c r="B1" s="66"/>
      <c r="C1" s="66"/>
      <c r="D1" s="66"/>
      <c r="E1" s="66"/>
      <c r="F1" s="66"/>
      <c r="G1" s="66"/>
      <c r="H1" s="66"/>
      <c r="I1" s="66"/>
      <c r="J1" s="67"/>
    </row>
    <row r="2" spans="1:12" s="28" customFormat="1" ht="15" x14ac:dyDescent="0.2">
      <c r="A2" s="26" t="s">
        <v>0</v>
      </c>
      <c r="B2" s="26" t="s">
        <v>61</v>
      </c>
      <c r="C2" s="26" t="s">
        <v>62</v>
      </c>
      <c r="D2" s="26" t="s">
        <v>63</v>
      </c>
      <c r="E2" s="26" t="s">
        <v>2</v>
      </c>
      <c r="F2" s="26" t="s">
        <v>64</v>
      </c>
      <c r="G2" s="26" t="s">
        <v>65</v>
      </c>
      <c r="H2" s="26" t="s">
        <v>66</v>
      </c>
      <c r="I2" s="44" t="s">
        <v>67</v>
      </c>
      <c r="J2" s="43" t="s">
        <v>5</v>
      </c>
      <c r="K2" s="27" t="s">
        <v>68</v>
      </c>
      <c r="L2" s="27" t="s">
        <v>11</v>
      </c>
    </row>
    <row r="3" spans="1:12" x14ac:dyDescent="0.15">
      <c r="A3" s="29">
        <v>1</v>
      </c>
      <c r="B3" s="29" t="s">
        <v>73</v>
      </c>
      <c r="C3" s="30"/>
      <c r="D3" s="31"/>
      <c r="E3" s="30" t="s">
        <v>206</v>
      </c>
      <c r="F3" s="32" t="s">
        <v>205</v>
      </c>
      <c r="G3" s="32" t="s">
        <v>76</v>
      </c>
      <c r="H3" s="29" t="s">
        <v>77</v>
      </c>
      <c r="I3" s="41">
        <f>0.0822*1.03</f>
        <v>8.4665999999999991E-2</v>
      </c>
      <c r="J3" s="40"/>
      <c r="K3" s="30"/>
      <c r="L3" s="30"/>
    </row>
    <row r="4" spans="1:12" x14ac:dyDescent="0.15">
      <c r="A4" s="29">
        <v>2</v>
      </c>
      <c r="B4" s="29" t="s">
        <v>73</v>
      </c>
      <c r="C4" s="30"/>
      <c r="D4" s="31"/>
      <c r="E4" s="30" t="s">
        <v>204</v>
      </c>
      <c r="F4" s="32" t="s">
        <v>203</v>
      </c>
      <c r="G4" s="32" t="s">
        <v>76</v>
      </c>
      <c r="H4" s="29" t="s">
        <v>77</v>
      </c>
      <c r="I4" s="41">
        <f>0.2478*1.03</f>
        <v>0.25523400000000002</v>
      </c>
      <c r="J4" s="40"/>
      <c r="K4" s="30"/>
      <c r="L4" s="30"/>
    </row>
    <row r="5" spans="1:12" x14ac:dyDescent="0.15">
      <c r="A5" s="29">
        <v>3</v>
      </c>
      <c r="B5" s="29" t="s">
        <v>73</v>
      </c>
      <c r="C5" s="30"/>
      <c r="D5" s="31"/>
      <c r="E5" s="30" t="s">
        <v>202</v>
      </c>
      <c r="F5" s="32" t="s">
        <v>201</v>
      </c>
      <c r="G5" s="32" t="s">
        <v>76</v>
      </c>
      <c r="H5" s="29" t="s">
        <v>77</v>
      </c>
      <c r="I5" s="41">
        <f>28.76*1.03</f>
        <v>29.622800000000002</v>
      </c>
      <c r="J5" s="40"/>
      <c r="K5" s="30"/>
      <c r="L5" s="30"/>
    </row>
    <row r="6" spans="1:12" x14ac:dyDescent="0.15">
      <c r="A6" s="29">
        <v>4</v>
      </c>
      <c r="B6" s="29" t="s">
        <v>73</v>
      </c>
      <c r="C6" s="30"/>
      <c r="D6" s="31"/>
      <c r="E6" s="30" t="s">
        <v>200</v>
      </c>
      <c r="F6" s="32" t="s">
        <v>199</v>
      </c>
      <c r="G6" s="32" t="s">
        <v>76</v>
      </c>
      <c r="H6" s="29" t="s">
        <v>77</v>
      </c>
      <c r="I6" s="41">
        <f>31.28*1.03</f>
        <v>32.218400000000003</v>
      </c>
      <c r="J6" s="40"/>
      <c r="K6" s="30"/>
      <c r="L6" s="30"/>
    </row>
    <row r="7" spans="1:12" x14ac:dyDescent="0.15">
      <c r="A7" s="29">
        <v>5</v>
      </c>
      <c r="B7" s="29" t="s">
        <v>73</v>
      </c>
      <c r="C7" s="30"/>
      <c r="D7" s="31"/>
      <c r="E7" s="30" t="s">
        <v>198</v>
      </c>
      <c r="F7" s="32" t="s">
        <v>197</v>
      </c>
      <c r="G7" s="32" t="s">
        <v>76</v>
      </c>
      <c r="H7" s="29" t="s">
        <v>77</v>
      </c>
      <c r="I7" s="41">
        <f>19.785*1.03</f>
        <v>20.378550000000001</v>
      </c>
      <c r="J7" s="40"/>
      <c r="K7" s="30"/>
      <c r="L7" s="30"/>
    </row>
    <row r="8" spans="1:12" x14ac:dyDescent="0.15">
      <c r="A8" s="29">
        <v>6</v>
      </c>
      <c r="B8" s="29" t="s">
        <v>73</v>
      </c>
      <c r="C8" s="30"/>
      <c r="D8" s="31"/>
      <c r="E8" s="30" t="s">
        <v>196</v>
      </c>
      <c r="F8" s="32" t="s">
        <v>195</v>
      </c>
      <c r="G8" s="32" t="s">
        <v>76</v>
      </c>
      <c r="H8" s="29" t="s">
        <v>77</v>
      </c>
      <c r="I8" s="41">
        <f>19.97*1.03</f>
        <v>20.569099999999999</v>
      </c>
      <c r="J8" s="40"/>
      <c r="K8" s="30"/>
      <c r="L8" s="30"/>
    </row>
    <row r="9" spans="1:12" x14ac:dyDescent="0.15">
      <c r="A9" s="29">
        <v>7</v>
      </c>
      <c r="B9" s="29" t="s">
        <v>73</v>
      </c>
      <c r="C9" s="33"/>
      <c r="D9" s="31"/>
      <c r="E9" s="30" t="s">
        <v>194</v>
      </c>
      <c r="F9" s="32" t="s">
        <v>193</v>
      </c>
      <c r="G9" s="32" t="s">
        <v>76</v>
      </c>
      <c r="H9" s="29" t="s">
        <v>77</v>
      </c>
      <c r="I9" s="41">
        <f>0.669*1.03</f>
        <v>0.68907000000000007</v>
      </c>
      <c r="J9" s="40"/>
      <c r="K9" s="30"/>
      <c r="L9" s="30"/>
    </row>
    <row r="10" spans="1:12" x14ac:dyDescent="0.15">
      <c r="A10" s="29">
        <v>8</v>
      </c>
      <c r="B10" s="29" t="s">
        <v>73</v>
      </c>
      <c r="C10" s="33"/>
      <c r="D10" s="31"/>
      <c r="E10" s="30" t="s">
        <v>192</v>
      </c>
      <c r="F10" s="32" t="s">
        <v>191</v>
      </c>
      <c r="G10" s="32" t="s">
        <v>76</v>
      </c>
      <c r="H10" s="29" t="s">
        <v>77</v>
      </c>
      <c r="I10" s="41">
        <f>26.5*1.03</f>
        <v>27.295000000000002</v>
      </c>
      <c r="J10" s="40"/>
      <c r="K10" s="30"/>
      <c r="L10" s="30"/>
    </row>
    <row r="11" spans="1:12" x14ac:dyDescent="0.15">
      <c r="A11" s="29">
        <v>9</v>
      </c>
      <c r="B11" s="29" t="s">
        <v>73</v>
      </c>
      <c r="C11" s="33"/>
      <c r="D11" s="31"/>
      <c r="E11" s="30" t="s">
        <v>190</v>
      </c>
      <c r="F11" s="32" t="s">
        <v>189</v>
      </c>
      <c r="G11" s="32" t="s">
        <v>76</v>
      </c>
      <c r="H11" s="29" t="s">
        <v>77</v>
      </c>
      <c r="I11" s="41">
        <f>24.8295*1.03</f>
        <v>25.574384999999999</v>
      </c>
      <c r="J11" s="40"/>
      <c r="K11" s="30"/>
      <c r="L11" s="30"/>
    </row>
    <row r="12" spans="1:12" x14ac:dyDescent="0.15">
      <c r="A12" s="29">
        <v>10</v>
      </c>
      <c r="B12" s="29" t="s">
        <v>73</v>
      </c>
      <c r="C12" s="33"/>
      <c r="D12" s="31"/>
      <c r="E12" s="30" t="s">
        <v>129</v>
      </c>
      <c r="F12" s="32" t="s">
        <v>130</v>
      </c>
      <c r="G12" s="32" t="s">
        <v>76</v>
      </c>
      <c r="H12" s="29" t="s">
        <v>77</v>
      </c>
      <c r="I12" s="41">
        <f>1.3*20+1.89*1.03</f>
        <v>27.9467</v>
      </c>
      <c r="J12" s="40"/>
      <c r="K12" s="30"/>
      <c r="L12" s="30"/>
    </row>
    <row r="13" spans="1:12" x14ac:dyDescent="0.15">
      <c r="A13" s="29">
        <v>11</v>
      </c>
      <c r="B13" s="29" t="s">
        <v>73</v>
      </c>
      <c r="C13" s="29"/>
      <c r="D13" s="29"/>
      <c r="E13" s="29" t="s">
        <v>188</v>
      </c>
      <c r="F13" s="29" t="s">
        <v>187</v>
      </c>
      <c r="G13" s="32" t="s">
        <v>76</v>
      </c>
      <c r="H13" s="29" t="s">
        <v>77</v>
      </c>
      <c r="I13" s="41">
        <f>1.3154*1.03</f>
        <v>1.354862</v>
      </c>
      <c r="J13" s="42"/>
      <c r="K13" s="30"/>
      <c r="L13" s="30"/>
    </row>
    <row r="14" spans="1:12" x14ac:dyDescent="0.15">
      <c r="A14" s="29">
        <v>12</v>
      </c>
      <c r="B14" s="29" t="s">
        <v>73</v>
      </c>
      <c r="C14" s="29"/>
      <c r="D14" s="29"/>
      <c r="E14" s="29" t="s">
        <v>186</v>
      </c>
      <c r="F14" s="29" t="s">
        <v>185</v>
      </c>
      <c r="G14" s="32" t="s">
        <v>76</v>
      </c>
      <c r="H14" s="29" t="s">
        <v>77</v>
      </c>
      <c r="I14" s="41">
        <f>45.35*1.03</f>
        <v>46.710500000000003</v>
      </c>
      <c r="J14" s="42"/>
      <c r="K14" s="30"/>
      <c r="L14" s="30"/>
    </row>
    <row r="15" spans="1:12" x14ac:dyDescent="0.15">
      <c r="A15" s="29">
        <v>13</v>
      </c>
      <c r="B15" s="29" t="s">
        <v>73</v>
      </c>
      <c r="C15" s="29"/>
      <c r="D15" s="29"/>
      <c r="E15" s="29" t="s">
        <v>184</v>
      </c>
      <c r="F15" s="29" t="s">
        <v>183</v>
      </c>
      <c r="G15" s="32" t="s">
        <v>76</v>
      </c>
      <c r="H15" s="29" t="s">
        <v>77</v>
      </c>
      <c r="I15" s="41">
        <f>0.4085*1.03</f>
        <v>0.42075499999999999</v>
      </c>
      <c r="J15" s="42"/>
      <c r="K15" s="30"/>
      <c r="L15" s="30"/>
    </row>
    <row r="16" spans="1:12" x14ac:dyDescent="0.15">
      <c r="A16" s="29">
        <v>14</v>
      </c>
      <c r="B16" s="29" t="s">
        <v>73</v>
      </c>
      <c r="C16" s="29"/>
      <c r="D16" s="29"/>
      <c r="E16" s="29" t="s">
        <v>182</v>
      </c>
      <c r="F16" s="29" t="s">
        <v>181</v>
      </c>
      <c r="G16" s="32" t="s">
        <v>76</v>
      </c>
      <c r="H16" s="29" t="s">
        <v>77</v>
      </c>
      <c r="I16" s="41">
        <f>0.2393*1.03</f>
        <v>0.24647900000000003</v>
      </c>
      <c r="J16" s="42"/>
      <c r="K16" s="30"/>
      <c r="L16" s="30"/>
    </row>
    <row r="17" spans="1:12" x14ac:dyDescent="0.15">
      <c r="A17" s="29">
        <v>15</v>
      </c>
      <c r="B17" s="29" t="s">
        <v>73</v>
      </c>
      <c r="C17" s="29"/>
      <c r="D17" s="29"/>
      <c r="E17" s="29" t="s">
        <v>180</v>
      </c>
      <c r="F17" s="29" t="s">
        <v>179</v>
      </c>
      <c r="G17" s="32" t="s">
        <v>76</v>
      </c>
      <c r="H17" s="29" t="s">
        <v>77</v>
      </c>
      <c r="I17" s="41">
        <f>1.2*1.03</f>
        <v>1.236</v>
      </c>
      <c r="J17" s="42"/>
      <c r="K17" s="30"/>
      <c r="L17" s="30"/>
    </row>
    <row r="18" spans="1:12" x14ac:dyDescent="0.15">
      <c r="A18" s="29">
        <v>16</v>
      </c>
      <c r="B18" s="29" t="s">
        <v>73</v>
      </c>
      <c r="C18" s="29"/>
      <c r="D18" s="29"/>
      <c r="E18" s="29" t="s">
        <v>178</v>
      </c>
      <c r="F18" s="29" t="s">
        <v>177</v>
      </c>
      <c r="G18" s="32" t="s">
        <v>76</v>
      </c>
      <c r="H18" s="29" t="s">
        <v>77</v>
      </c>
      <c r="I18" s="41">
        <f>2.188*1.03</f>
        <v>2.2536400000000003</v>
      </c>
      <c r="J18" s="42"/>
      <c r="K18" s="30"/>
      <c r="L18" s="30"/>
    </row>
    <row r="19" spans="1:12" x14ac:dyDescent="0.15">
      <c r="A19" s="29">
        <v>17</v>
      </c>
      <c r="B19" s="29" t="s">
        <v>73</v>
      </c>
      <c r="C19" s="29"/>
      <c r="D19" s="29"/>
      <c r="E19" s="29" t="s">
        <v>176</v>
      </c>
      <c r="F19" s="29" t="s">
        <v>175</v>
      </c>
      <c r="G19" s="32" t="s">
        <v>76</v>
      </c>
      <c r="H19" s="29" t="s">
        <v>77</v>
      </c>
      <c r="I19" s="41">
        <f>0.4507*1.03</f>
        <v>0.46422099999999999</v>
      </c>
      <c r="J19" s="42"/>
      <c r="K19" s="30"/>
      <c r="L19" s="30"/>
    </row>
    <row r="20" spans="1:12" x14ac:dyDescent="0.15">
      <c r="A20" s="29">
        <v>18</v>
      </c>
      <c r="B20" s="29" t="s">
        <v>73</v>
      </c>
      <c r="C20" s="29"/>
      <c r="D20" s="29"/>
      <c r="E20" s="29" t="s">
        <v>174</v>
      </c>
      <c r="F20" s="29" t="s">
        <v>173</v>
      </c>
      <c r="G20" s="32" t="s">
        <v>76</v>
      </c>
      <c r="H20" s="29" t="s">
        <v>77</v>
      </c>
      <c r="I20" s="41">
        <f>0.209*1.03</f>
        <v>0.21526999999999999</v>
      </c>
      <c r="J20" s="42"/>
      <c r="K20" s="30"/>
      <c r="L20" s="30"/>
    </row>
    <row r="21" spans="1:12" ht="15" customHeight="1" x14ac:dyDescent="0.15">
      <c r="A21" s="29">
        <v>19</v>
      </c>
      <c r="B21" s="29" t="s">
        <v>73</v>
      </c>
      <c r="C21" s="29"/>
      <c r="D21" s="29"/>
      <c r="E21" s="29" t="s">
        <v>172</v>
      </c>
      <c r="F21" s="29" t="s">
        <v>171</v>
      </c>
      <c r="G21" s="32" t="s">
        <v>76</v>
      </c>
      <c r="H21" s="29" t="s">
        <v>77</v>
      </c>
      <c r="I21" s="41">
        <f>19.12*1.03</f>
        <v>19.6936</v>
      </c>
      <c r="J21" s="42"/>
      <c r="K21" s="30"/>
      <c r="L21" s="30"/>
    </row>
    <row r="22" spans="1:12" x14ac:dyDescent="0.15">
      <c r="A22" s="29">
        <v>20</v>
      </c>
      <c r="B22" s="29" t="s">
        <v>73</v>
      </c>
      <c r="C22" s="29"/>
      <c r="D22" s="29"/>
      <c r="E22" s="29" t="s">
        <v>170</v>
      </c>
      <c r="F22" s="29" t="s">
        <v>169</v>
      </c>
      <c r="G22" s="32" t="s">
        <v>76</v>
      </c>
      <c r="H22" s="29" t="s">
        <v>77</v>
      </c>
      <c r="I22" s="41">
        <f>17.16*1.03</f>
        <v>17.674800000000001</v>
      </c>
      <c r="J22" s="42"/>
      <c r="K22" s="30"/>
      <c r="L22" s="30"/>
    </row>
    <row r="23" spans="1:12" x14ac:dyDescent="0.15">
      <c r="A23" s="29">
        <v>21</v>
      </c>
      <c r="B23" s="29" t="s">
        <v>73</v>
      </c>
      <c r="C23" s="29"/>
      <c r="D23" s="29"/>
      <c r="E23" s="29" t="s">
        <v>168</v>
      </c>
      <c r="F23" s="29" t="s">
        <v>167</v>
      </c>
      <c r="G23" s="32" t="s">
        <v>76</v>
      </c>
      <c r="H23" s="29" t="s">
        <v>77</v>
      </c>
      <c r="I23" s="41">
        <f>0.78*1.03</f>
        <v>0.8034</v>
      </c>
      <c r="J23" s="42"/>
      <c r="K23" s="30"/>
      <c r="L23" s="30"/>
    </row>
    <row r="24" spans="1:12" x14ac:dyDescent="0.15">
      <c r="A24" s="29">
        <v>22</v>
      </c>
      <c r="B24" s="29" t="s">
        <v>73</v>
      </c>
      <c r="C24" s="29"/>
      <c r="D24" s="29"/>
      <c r="E24" s="29" t="s">
        <v>166</v>
      </c>
      <c r="F24" s="29" t="s">
        <v>165</v>
      </c>
      <c r="G24" s="32" t="s">
        <v>76</v>
      </c>
      <c r="H24" s="29" t="s">
        <v>77</v>
      </c>
      <c r="I24" s="41">
        <f>17.99*1.03</f>
        <v>18.529699999999998</v>
      </c>
      <c r="J24" s="42"/>
      <c r="K24" s="30"/>
      <c r="L24" s="30"/>
    </row>
    <row r="25" spans="1:12" x14ac:dyDescent="0.15">
      <c r="A25" s="29">
        <v>23</v>
      </c>
      <c r="B25" s="29" t="s">
        <v>73</v>
      </c>
      <c r="C25" s="30"/>
      <c r="D25" s="30"/>
      <c r="E25" s="30" t="s">
        <v>164</v>
      </c>
      <c r="F25" s="29" t="s">
        <v>163</v>
      </c>
      <c r="G25" s="32" t="s">
        <v>76</v>
      </c>
      <c r="H25" s="29" t="s">
        <v>77</v>
      </c>
      <c r="I25" s="41">
        <v>9.3000000000000007</v>
      </c>
      <c r="J25" s="40"/>
      <c r="K25" s="30"/>
      <c r="L25" s="30"/>
    </row>
    <row r="26" spans="1:12" x14ac:dyDescent="0.15">
      <c r="A26" s="29">
        <v>24</v>
      </c>
      <c r="B26" s="29" t="s">
        <v>73</v>
      </c>
      <c r="C26" s="30"/>
      <c r="D26" s="30"/>
      <c r="E26" s="30" t="s">
        <v>162</v>
      </c>
      <c r="F26" s="29" t="s">
        <v>161</v>
      </c>
      <c r="G26" s="32" t="s">
        <v>76</v>
      </c>
      <c r="H26" s="29" t="s">
        <v>77</v>
      </c>
      <c r="I26" s="41">
        <v>8.43</v>
      </c>
      <c r="J26" s="40"/>
      <c r="K26" s="30"/>
      <c r="L26" s="30"/>
    </row>
    <row r="27" spans="1:12" x14ac:dyDescent="0.15">
      <c r="A27" s="29">
        <v>25</v>
      </c>
      <c r="B27" s="29" t="s">
        <v>73</v>
      </c>
      <c r="C27" s="30"/>
      <c r="D27" s="30"/>
      <c r="E27" s="30" t="s">
        <v>160</v>
      </c>
      <c r="F27" s="29" t="s">
        <v>159</v>
      </c>
      <c r="G27" s="32" t="s">
        <v>76</v>
      </c>
      <c r="H27" s="29" t="s">
        <v>77</v>
      </c>
      <c r="I27" s="41">
        <f>7.7785*1.03</f>
        <v>8.0118550000000006</v>
      </c>
      <c r="J27" s="40"/>
      <c r="K27" s="30"/>
      <c r="L27" s="30"/>
    </row>
    <row r="28" spans="1:12" x14ac:dyDescent="0.15">
      <c r="A28" s="29">
        <v>26</v>
      </c>
      <c r="B28" s="29" t="s">
        <v>73</v>
      </c>
      <c r="C28" s="30"/>
      <c r="D28" s="30"/>
      <c r="E28" s="30" t="s">
        <v>158</v>
      </c>
      <c r="F28" s="29" t="s">
        <v>157</v>
      </c>
      <c r="G28" s="32" t="s">
        <v>76</v>
      </c>
      <c r="H28" s="29" t="s">
        <v>77</v>
      </c>
      <c r="I28" s="41">
        <f>27.8383*1.03</f>
        <v>28.673449000000002</v>
      </c>
      <c r="J28" s="40"/>
      <c r="K28" s="30"/>
      <c r="L28" s="30"/>
    </row>
    <row r="29" spans="1:12" x14ac:dyDescent="0.15">
      <c r="A29" s="29">
        <v>27</v>
      </c>
      <c r="B29" s="29" t="s">
        <v>73</v>
      </c>
      <c r="C29" s="30"/>
      <c r="D29" s="30"/>
      <c r="E29" s="30" t="s">
        <v>125</v>
      </c>
      <c r="F29" s="29" t="s">
        <v>126</v>
      </c>
      <c r="G29" s="32" t="s">
        <v>76</v>
      </c>
      <c r="H29" s="29" t="s">
        <v>77</v>
      </c>
      <c r="I29" s="41">
        <f>1.45*20+1.47*1.03</f>
        <v>30.514099999999999</v>
      </c>
      <c r="J29" s="40"/>
      <c r="K29" s="30"/>
      <c r="L29" s="30"/>
    </row>
    <row r="30" spans="1:12" x14ac:dyDescent="0.15">
      <c r="A30" s="29">
        <v>28</v>
      </c>
      <c r="B30" s="29" t="s">
        <v>73</v>
      </c>
      <c r="C30" s="30"/>
      <c r="D30" s="30"/>
      <c r="E30" s="30" t="s">
        <v>156</v>
      </c>
      <c r="F30" s="29" t="s">
        <v>155</v>
      </c>
      <c r="G30" s="32" t="s">
        <v>76</v>
      </c>
      <c r="H30" s="29" t="s">
        <v>77</v>
      </c>
      <c r="I30" s="41">
        <f>0.8923*1.03</f>
        <v>0.91906900000000002</v>
      </c>
      <c r="J30" s="40"/>
      <c r="K30" s="30"/>
      <c r="L30" s="30"/>
    </row>
    <row r="31" spans="1:12" x14ac:dyDescent="0.15">
      <c r="A31" s="29">
        <v>29</v>
      </c>
      <c r="B31" s="29" t="s">
        <v>73</v>
      </c>
      <c r="C31" s="30"/>
      <c r="D31" s="30"/>
      <c r="E31" s="30" t="s">
        <v>123</v>
      </c>
      <c r="F31" s="29" t="s">
        <v>124</v>
      </c>
      <c r="G31" s="32" t="s">
        <v>76</v>
      </c>
      <c r="H31" s="29" t="s">
        <v>77</v>
      </c>
      <c r="I31" s="41">
        <f>1.05*20+1.52*1.03</f>
        <v>22.5656</v>
      </c>
      <c r="J31" s="40"/>
      <c r="K31" s="30"/>
      <c r="L31" s="30"/>
    </row>
    <row r="32" spans="1:12" x14ac:dyDescent="0.15">
      <c r="A32" s="29">
        <v>30</v>
      </c>
      <c r="B32" s="29" t="s">
        <v>73</v>
      </c>
      <c r="C32" s="30"/>
      <c r="D32" s="30"/>
      <c r="E32" s="30" t="s">
        <v>154</v>
      </c>
      <c r="F32" s="29" t="s">
        <v>153</v>
      </c>
      <c r="G32" s="32" t="s">
        <v>76</v>
      </c>
      <c r="H32" s="29" t="s">
        <v>77</v>
      </c>
      <c r="I32" s="41">
        <f>5.75*1.03</f>
        <v>5.9225000000000003</v>
      </c>
      <c r="J32" s="40"/>
      <c r="K32" s="30"/>
      <c r="L32" s="30"/>
    </row>
    <row r="33" spans="1:12" x14ac:dyDescent="0.15">
      <c r="A33" s="29">
        <v>31</v>
      </c>
      <c r="B33" s="29" t="s">
        <v>73</v>
      </c>
      <c r="C33" s="30"/>
      <c r="D33" s="30"/>
      <c r="E33" s="30" t="s">
        <v>152</v>
      </c>
      <c r="F33" s="29" t="s">
        <v>151</v>
      </c>
      <c r="G33" s="32" t="s">
        <v>76</v>
      </c>
      <c r="H33" s="29" t="s">
        <v>77</v>
      </c>
      <c r="I33" s="41">
        <f>4.7098*1.03</f>
        <v>4.8510940000000007</v>
      </c>
      <c r="J33" s="40"/>
      <c r="K33" s="30"/>
      <c r="L33" s="30"/>
    </row>
    <row r="34" spans="1:12" x14ac:dyDescent="0.15">
      <c r="A34" s="29">
        <v>32</v>
      </c>
      <c r="B34" s="29" t="s">
        <v>73</v>
      </c>
      <c r="C34" s="30"/>
      <c r="D34" s="30"/>
      <c r="E34" s="30" t="s">
        <v>150</v>
      </c>
      <c r="F34" s="29" t="s">
        <v>149</v>
      </c>
      <c r="G34" s="32" t="s">
        <v>76</v>
      </c>
      <c r="H34" s="29" t="s">
        <v>77</v>
      </c>
      <c r="I34" s="41">
        <f>0.1111*1.03</f>
        <v>0.11443300000000001</v>
      </c>
      <c r="J34" s="40"/>
      <c r="K34" s="30"/>
      <c r="L34" s="30"/>
    </row>
    <row r="35" spans="1:12" x14ac:dyDescent="0.15">
      <c r="A35" s="29">
        <v>33</v>
      </c>
      <c r="B35" s="29" t="s">
        <v>73</v>
      </c>
      <c r="C35" s="30"/>
      <c r="D35" s="30"/>
      <c r="E35" s="30" t="s">
        <v>148</v>
      </c>
      <c r="F35" s="29" t="s">
        <v>147</v>
      </c>
      <c r="G35" s="32" t="s">
        <v>76</v>
      </c>
      <c r="H35" s="29" t="s">
        <v>77</v>
      </c>
      <c r="I35" s="41">
        <f>0.0896*1.03</f>
        <v>9.2287999999999995E-2</v>
      </c>
      <c r="J35" s="40"/>
      <c r="K35" s="30"/>
      <c r="L35" s="30"/>
    </row>
    <row r="36" spans="1:12" x14ac:dyDescent="0.15">
      <c r="A36" s="29">
        <v>34</v>
      </c>
      <c r="B36" s="29" t="s">
        <v>73</v>
      </c>
      <c r="C36" s="30"/>
      <c r="D36" s="30"/>
      <c r="E36" s="30" t="s">
        <v>146</v>
      </c>
      <c r="F36" s="29" t="s">
        <v>145</v>
      </c>
      <c r="G36" s="32" t="s">
        <v>76</v>
      </c>
      <c r="H36" s="29" t="s">
        <v>77</v>
      </c>
      <c r="I36" s="41">
        <f>0.0637*1.03</f>
        <v>6.5611000000000003E-2</v>
      </c>
      <c r="J36" s="40"/>
      <c r="K36" s="30"/>
      <c r="L36" s="30"/>
    </row>
    <row r="37" spans="1:12" x14ac:dyDescent="0.15">
      <c r="A37" s="29">
        <v>35</v>
      </c>
      <c r="B37" s="29" t="s">
        <v>73</v>
      </c>
      <c r="C37" s="30"/>
      <c r="D37" s="30"/>
      <c r="E37" s="30" t="s">
        <v>144</v>
      </c>
      <c r="F37" s="29" t="s">
        <v>143</v>
      </c>
      <c r="G37" s="32" t="s">
        <v>76</v>
      </c>
      <c r="H37" s="29" t="s">
        <v>77</v>
      </c>
      <c r="I37" s="41">
        <f>8.5*1.03</f>
        <v>8.7550000000000008</v>
      </c>
      <c r="J37" s="40"/>
      <c r="K37" s="30"/>
      <c r="L37" s="30"/>
    </row>
    <row r="38" spans="1:12" x14ac:dyDescent="0.15">
      <c r="A38" s="29">
        <v>36</v>
      </c>
      <c r="B38" s="29" t="s">
        <v>73</v>
      </c>
      <c r="C38" s="30"/>
      <c r="D38" s="30"/>
      <c r="E38" s="30" t="s">
        <v>142</v>
      </c>
      <c r="F38" s="29" t="s">
        <v>141</v>
      </c>
      <c r="G38" s="32" t="s">
        <v>76</v>
      </c>
      <c r="H38" s="29" t="s">
        <v>77</v>
      </c>
      <c r="I38" s="41">
        <f>1.79*1.03</f>
        <v>1.8437000000000001</v>
      </c>
      <c r="J38" s="40"/>
      <c r="K38" s="30"/>
      <c r="L38" s="30"/>
    </row>
    <row r="39" spans="1:12" x14ac:dyDescent="0.15">
      <c r="A39" s="29">
        <v>37</v>
      </c>
      <c r="B39" s="29" t="s">
        <v>73</v>
      </c>
      <c r="C39" s="30"/>
      <c r="D39" s="30"/>
      <c r="E39" s="30" t="s">
        <v>140</v>
      </c>
      <c r="F39" s="29" t="s">
        <v>139</v>
      </c>
      <c r="G39" s="32" t="s">
        <v>76</v>
      </c>
      <c r="H39" s="29" t="s">
        <v>77</v>
      </c>
      <c r="I39" s="41">
        <f>0.0456*1.03</f>
        <v>4.6968000000000003E-2</v>
      </c>
      <c r="J39" s="40"/>
      <c r="K39" s="30"/>
      <c r="L39" s="30"/>
    </row>
    <row r="40" spans="1:12" x14ac:dyDescent="0.15">
      <c r="A40" s="29">
        <v>38</v>
      </c>
      <c r="B40" s="29" t="s">
        <v>73</v>
      </c>
      <c r="C40" s="30"/>
      <c r="D40" s="30"/>
      <c r="E40" s="30" t="s">
        <v>138</v>
      </c>
      <c r="F40" s="29" t="s">
        <v>137</v>
      </c>
      <c r="G40" s="32" t="s">
        <v>76</v>
      </c>
      <c r="H40" s="29" t="s">
        <v>77</v>
      </c>
      <c r="I40" s="41">
        <f>0.188*1.03</f>
        <v>0.19364000000000001</v>
      </c>
      <c r="J40" s="40"/>
      <c r="K40" s="30"/>
      <c r="L40" s="30"/>
    </row>
  </sheetData>
  <mergeCells count="1">
    <mergeCell ref="A1:J1"/>
  </mergeCells>
  <phoneticPr fontId="2" type="noConversion"/>
  <pageMargins left="0.75" right="0.75" top="1" bottom="1" header="0.51180555555555551" footer="0.51180555555555551"/>
  <pageSetup paperSize="9" orientation="portrait" horizontalDpi="0" verticalDpi="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2128DD-31E3-4C98-9C5E-7A573AFB732A}">
  <dimension ref="A1:L4"/>
  <sheetViews>
    <sheetView tabSelected="1" zoomScaleSheetLayoutView="100" workbookViewId="0">
      <selection activeCell="F13" sqref="F13"/>
    </sheetView>
  </sheetViews>
  <sheetFormatPr defaultRowHeight="16.5" x14ac:dyDescent="0.2"/>
  <cols>
    <col min="1" max="1" width="5.125" style="25" customWidth="1"/>
    <col min="2" max="2" width="12.125" style="25" customWidth="1"/>
    <col min="3" max="3" width="17.125" style="25" customWidth="1"/>
    <col min="4" max="5" width="12.75" style="25" customWidth="1"/>
    <col min="6" max="6" width="48.25" style="34" customWidth="1"/>
    <col min="7" max="8" width="8.875" style="34" customWidth="1"/>
    <col min="9" max="9" width="12.875" style="39" customWidth="1"/>
    <col min="10" max="10" width="17.125" style="38" customWidth="1"/>
    <col min="11" max="16384" width="9" style="25"/>
  </cols>
  <sheetData>
    <row r="1" spans="1:12" ht="21" x14ac:dyDescent="0.2">
      <c r="A1" s="66" t="s">
        <v>60</v>
      </c>
      <c r="B1" s="66"/>
      <c r="C1" s="66"/>
      <c r="D1" s="66"/>
      <c r="E1" s="66"/>
      <c r="F1" s="66"/>
      <c r="G1" s="66"/>
      <c r="H1" s="66"/>
      <c r="I1" s="66"/>
      <c r="J1" s="67"/>
    </row>
    <row r="2" spans="1:12" s="28" customFormat="1" ht="15" x14ac:dyDescent="0.2">
      <c r="A2" s="26" t="s">
        <v>0</v>
      </c>
      <c r="B2" s="26" t="s">
        <v>61</v>
      </c>
      <c r="C2" s="26" t="s">
        <v>62</v>
      </c>
      <c r="D2" s="26" t="s">
        <v>63</v>
      </c>
      <c r="E2" s="26" t="s">
        <v>2</v>
      </c>
      <c r="F2" s="26" t="s">
        <v>64</v>
      </c>
      <c r="G2" s="26" t="s">
        <v>65</v>
      </c>
      <c r="H2" s="26" t="s">
        <v>66</v>
      </c>
      <c r="I2" s="44" t="s">
        <v>67</v>
      </c>
      <c r="J2" s="43" t="s">
        <v>5</v>
      </c>
      <c r="K2" s="27" t="s">
        <v>68</v>
      </c>
      <c r="L2" s="27" t="s">
        <v>11</v>
      </c>
    </row>
    <row r="3" spans="1:12" x14ac:dyDescent="0.15">
      <c r="A3" s="29">
        <v>23</v>
      </c>
      <c r="B3" s="29" t="s">
        <v>73</v>
      </c>
      <c r="C3" s="30"/>
      <c r="D3" s="30"/>
      <c r="E3" s="30" t="s">
        <v>164</v>
      </c>
      <c r="F3" s="29" t="s">
        <v>163</v>
      </c>
      <c r="G3" s="32" t="s">
        <v>76</v>
      </c>
      <c r="H3" s="29" t="s">
        <v>77</v>
      </c>
      <c r="I3" s="41">
        <v>9.3000000000000007</v>
      </c>
      <c r="J3" s="40"/>
      <c r="K3" s="30"/>
      <c r="L3" s="30"/>
    </row>
    <row r="4" spans="1:12" x14ac:dyDescent="0.15">
      <c r="A4" s="29">
        <v>24</v>
      </c>
      <c r="B4" s="29" t="s">
        <v>73</v>
      </c>
      <c r="C4" s="30"/>
      <c r="D4" s="30"/>
      <c r="E4" s="30" t="s">
        <v>162</v>
      </c>
      <c r="F4" s="29" t="s">
        <v>161</v>
      </c>
      <c r="G4" s="32" t="s">
        <v>76</v>
      </c>
      <c r="H4" s="29" t="s">
        <v>77</v>
      </c>
      <c r="I4" s="41">
        <v>8.43</v>
      </c>
      <c r="J4" s="40"/>
      <c r="K4" s="30"/>
      <c r="L4" s="30"/>
    </row>
  </sheetData>
  <mergeCells count="1">
    <mergeCell ref="A1:J1"/>
  </mergeCells>
  <phoneticPr fontId="2" type="noConversion"/>
  <pageMargins left="0.75" right="0.75" top="1" bottom="1" header="0.51180555555555551" footer="0.51180555555555551"/>
  <pageSetup paperSize="9" orientation="portrait" horizontalDpi="0" verticalDpi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3.15</vt:lpstr>
      <vt:lpstr>4.30</vt:lpstr>
      <vt:lpstr>2024.7.11</vt:lpstr>
      <vt:lpstr>2024.8.19</vt:lpstr>
      <vt:lpstr>2024.9.9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sunpeilin</dc:creator>
  <cp:lastModifiedBy>Administrator</cp:lastModifiedBy>
  <dcterms:created xsi:type="dcterms:W3CDTF">2024-03-15T07:09:44Z</dcterms:created>
  <dcterms:modified xsi:type="dcterms:W3CDTF">2024-09-09T07:13:18Z</dcterms:modified>
</cp:coreProperties>
</file>