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E:\Workplace_Log\2024\第三季度\2024年5-8月电控部报销\有票\发票\汉诺威\文件\"/>
    </mc:Choice>
  </mc:AlternateContent>
  <xr:revisionPtr revIDLastSave="0" documentId="13_ncr:1_{573D1301-36BC-4B88-AA94-BEE9B434F85B}" xr6:coauthVersionLast="47" xr6:coauthVersionMax="47" xr10:uidLastSave="{00000000-0000-0000-0000-000000000000}"/>
  <bookViews>
    <workbookView xWindow="810" yWindow="-120" windowWidth="28110" windowHeight="1644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Form'!$A$3:$O$53</definedName>
    <definedName name="INPUT">Input!$A$3:$O$41</definedName>
    <definedName name="mileage">#REF!</definedName>
    <definedName name="notes">Notes!#REF!</definedName>
    <definedName name="_xlnm.Print_Area" localSheetId="1">'Expense Form'!$A$1:$O$52</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42" i="2" l="1"/>
  <c r="N42" i="2"/>
  <c r="O24" i="2"/>
  <c r="O25" i="2"/>
  <c r="O26" i="2"/>
  <c r="O27" i="2"/>
  <c r="O28" i="2"/>
  <c r="O29" i="2"/>
  <c r="O30" i="2"/>
  <c r="O31" i="2"/>
  <c r="O32" i="2"/>
  <c r="O33" i="2"/>
  <c r="O34" i="2"/>
  <c r="O35" i="2"/>
  <c r="O36" i="2"/>
  <c r="O37" i="2"/>
  <c r="O38" i="2"/>
  <c r="O39" i="2"/>
  <c r="O40" i="2"/>
  <c r="O11" i="2"/>
  <c r="O23" i="2"/>
  <c r="O12" i="2"/>
  <c r="O13" i="2"/>
  <c r="O14" i="2"/>
  <c r="O15" i="2"/>
  <c r="O16" i="2"/>
  <c r="O17" i="2"/>
  <c r="O18" i="2"/>
  <c r="O19" i="2"/>
  <c r="O20" i="2"/>
  <c r="O21" i="2"/>
  <c r="O22" i="2"/>
  <c r="O10" i="2" l="1"/>
  <c r="N40" i="2" l="1"/>
  <c r="M40" i="2"/>
  <c r="L40" i="2"/>
  <c r="K40" i="2"/>
  <c r="J40" i="2"/>
  <c r="I40" i="2"/>
  <c r="H40" i="2"/>
  <c r="G40" i="2"/>
  <c r="C40" i="2"/>
  <c r="C35" i="2"/>
  <c r="G35" i="2"/>
  <c r="H35" i="2"/>
  <c r="I35" i="2"/>
  <c r="J35" i="2"/>
  <c r="K35" i="2"/>
  <c r="L35" i="2"/>
  <c r="M35" i="2"/>
  <c r="N35" i="2"/>
  <c r="C36" i="2"/>
  <c r="G36" i="2"/>
  <c r="H36" i="2"/>
  <c r="I36" i="2"/>
  <c r="J36" i="2"/>
  <c r="K36" i="2"/>
  <c r="L36" i="2"/>
  <c r="M36" i="2"/>
  <c r="N36" i="2"/>
  <c r="C37" i="2"/>
  <c r="G37" i="2"/>
  <c r="H37" i="2"/>
  <c r="I37" i="2"/>
  <c r="J37" i="2"/>
  <c r="K37" i="2"/>
  <c r="L37" i="2"/>
  <c r="M37" i="2"/>
  <c r="N37" i="2"/>
  <c r="C39" i="2"/>
  <c r="G39" i="2"/>
  <c r="H39" i="2"/>
  <c r="I39" i="2"/>
  <c r="J39" i="2"/>
  <c r="K39" i="2"/>
  <c r="L39" i="2"/>
  <c r="M39" i="2"/>
  <c r="N39" i="2"/>
  <c r="C41" i="2"/>
  <c r="G41" i="2"/>
  <c r="H41" i="2"/>
  <c r="I41" i="2"/>
  <c r="J41" i="2"/>
  <c r="K41" i="2"/>
  <c r="L41" i="2"/>
  <c r="M41" i="2"/>
  <c r="N41" i="2"/>
  <c r="O41" i="2" s="1"/>
  <c r="C38" i="2"/>
  <c r="H38" i="2"/>
  <c r="I38" i="2"/>
  <c r="J38" i="2"/>
  <c r="K38" i="2"/>
  <c r="L38" i="2"/>
  <c r="M38" i="2"/>
  <c r="N38" i="2"/>
  <c r="I30" i="1"/>
  <c r="I25" i="1"/>
  <c r="I26" i="1"/>
  <c r="I27" i="1"/>
  <c r="I28" i="1"/>
  <c r="I29" i="1"/>
  <c r="I31" i="1"/>
  <c r="I32" i="1"/>
  <c r="I33" i="1"/>
  <c r="I34" i="1"/>
  <c r="I35" i="1"/>
  <c r="I36" i="1"/>
  <c r="I37" i="1"/>
  <c r="I17" i="1"/>
  <c r="I18" i="1"/>
  <c r="I19" i="1"/>
  <c r="I20" i="1"/>
  <c r="I21" i="1"/>
  <c r="I22" i="1"/>
  <c r="I23" i="1"/>
  <c r="I24" i="1"/>
  <c r="Q40" i="2" l="1"/>
  <c r="Q37" i="2"/>
  <c r="Q36" i="2"/>
  <c r="Q35" i="2"/>
  <c r="Q39" i="2"/>
  <c r="Q41" i="2"/>
  <c r="G38" i="2"/>
  <c r="G34" i="2"/>
  <c r="H34" i="2"/>
  <c r="I34" i="2"/>
  <c r="J34" i="2"/>
  <c r="K34" i="2"/>
  <c r="L34" i="2"/>
  <c r="M34" i="2"/>
  <c r="N34" i="2"/>
  <c r="P27" i="1"/>
  <c r="P28" i="1"/>
  <c r="P25" i="1"/>
  <c r="I16" i="1"/>
  <c r="I15" i="1"/>
  <c r="C34" i="2"/>
  <c r="I38" i="1"/>
  <c r="T15" i="1"/>
  <c r="T16" i="1"/>
  <c r="T17" i="1"/>
  <c r="P17" i="1" s="1"/>
  <c r="Q17" i="1" s="1"/>
  <c r="S13" i="2" s="1"/>
  <c r="T18" i="1"/>
  <c r="P18" i="1" s="1"/>
  <c r="Q18" i="1" s="1"/>
  <c r="T19" i="1"/>
  <c r="P19" i="1" s="1"/>
  <c r="Q19" i="1" s="1"/>
  <c r="T20" i="1"/>
  <c r="P20" i="1" s="1"/>
  <c r="Q20" i="1" s="1"/>
  <c r="S34" i="2" s="1"/>
  <c r="T21" i="1"/>
  <c r="T22" i="1"/>
  <c r="P22" i="1" s="1"/>
  <c r="Q22" i="1" s="1"/>
  <c r="S36"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S11" i="2" s="1"/>
  <c r="K42" i="2"/>
  <c r="H42" i="2"/>
  <c r="J42" i="2"/>
  <c r="L42" i="2"/>
  <c r="I42" i="2"/>
  <c r="M42" i="2"/>
  <c r="M16" i="1"/>
  <c r="N16" i="1" s="1"/>
  <c r="P23" i="1"/>
  <c r="Q23" i="1" s="1"/>
  <c r="S37" i="2" s="1"/>
  <c r="M28" i="1"/>
  <c r="N28" i="1" s="1"/>
  <c r="M27" i="1"/>
  <c r="N27" i="1" s="1"/>
  <c r="Q34" i="2"/>
  <c r="P35" i="1"/>
  <c r="Q35" i="1" s="1"/>
  <c r="M34" i="1"/>
  <c r="N34" i="1" s="1"/>
  <c r="P34" i="1"/>
  <c r="Q34" i="1" s="1"/>
  <c r="M33" i="1"/>
  <c r="N33" i="1" s="1"/>
  <c r="P33" i="1"/>
  <c r="Q33" i="1" s="1"/>
  <c r="P31" i="1"/>
  <c r="Q31" i="1" s="1"/>
  <c r="P29" i="1"/>
  <c r="Q29" i="1" s="1"/>
  <c r="S38" i="2" s="1"/>
  <c r="M26" i="1"/>
  <c r="N26" i="1" s="1"/>
  <c r="P26" i="1"/>
  <c r="M25" i="1"/>
  <c r="N25" i="1" s="1"/>
  <c r="M24" i="1"/>
  <c r="N24" i="1" s="1"/>
  <c r="P24" i="1"/>
  <c r="P21" i="1"/>
  <c r="Q21" i="1" s="1"/>
  <c r="S35" i="2" s="1"/>
  <c r="P32" i="1"/>
  <c r="Q32" i="1" s="1"/>
  <c r="S41" i="2" s="1"/>
  <c r="P15" i="1"/>
  <c r="Q15" i="1" s="1"/>
  <c r="Q38" i="2"/>
  <c r="S40" i="2" l="1"/>
  <c r="S39" i="2"/>
  <c r="Q42" i="2"/>
  <c r="Q39" i="1"/>
  <c r="S10" i="2"/>
  <c r="S43" i="2" l="1"/>
  <c r="G42"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<sst xmlns="http://schemas.openxmlformats.org/spreadsheetml/2006/main" count="253" uniqueCount="178">
  <si>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</si>
  <si>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</si>
  <si>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</si>
  <si>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</si>
  <si>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</si>
  <si>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</si>
  <si>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</si>
  <si>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</si>
  <si>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</si>
  <si>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</si>
  <si>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</si>
  <si>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</si>
  <si>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</si>
  <si>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</si>
  <si>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</si>
  <si>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</si>
  <si>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</si>
  <si>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</si>
  <si>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</si>
  <si>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</si>
  <si>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</si>
  <si>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</si>
  <si>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</si>
  <si>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</si>
  <si>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</si>
  <si>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</si>
  <si>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</si>
  <si>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</si>
  <si>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</si>
  <si>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</si>
  <si>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</si>
  <si>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</si>
  <si>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</si>
  <si>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</si>
  <si>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</si>
  <si>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</si>
  <si>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</si>
  <si>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</si>
  <si>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</si>
  <si>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</si>
  <si>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</si>
  <si>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</si>
  <si>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</si>
  <si>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</si>
  <si>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</si>
  <si>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</si>
  <si>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</si>
  <si>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</si>
  <si>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</si>
  <si>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</si>
  <si>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</si>
  <si>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</si>
  <si>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</si>
  <si>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</si>
  <si>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</si>
  <si>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</si>
  <si>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</si>
  <si>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</si>
  <si>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</si>
  <si>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</si>
  <si>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</si>
  <si>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</si>
  <si>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</si>
  <si>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</si>
  <si>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</si>
  <si>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</si>
  <si>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</si>
  <si>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</si>
  <si>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</si>
  <si>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</si>
  <si>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</si>
  <si>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</si>
  <si>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</si>
  <si>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</si>
  <si>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</si>
  <si>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</si>
  <si>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</si>
  <si>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</si>
  <si>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</si>
  <si>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</si>
  <si>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</si>
  <si>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</si>
  <si>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</si>
  <si>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</si>
  <si>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</si>
  <si>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</si>
  <si>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</si>
  <si>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</si>
  <si>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</si>
  <si>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</si>
  <si>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</si>
  <si>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</si>
  <si>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</si>
  <si>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</si>
  <si>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</si>
  <si>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</si>
  <si>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</si>
  <si>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</si>
  <si>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</si>
  <si>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</si>
  <si>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</si>
  <si>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</si>
  <si>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</si>
  <si>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</si>
  <si>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</si>
  <si>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</si>
  <si>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</si>
  <si>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</si>
  <si>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</si>
  <si>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</si>
  <si>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</si>
  <si>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</si>
  <si>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</si>
  <si>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</si>
  <si>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</si>
  <si>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</si>
  <si>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</si>
  <si>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</si>
  <si>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</si>
  <si>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</si>
  <si>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</si>
  <si>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</si>
  <si>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</si>
  <si>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</si>
  <si>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</si>
  <si>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</si>
  <si>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</si>
  <si>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</si>
  <si>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</si>
  <si>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</si>
  <si>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</si>
  <si>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</si>
  <si>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</si>
  <si>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</si>
  <si>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</si>
  <si>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</si>
  <si>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</si>
  <si>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</si>
  <si>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</si>
  <si>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</si>
  <si>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</si>
  <si>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</si>
  <si>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</si>
  <si>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</si>
  <si>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</si>
  <si>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</si>
  <si>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</si>
  <si>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报销人：黄佳</t>
    <phoneticPr fontId="2" type="noConversion"/>
  </si>
  <si>
    <t>电控产品开发部</t>
    <phoneticPr fontId="0" type="noConversion"/>
  </si>
  <si>
    <t>黄佳</t>
    <phoneticPr fontId="0" type="noConversion"/>
  </si>
  <si>
    <t>黄佳</t>
    <phoneticPr fontId="0" type="noConversion"/>
  </si>
  <si>
    <t>6214 6800 9446 3468</t>
    <phoneticPr fontId="0" type="noConversion"/>
  </si>
  <si>
    <t>北京银行苏家坨支行</t>
    <phoneticPr fontId="0" type="noConversion"/>
  </si>
  <si>
    <t>IAA展会（新技术中心）</t>
    <phoneticPr fontId="36" type="noConversion"/>
  </si>
  <si>
    <t>电磨钻头、锯片</t>
    <phoneticPr fontId="36" type="noConversion"/>
  </si>
  <si>
    <t>24V指示灯、按钮</t>
    <phoneticPr fontId="36" type="noConversion"/>
  </si>
  <si>
    <t>T-Box 3D外壳打样</t>
    <phoneticPr fontId="36" type="noConversion"/>
  </si>
  <si>
    <t>奔驰座椅开关PCB打样</t>
    <phoneticPr fontId="36" type="noConversion"/>
  </si>
  <si>
    <t>ESP32S3模组x5</t>
    <phoneticPr fontId="36" type="noConversion"/>
  </si>
  <si>
    <t>STM32x30</t>
    <phoneticPr fontId="36" type="noConversion"/>
  </si>
  <si>
    <t>STM32F407x15</t>
    <phoneticPr fontId="36" type="noConversion"/>
  </si>
  <si>
    <t>WIFI模块3D外壳</t>
    <phoneticPr fontId="36" type="noConversion"/>
  </si>
  <si>
    <t>1.3寸LCD屏幕</t>
    <phoneticPr fontId="36" type="noConversion"/>
  </si>
  <si>
    <t>SPL接线端子</t>
    <phoneticPr fontId="36" type="noConversion"/>
  </si>
  <si>
    <t>CANable调试器</t>
    <phoneticPr fontId="36" type="noConversion"/>
  </si>
  <si>
    <t>2.54拨码开关</t>
    <phoneticPr fontId="36" type="noConversion"/>
  </si>
  <si>
    <t>BCP53-16x30</t>
    <phoneticPr fontId="36" type="noConversion"/>
  </si>
  <si>
    <t>24V开关电源x3</t>
    <phoneticPr fontId="36" type="noConversion"/>
  </si>
  <si>
    <t>电源转换头x5</t>
    <phoneticPr fontId="36" type="noConversion"/>
  </si>
  <si>
    <t>铝电容x50</t>
    <phoneticPr fontId="36" type="noConversion"/>
  </si>
  <si>
    <t>PCAN物料</t>
    <phoneticPr fontId="36" type="noConversion"/>
  </si>
  <si>
    <t>PCAN补充物料及样品本</t>
    <phoneticPr fontId="36" type="noConversion"/>
  </si>
  <si>
    <t>0603 常用LED</t>
    <phoneticPr fontId="36" type="noConversion"/>
  </si>
  <si>
    <t>DB9、跳帽、铜柱</t>
    <phoneticPr fontId="36" type="noConversion"/>
  </si>
  <si>
    <t>400W开关电源</t>
    <phoneticPr fontId="36" type="noConversion"/>
  </si>
  <si>
    <t>汽车继电器x170</t>
    <phoneticPr fontId="36" type="noConversion"/>
  </si>
  <si>
    <t>WIFI模块3D外壳2</t>
    <phoneticPr fontId="36" type="noConversion"/>
  </si>
  <si>
    <t>CH340E</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</si>
</sst>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6"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auto="1"/>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2">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7"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183" fontId="40" fillId="0" borderId="24" xfId="0" applyNumberFormat="1" applyFont="1" applyBorder="1" applyAlignment="1">
      <alignment horizontal="center" vertical="center" wrapText="1"/>
    </xf>
    <xf numFmtId="0" fontId="0" fillId="0" borderId="21" xfId="0" applyBorder="1" applyAlignment="1">
      <alignment horizontal="center" vertical="center"/>
    </xf>
    <xf numFmtId="0" fontId="39" fillId="0" borderId="21" xfId="0" applyFont="1" applyBorder="1" applyAlignment="1">
      <alignment horizontal="center" vertical="center" wrapText="1"/>
    </xf>
    <xf numFmtId="0" fontId="17" fillId="0" borderId="21" xfId="0" applyFont="1" applyBorder="1" applyAlignment="1">
      <alignment horizontal="center" vertical="center"/>
    </xf>
    <xf numFmtId="0" fontId="41" fillId="6" borderId="24" xfId="0" applyFont="1" applyFill="1" applyBorder="1" applyAlignment="1">
      <alignment horizontal="center" vertical="center" wrapText="1"/>
    </xf>
    <xf numFmtId="183" fontId="41" fillId="6" borderId="24" xfId="0" applyNumberFormat="1" applyFont="1" applyFill="1" applyBorder="1" applyAlignment="1">
      <alignment horizontal="center" vertical="center" wrapText="1"/>
    </xf>
    <xf numFmtId="0" fontId="41" fillId="6" borderId="21" xfId="0" applyFont="1" applyFill="1" applyBorder="1" applyAlignment="1">
      <alignment horizontal="center" vertical="center" wrapText="1"/>
    </xf>
    <xf numFmtId="183" fontId="41" fillId="6" borderId="21" xfId="0" applyNumberFormat="1" applyFont="1" applyFill="1" applyBorder="1" applyAlignment="1">
      <alignment horizontal="center" vertical="center" wrapText="1"/>
    </xf>
    <xf numFmtId="0" fontId="42" fillId="0" borderId="21" xfId="0" applyFont="1" applyBorder="1" applyAlignment="1">
      <alignment vertical="center"/>
    </xf>
    <xf numFmtId="0" fontId="43" fillId="0" borderId="21" xfId="0" applyFont="1" applyBorder="1" applyAlignment="1">
      <alignment vertical="center"/>
    </xf>
    <xf numFmtId="0" fontId="44" fillId="0" borderId="0" xfId="0" applyFont="1" applyAlignment="1">
      <alignment horizontal="center" vertical="center" wrapText="1"/>
    </xf>
    <xf numFmtId="178" fontId="23" fillId="0" borderId="21" xfId="0" applyNumberFormat="1" applyFont="1" applyBorder="1" applyAlignment="1">
      <alignment horizontal="center" vertical="top"/>
    </xf>
    <xf numFmtId="0" fontId="32" fillId="0" borderId="21"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32"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xf numFmtId="0" fontId="39" fillId="0" borderId="24" xfId="0" applyFont="1" applyBorder="1" applyAlignment="1">
      <alignment horizontal="center" vertical="center" wrapText="1"/>
    </xf>
    <xf numFmtId="0" fontId="39" fillId="0" borderId="33" xfId="0" applyFont="1" applyBorder="1" applyAlignment="1">
      <alignment horizontal="center" vertical="center" wrapText="1"/>
    </xf>
    <xf numFmtId="183" fontId="41" fillId="6" borderId="33" xfId="0" applyNumberFormat="1" applyFont="1" applyFill="1" applyBorder="1" applyAlignment="1">
      <alignment horizontal="center" vertical="center" wrapText="1"/>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12" priority="2" stopIfTrue="1">
      <formula>$Q$38=1</formula>
    </cfRule>
  </conditionalFormatting>
  <conditionalFormatting sqref="A15:I20 B16:B33 I17:I37 A18:A33 D20:D32 G20:G37 F21 H21">
    <cfRule type="expression" dxfId="11" priority="17" stopIfTrue="1">
      <formula>$Q$35=1</formula>
    </cfRule>
  </conditionalFormatting>
  <conditionalFormatting sqref="A14:P46 A16:Q16 B1:C7 A1:A13 D1:Q13 B9:C13 Q14:Q38 Q40:Q46">
    <cfRule type="expression" dxfId="10" priority="7" stopIfTrue="1">
      <formula>$Q$39=1</formula>
    </cfRule>
  </conditionalFormatting>
  <conditionalFormatting sqref="A47:Q65537">
    <cfRule type="expression" dxfId="9" priority="6" stopIfTrue="1">
      <formula>"q42&gt;1"</formula>
    </cfRule>
  </conditionalFormatting>
  <conditionalFormatting sqref="B36">
    <cfRule type="expression" dxfId="8" priority="1" stopIfTrue="1">
      <formula>$Q$35=1</formula>
    </cfRule>
  </conditionalFormatting>
  <conditionalFormatting sqref="C21">
    <cfRule type="expression" dxfId="7" priority="3" stopIfTrue="1">
      <formula>$Q$35=1</formula>
    </cfRule>
  </conditionalFormatting>
  <conditionalFormatting sqref="Q39">
    <cfRule type="expression" dxfId="6"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52"/>
  <sheetViews>
    <sheetView showGridLines="0" showZeros="0" tabSelected="1" zoomScale="85" zoomScaleNormal="85" zoomScalePageLayoutView="55" workbookViewId="0">
      <selection activeCell="R33" sqref="R33"/>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9" ht="19.5" x14ac:dyDescent="0.25">
      <c r="A1" s="136"/>
    </row>
    <row r="2" spans="1:19" ht="27" customHeight="1" x14ac:dyDescent="0.2">
      <c r="A2" s="118" t="s">
        <v>131</v>
      </c>
      <c r="B2" s="54"/>
      <c r="C2" s="54"/>
    </row>
    <row r="3" spans="1:19" ht="24" hidden="1" customHeight="1" x14ac:dyDescent="0.2">
      <c r="B3" s="100"/>
      <c r="C3" s="100"/>
      <c r="H3" s="83"/>
      <c r="I3" s="44"/>
      <c r="J3" s="44"/>
    </row>
    <row r="4" spans="1:19" ht="37.5" customHeight="1" x14ac:dyDescent="0.4">
      <c r="A4" s="119" t="s">
        <v>132</v>
      </c>
      <c r="B4" s="117"/>
      <c r="C4" s="101"/>
      <c r="G4" s="45"/>
    </row>
    <row r="5" spans="1:19" ht="27.75" hidden="1" x14ac:dyDescent="0.4">
      <c r="A5" s="102"/>
      <c r="B5" s="102"/>
      <c r="C5" s="101"/>
      <c r="G5" s="99"/>
      <c r="M5" s="46"/>
    </row>
    <row r="6" spans="1:19" ht="21" x14ac:dyDescent="0.3">
      <c r="A6" s="108" t="s">
        <v>114</v>
      </c>
      <c r="B6" s="122">
        <v>45545</v>
      </c>
      <c r="C6" s="108" t="s">
        <v>147</v>
      </c>
      <c r="D6" s="109"/>
      <c r="E6" s="110" t="s">
        <v>127</v>
      </c>
      <c r="F6" s="123" t="s">
        <v>148</v>
      </c>
      <c r="G6" s="109"/>
      <c r="H6" s="109"/>
      <c r="I6" s="109"/>
      <c r="J6" s="109"/>
      <c r="K6" s="109"/>
      <c r="L6" s="110" t="s">
        <v>115</v>
      </c>
      <c r="M6" s="109"/>
    </row>
    <row r="7" spans="1:19" ht="22.5" customHeight="1" x14ac:dyDescent="0.25">
      <c r="A7" s="133"/>
      <c r="B7" s="133"/>
      <c r="C7" s="133"/>
      <c r="D7" s="149" t="s">
        <v>135</v>
      </c>
      <c r="E7" s="149" t="s">
        <v>122</v>
      </c>
      <c r="F7" s="149" t="s">
        <v>123</v>
      </c>
      <c r="G7" s="149" t="s">
        <v>117</v>
      </c>
      <c r="H7" s="149" t="s">
        <v>136</v>
      </c>
      <c r="I7" s="149" t="s">
        <v>125</v>
      </c>
      <c r="J7" s="149" t="s">
        <v>137</v>
      </c>
      <c r="K7" s="149" t="s">
        <v>138</v>
      </c>
      <c r="L7" s="149" t="s">
        <v>139</v>
      </c>
      <c r="M7" s="149" t="s">
        <v>126</v>
      </c>
      <c r="N7" s="149" t="s">
        <v>124</v>
      </c>
      <c r="O7" s="149" t="s">
        <v>118</v>
      </c>
      <c r="P7" s="46"/>
      <c r="Q7" s="46"/>
      <c r="R7" s="149" t="s">
        <v>146</v>
      </c>
    </row>
    <row r="8" spans="1:19" ht="22.5" customHeight="1" x14ac:dyDescent="0.2">
      <c r="A8" s="134" t="s">
        <v>116</v>
      </c>
      <c r="B8" s="134" t="s">
        <v>133</v>
      </c>
      <c r="C8" s="134" t="s">
        <v>134</v>
      </c>
      <c r="D8" s="149"/>
      <c r="E8" s="149"/>
      <c r="F8" s="149"/>
      <c r="G8" s="149"/>
      <c r="H8" s="149"/>
      <c r="I8" s="149"/>
      <c r="J8" s="149"/>
      <c r="K8" s="149"/>
      <c r="L8" s="149"/>
      <c r="M8" s="149"/>
      <c r="N8" s="149"/>
      <c r="O8" s="149"/>
      <c r="P8" s="46"/>
      <c r="Q8" s="46"/>
      <c r="R8" s="149"/>
    </row>
    <row r="9" spans="1:19" ht="13.5" thickBot="1" x14ac:dyDescent="0.25">
      <c r="A9" s="135"/>
      <c r="B9" s="135"/>
      <c r="C9" s="135"/>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35" customHeight="1" x14ac:dyDescent="0.25">
      <c r="A10" s="140">
        <v>1</v>
      </c>
      <c r="B10" s="150" t="s">
        <v>153</v>
      </c>
      <c r="C10" s="170" t="s">
        <v>154</v>
      </c>
      <c r="D10" s="85"/>
      <c r="E10" s="131"/>
      <c r="F10" s="131"/>
      <c r="G10" s="131"/>
      <c r="H10" s="131"/>
      <c r="I10" s="131"/>
      <c r="J10" s="131"/>
      <c r="K10" s="131"/>
      <c r="L10" s="131"/>
      <c r="M10" s="141"/>
      <c r="N10" s="171">
        <v>47.8</v>
      </c>
      <c r="O10" s="142">
        <f>SUM(D10:N10)</f>
        <v>47.8</v>
      </c>
      <c r="Q10" s="87" t="e">
        <f>IF(#REF!&lt;&gt;SUM(G10:O10),"ERROR","O.K.")</f>
        <v>#REF!</v>
      </c>
      <c r="R10" s="147" t="s">
        <v>149</v>
      </c>
      <c r="S10" s="87">
        <f>Input!Q15</f>
        <v>0</v>
      </c>
    </row>
    <row r="11" spans="1:19" s="87" customFormat="1" ht="31.35" customHeight="1" x14ac:dyDescent="0.25">
      <c r="A11" s="140">
        <v>2</v>
      </c>
      <c r="B11" s="151"/>
      <c r="C11" s="139" t="s">
        <v>155</v>
      </c>
      <c r="D11" s="85"/>
      <c r="E11" s="85"/>
      <c r="F11" s="85"/>
      <c r="G11" s="85"/>
      <c r="H11" s="85"/>
      <c r="I11" s="85"/>
      <c r="J11" s="85"/>
      <c r="K11" s="85"/>
      <c r="L11" s="85"/>
      <c r="M11" s="143"/>
      <c r="N11" s="142">
        <v>121.72</v>
      </c>
      <c r="O11" s="142">
        <f>SUM(D11:N11)</f>
        <v>121.72</v>
      </c>
      <c r="Q11" s="87" t="e">
        <f>IF(#REF!&lt;&gt;SUM(G11:O11),"ERROR","O.K.")</f>
        <v>#REF!</v>
      </c>
      <c r="R11" s="147" t="s">
        <v>149</v>
      </c>
      <c r="S11" s="87">
        <f>Input!Q16</f>
        <v>0</v>
      </c>
    </row>
    <row r="12" spans="1:19" s="87" customFormat="1" ht="31.35" customHeight="1" x14ac:dyDescent="0.25">
      <c r="A12" s="140">
        <v>3</v>
      </c>
      <c r="B12" s="151"/>
      <c r="C12" s="139" t="s">
        <v>156</v>
      </c>
      <c r="D12" s="85"/>
      <c r="E12" s="85"/>
      <c r="F12" s="85"/>
      <c r="G12" s="85"/>
      <c r="H12" s="145"/>
      <c r="I12" s="146"/>
      <c r="J12" s="85"/>
      <c r="K12" s="85"/>
      <c r="L12" s="85"/>
      <c r="M12" s="143"/>
      <c r="N12" s="142">
        <v>76.989999999999995</v>
      </c>
      <c r="O12" s="142">
        <f t="shared" ref="O12:O21" si="0">SUM(D12:N12)</f>
        <v>76.989999999999995</v>
      </c>
      <c r="R12" s="147" t="s">
        <v>149</v>
      </c>
    </row>
    <row r="13" spans="1:19" s="87" customFormat="1" ht="31.35" customHeight="1" x14ac:dyDescent="0.25">
      <c r="A13" s="138">
        <v>4</v>
      </c>
      <c r="B13" s="151"/>
      <c r="C13" s="139" t="s">
        <v>157</v>
      </c>
      <c r="D13" s="125"/>
      <c r="E13" s="125"/>
      <c r="F13" s="125"/>
      <c r="G13" s="125"/>
      <c r="H13" s="125"/>
      <c r="I13" s="125"/>
      <c r="J13" s="125"/>
      <c r="K13" s="125"/>
      <c r="L13" s="125"/>
      <c r="M13" s="127"/>
      <c r="N13" s="144">
        <v>46.08</v>
      </c>
      <c r="O13" s="142">
        <f t="shared" si="0"/>
        <v>46.08</v>
      </c>
      <c r="Q13" s="87" t="e">
        <f>IF(#REF!&lt;&gt;SUM(G13:O13),"ERROR","O.K.")</f>
        <v>#REF!</v>
      </c>
      <c r="R13" s="147" t="s">
        <v>149</v>
      </c>
      <c r="S13" s="87">
        <f>Input!Q17</f>
        <v>0</v>
      </c>
    </row>
    <row r="14" spans="1:19" s="87" customFormat="1" ht="31.35" customHeight="1" x14ac:dyDescent="0.25">
      <c r="A14" s="138">
        <v>5</v>
      </c>
      <c r="B14" s="151"/>
      <c r="C14" s="139" t="s">
        <v>158</v>
      </c>
      <c r="D14" s="125"/>
      <c r="E14" s="125"/>
      <c r="F14" s="125"/>
      <c r="G14" s="125"/>
      <c r="H14" s="125"/>
      <c r="I14" s="125"/>
      <c r="J14" s="125"/>
      <c r="K14" s="125"/>
      <c r="L14" s="125"/>
      <c r="M14" s="127"/>
      <c r="N14" s="142">
        <v>89.3</v>
      </c>
      <c r="O14" s="142">
        <f t="shared" si="0"/>
        <v>89.3</v>
      </c>
      <c r="Q14" s="87" t="e">
        <f>IF(#REF!&lt;&gt;SUM(G14:O14),"ERROR","O.K.")</f>
        <v>#REF!</v>
      </c>
      <c r="R14" s="147"/>
    </row>
    <row r="15" spans="1:19" s="87" customFormat="1" ht="31.35" customHeight="1" x14ac:dyDescent="0.25">
      <c r="A15" s="138">
        <v>6</v>
      </c>
      <c r="B15" s="151"/>
      <c r="C15" s="139" t="s">
        <v>159</v>
      </c>
      <c r="D15" s="125"/>
      <c r="E15" s="125"/>
      <c r="F15" s="125"/>
      <c r="G15" s="125"/>
      <c r="H15" s="125"/>
      <c r="I15" s="125"/>
      <c r="J15" s="125"/>
      <c r="K15" s="125"/>
      <c r="L15" s="125"/>
      <c r="M15" s="127"/>
      <c r="N15" s="142">
        <v>163.1</v>
      </c>
      <c r="O15" s="142">
        <f t="shared" si="0"/>
        <v>163.1</v>
      </c>
      <c r="Q15" s="87" t="e">
        <f>IF(#REF!&lt;&gt;SUM(G15:O15),"ERROR","O.K.")</f>
        <v>#REF!</v>
      </c>
      <c r="R15" s="147"/>
    </row>
    <row r="16" spans="1:19" s="87" customFormat="1" ht="31.35" customHeight="1" x14ac:dyDescent="0.25">
      <c r="A16" s="138">
        <v>7</v>
      </c>
      <c r="B16" s="151"/>
      <c r="C16" s="139" t="s">
        <v>160</v>
      </c>
      <c r="D16" s="125"/>
      <c r="E16" s="125"/>
      <c r="F16" s="125"/>
      <c r="G16" s="125"/>
      <c r="H16" s="125"/>
      <c r="I16" s="125"/>
      <c r="J16" s="125"/>
      <c r="K16" s="125"/>
      <c r="L16" s="125"/>
      <c r="M16" s="127"/>
      <c r="N16" s="142">
        <v>168.5</v>
      </c>
      <c r="O16" s="142">
        <f t="shared" si="0"/>
        <v>168.5</v>
      </c>
      <c r="Q16" s="87" t="e">
        <f>IF(#REF!&lt;&gt;SUM(G16:O16),"ERROR","O.K.")</f>
        <v>#REF!</v>
      </c>
    </row>
    <row r="17" spans="1:22" s="87" customFormat="1" ht="31.35" customHeight="1" x14ac:dyDescent="0.25">
      <c r="A17" s="138">
        <v>8</v>
      </c>
      <c r="B17" s="151"/>
      <c r="C17" s="139" t="s">
        <v>161</v>
      </c>
      <c r="D17" s="125"/>
      <c r="E17" s="125"/>
      <c r="F17" s="125"/>
      <c r="G17" s="125"/>
      <c r="H17" s="125"/>
      <c r="I17" s="125"/>
      <c r="J17" s="125"/>
      <c r="K17" s="125"/>
      <c r="L17" s="125"/>
      <c r="M17" s="126"/>
      <c r="N17" s="142">
        <v>63.55</v>
      </c>
      <c r="O17" s="142">
        <f t="shared" si="0"/>
        <v>63.55</v>
      </c>
    </row>
    <row r="18" spans="1:22" s="87" customFormat="1" ht="31.35" customHeight="1" x14ac:dyDescent="0.25">
      <c r="A18" s="138">
        <v>9</v>
      </c>
      <c r="B18" s="151"/>
      <c r="C18" s="139" t="s">
        <v>162</v>
      </c>
      <c r="D18" s="125"/>
      <c r="E18" s="125"/>
      <c r="F18" s="125"/>
      <c r="G18" s="125"/>
      <c r="H18" s="125"/>
      <c r="I18" s="125"/>
      <c r="J18" s="125"/>
      <c r="K18" s="125"/>
      <c r="L18" s="125"/>
      <c r="M18" s="126"/>
      <c r="N18" s="142">
        <v>54.5</v>
      </c>
      <c r="O18" s="142">
        <f t="shared" si="0"/>
        <v>54.5</v>
      </c>
    </row>
    <row r="19" spans="1:22" s="87" customFormat="1" ht="31.35" customHeight="1" x14ac:dyDescent="0.25">
      <c r="A19" s="138">
        <v>10</v>
      </c>
      <c r="B19" s="151"/>
      <c r="C19" s="139" t="s">
        <v>163</v>
      </c>
      <c r="D19" s="125"/>
      <c r="E19" s="125"/>
      <c r="F19" s="125"/>
      <c r="G19" s="125"/>
      <c r="H19" s="125"/>
      <c r="I19" s="125"/>
      <c r="J19" s="125"/>
      <c r="K19" s="125"/>
      <c r="L19" s="125"/>
      <c r="M19" s="126"/>
      <c r="N19" s="142">
        <v>57</v>
      </c>
      <c r="O19" s="142">
        <f t="shared" si="0"/>
        <v>57</v>
      </c>
      <c r="V19" s="87">
        <v>1</v>
      </c>
    </row>
    <row r="20" spans="1:22" s="87" customFormat="1" ht="31.35" customHeight="1" x14ac:dyDescent="0.25">
      <c r="A20" s="138">
        <v>11</v>
      </c>
      <c r="B20" s="151"/>
      <c r="C20" s="139" t="s">
        <v>164</v>
      </c>
      <c r="D20" s="125"/>
      <c r="E20" s="125"/>
      <c r="F20" s="125"/>
      <c r="G20" s="125"/>
      <c r="H20" s="125"/>
      <c r="I20" s="125"/>
      <c r="J20" s="125"/>
      <c r="K20" s="125"/>
      <c r="L20" s="125"/>
      <c r="M20" s="126"/>
      <c r="N20" s="142">
        <v>24.9</v>
      </c>
      <c r="O20" s="142">
        <f t="shared" si="0"/>
        <v>24.9</v>
      </c>
    </row>
    <row r="21" spans="1:22" s="87" customFormat="1" ht="31.35" customHeight="1" x14ac:dyDescent="0.25">
      <c r="A21" s="138">
        <v>12</v>
      </c>
      <c r="B21" s="151"/>
      <c r="C21" s="139" t="s">
        <v>165</v>
      </c>
      <c r="D21" s="125"/>
      <c r="E21" s="125"/>
      <c r="F21" s="125"/>
      <c r="G21" s="125"/>
      <c r="H21" s="125"/>
      <c r="I21" s="125"/>
      <c r="J21" s="125"/>
      <c r="K21" s="125"/>
      <c r="L21" s="125"/>
      <c r="M21" s="126"/>
      <c r="N21" s="142">
        <v>38.799999999999997</v>
      </c>
      <c r="O21" s="142">
        <f t="shared" si="0"/>
        <v>38.799999999999997</v>
      </c>
    </row>
    <row r="22" spans="1:22" s="87" customFormat="1" ht="31.35" customHeight="1" x14ac:dyDescent="0.25">
      <c r="A22" s="138">
        <v>13</v>
      </c>
      <c r="B22" s="151"/>
      <c r="C22" s="139" t="s">
        <v>166</v>
      </c>
      <c r="D22" s="125"/>
      <c r="E22" s="125"/>
      <c r="F22" s="125"/>
      <c r="G22" s="125"/>
      <c r="H22" s="125"/>
      <c r="I22" s="125"/>
      <c r="J22" s="125"/>
      <c r="K22" s="125"/>
      <c r="L22" s="125"/>
      <c r="M22" s="126"/>
      <c r="N22" s="142">
        <v>37.06</v>
      </c>
      <c r="O22" s="137">
        <f>N22</f>
        <v>37.06</v>
      </c>
    </row>
    <row r="23" spans="1:22" s="87" customFormat="1" ht="31.35" customHeight="1" x14ac:dyDescent="0.25">
      <c r="A23" s="138">
        <v>14</v>
      </c>
      <c r="B23" s="151"/>
      <c r="C23" s="139" t="s">
        <v>167</v>
      </c>
      <c r="D23" s="125"/>
      <c r="E23" s="125"/>
      <c r="F23" s="125"/>
      <c r="G23" s="125"/>
      <c r="H23" s="125"/>
      <c r="I23" s="125"/>
      <c r="J23" s="125"/>
      <c r="K23" s="125"/>
      <c r="L23" s="125"/>
      <c r="M23" s="126"/>
      <c r="N23" s="142">
        <v>261</v>
      </c>
      <c r="O23" s="137">
        <f>N23</f>
        <v>261</v>
      </c>
    </row>
    <row r="24" spans="1:22" s="87" customFormat="1" ht="31.35" customHeight="1" x14ac:dyDescent="0.25">
      <c r="A24" s="138">
        <v>15</v>
      </c>
      <c r="B24" s="151"/>
      <c r="C24" s="139" t="s">
        <v>168</v>
      </c>
      <c r="D24" s="125"/>
      <c r="E24" s="125"/>
      <c r="F24" s="125"/>
      <c r="G24" s="125"/>
      <c r="H24" s="125"/>
      <c r="I24" s="125"/>
      <c r="J24" s="125"/>
      <c r="K24" s="125"/>
      <c r="L24" s="125"/>
      <c r="M24" s="126"/>
      <c r="N24" s="144">
        <v>101.15</v>
      </c>
      <c r="O24" s="137">
        <f t="shared" ref="O24:O41" si="1">N24</f>
        <v>101.15</v>
      </c>
    </row>
    <row r="25" spans="1:22" s="87" customFormat="1" ht="31.35" customHeight="1" x14ac:dyDescent="0.25">
      <c r="A25" s="138">
        <v>16</v>
      </c>
      <c r="B25" s="151"/>
      <c r="C25" s="139" t="s">
        <v>169</v>
      </c>
      <c r="D25" s="125"/>
      <c r="E25" s="125"/>
      <c r="F25" s="125"/>
      <c r="G25" s="125"/>
      <c r="H25" s="125"/>
      <c r="I25" s="125"/>
      <c r="J25" s="125"/>
      <c r="K25" s="125"/>
      <c r="L25" s="125"/>
      <c r="M25" s="126"/>
      <c r="N25" s="144">
        <v>33.24</v>
      </c>
      <c r="O25" s="137">
        <f t="shared" si="1"/>
        <v>33.24</v>
      </c>
    </row>
    <row r="26" spans="1:22" s="87" customFormat="1" ht="31.35" customHeight="1" x14ac:dyDescent="0.25">
      <c r="A26" s="138">
        <v>17</v>
      </c>
      <c r="B26" s="151"/>
      <c r="C26" s="139" t="s">
        <v>170</v>
      </c>
      <c r="D26" s="125"/>
      <c r="E26" s="125"/>
      <c r="F26" s="125"/>
      <c r="G26" s="125"/>
      <c r="H26" s="125"/>
      <c r="I26" s="125"/>
      <c r="J26" s="125"/>
      <c r="K26" s="125"/>
      <c r="L26" s="125"/>
      <c r="M26" s="126"/>
      <c r="N26" s="144">
        <v>53.77</v>
      </c>
      <c r="O26" s="137">
        <f t="shared" si="1"/>
        <v>53.77</v>
      </c>
    </row>
    <row r="27" spans="1:22" s="87" customFormat="1" ht="31.35" customHeight="1" x14ac:dyDescent="0.25">
      <c r="A27" s="138">
        <v>18</v>
      </c>
      <c r="B27" s="151"/>
      <c r="C27" s="139" t="s">
        <v>171</v>
      </c>
      <c r="D27" s="125"/>
      <c r="E27" s="125"/>
      <c r="F27" s="125"/>
      <c r="G27" s="125"/>
      <c r="H27" s="125"/>
      <c r="I27" s="125"/>
      <c r="J27" s="125"/>
      <c r="K27" s="125"/>
      <c r="L27" s="125"/>
      <c r="M27" s="126"/>
      <c r="N27" s="144">
        <v>59.4</v>
      </c>
      <c r="O27" s="137">
        <f t="shared" si="1"/>
        <v>59.4</v>
      </c>
    </row>
    <row r="28" spans="1:22" s="87" customFormat="1" ht="31.35" customHeight="1" x14ac:dyDescent="0.25">
      <c r="A28" s="138">
        <v>19</v>
      </c>
      <c r="B28" s="151"/>
      <c r="C28" s="139" t="s">
        <v>172</v>
      </c>
      <c r="D28" s="125"/>
      <c r="E28" s="125"/>
      <c r="F28" s="125"/>
      <c r="G28" s="125"/>
      <c r="H28" s="125"/>
      <c r="I28" s="125"/>
      <c r="J28" s="125"/>
      <c r="K28" s="125"/>
      <c r="L28" s="125"/>
      <c r="M28" s="126"/>
      <c r="N28" s="144">
        <v>55.6</v>
      </c>
      <c r="O28" s="137">
        <f t="shared" si="1"/>
        <v>55.6</v>
      </c>
    </row>
    <row r="29" spans="1:22" s="87" customFormat="1" ht="31.35" customHeight="1" x14ac:dyDescent="0.25">
      <c r="A29" s="138">
        <v>20</v>
      </c>
      <c r="B29" s="151"/>
      <c r="C29" s="139" t="s">
        <v>173</v>
      </c>
      <c r="D29" s="125"/>
      <c r="E29" s="125"/>
      <c r="F29" s="125"/>
      <c r="G29" s="125"/>
      <c r="H29" s="125"/>
      <c r="I29" s="125"/>
      <c r="J29" s="125"/>
      <c r="K29" s="125"/>
      <c r="L29" s="125"/>
      <c r="M29" s="126"/>
      <c r="N29" s="144">
        <v>100.96</v>
      </c>
      <c r="O29" s="137">
        <f t="shared" si="1"/>
        <v>100.96</v>
      </c>
    </row>
    <row r="30" spans="1:22" s="87" customFormat="1" ht="31.35" customHeight="1" x14ac:dyDescent="0.25">
      <c r="A30" s="138">
        <v>21</v>
      </c>
      <c r="B30" s="151"/>
      <c r="C30" s="139" t="s">
        <v>174</v>
      </c>
      <c r="D30" s="125"/>
      <c r="E30" s="125"/>
      <c r="F30" s="125"/>
      <c r="G30" s="125"/>
      <c r="H30" s="125"/>
      <c r="I30" s="125"/>
      <c r="J30" s="125"/>
      <c r="K30" s="125"/>
      <c r="L30" s="125"/>
      <c r="M30" s="126"/>
      <c r="N30" s="144">
        <v>271</v>
      </c>
      <c r="O30" s="137">
        <f t="shared" si="1"/>
        <v>271</v>
      </c>
    </row>
    <row r="31" spans="1:22" s="87" customFormat="1" ht="31.35" customHeight="1" x14ac:dyDescent="0.25">
      <c r="A31" s="138">
        <v>22</v>
      </c>
      <c r="B31" s="151"/>
      <c r="C31" s="139" t="s">
        <v>175</v>
      </c>
      <c r="D31" s="125"/>
      <c r="E31" s="125"/>
      <c r="F31" s="125"/>
      <c r="G31" s="125"/>
      <c r="H31" s="125"/>
      <c r="I31" s="125"/>
      <c r="J31" s="125"/>
      <c r="K31" s="125"/>
      <c r="L31" s="125"/>
      <c r="M31" s="126"/>
      <c r="N31" s="144">
        <v>900.24</v>
      </c>
      <c r="O31" s="137">
        <f t="shared" si="1"/>
        <v>900.24</v>
      </c>
    </row>
    <row r="32" spans="1:22" s="87" customFormat="1" ht="31.35" customHeight="1" x14ac:dyDescent="0.25">
      <c r="A32" s="138">
        <v>23</v>
      </c>
      <c r="B32" s="151"/>
      <c r="C32" s="139" t="s">
        <v>176</v>
      </c>
      <c r="D32" s="125"/>
      <c r="E32" s="125"/>
      <c r="F32" s="125"/>
      <c r="G32" s="125"/>
      <c r="H32" s="125"/>
      <c r="I32" s="125"/>
      <c r="J32" s="125"/>
      <c r="K32" s="125"/>
      <c r="L32" s="125"/>
      <c r="M32" s="126"/>
      <c r="N32" s="144">
        <v>63.99</v>
      </c>
      <c r="O32" s="137">
        <f t="shared" si="1"/>
        <v>63.99</v>
      </c>
    </row>
    <row r="33" spans="1:19" s="87" customFormat="1" ht="31.35" customHeight="1" x14ac:dyDescent="0.25">
      <c r="A33" s="138">
        <v>24</v>
      </c>
      <c r="B33" s="169"/>
      <c r="C33" s="139" t="s">
        <v>177</v>
      </c>
      <c r="D33" s="125"/>
      <c r="E33" s="125"/>
      <c r="F33" s="125"/>
      <c r="G33" s="125"/>
      <c r="H33" s="125"/>
      <c r="I33" s="125"/>
      <c r="J33" s="125"/>
      <c r="K33" s="125"/>
      <c r="L33" s="125"/>
      <c r="M33" s="126"/>
      <c r="N33" s="144">
        <v>180.24</v>
      </c>
      <c r="O33" s="137">
        <f t="shared" si="1"/>
        <v>180.24</v>
      </c>
    </row>
    <row r="34" spans="1:19" s="87" customFormat="1" ht="27.75" hidden="1" customHeight="1" x14ac:dyDescent="0.25">
      <c r="A34" s="128">
        <v>11</v>
      </c>
      <c r="B34" s="129"/>
      <c r="C34" s="130" t="str">
        <f>T(Input!C25)</f>
        <v/>
      </c>
      <c r="D34" s="131"/>
      <c r="E34" s="131"/>
      <c r="F34" s="131"/>
      <c r="G34" s="131">
        <f>IF(Input!$D25="Travel",F34,0)</f>
        <v>0</v>
      </c>
      <c r="H34" s="131">
        <f>IF(Input!$D25="Hotel  Accommodation",F34,0)</f>
        <v>0</v>
      </c>
      <c r="I34" s="131">
        <f>IF(Input!$D25="Hotel Food",F34,0)</f>
        <v>0</v>
      </c>
      <c r="J34" s="131">
        <f>IF(Input!$D25="Hotel  Telephone",F34,0)</f>
        <v>0</v>
      </c>
      <c r="K34" s="131">
        <f>IF(Input!$D25="Hotel  Other",F34,0)</f>
        <v>0</v>
      </c>
      <c r="L34" s="131">
        <f>IF(Input!$D25="Non-hotel Subsistence",F34,0)</f>
        <v>0</v>
      </c>
      <c r="M34" s="132">
        <f>IF(Input!$D25="Entertaining",F34,0)</f>
        <v>0</v>
      </c>
      <c r="N34" s="131">
        <f>IF(Input!$D25="Training",F34,0)</f>
        <v>0</v>
      </c>
      <c r="O34" s="137">
        <f t="shared" si="1"/>
        <v>0</v>
      </c>
      <c r="Q34" s="87" t="e">
        <f>IF(#REF!&lt;&gt;SUM(G34:O34),"ERROR","O.K.")</f>
        <v>#REF!</v>
      </c>
      <c r="S34" s="87">
        <f>Input!Q20</f>
        <v>0</v>
      </c>
    </row>
    <row r="35" spans="1:19" s="87" customFormat="1" ht="27.75" hidden="1" customHeight="1" x14ac:dyDescent="0.25">
      <c r="A35" s="124">
        <v>12</v>
      </c>
      <c r="B35" s="88"/>
      <c r="C35" s="84" t="str">
        <f>T(Input!C26)</f>
        <v/>
      </c>
      <c r="D35" s="85"/>
      <c r="E35" s="85"/>
      <c r="F35" s="85"/>
      <c r="G35" s="85">
        <f>IF(Input!$D26="Travel",F35,0)</f>
        <v>0</v>
      </c>
      <c r="H35" s="85">
        <f>IF(Input!$D26="Hotel  Accommodation",F35,0)</f>
        <v>0</v>
      </c>
      <c r="I35" s="85">
        <f>IF(Input!$D26="Hotel Food",F35,0)</f>
        <v>0</v>
      </c>
      <c r="J35" s="85">
        <f>IF(Input!$D26="Hotel  Telephone",F35,0)</f>
        <v>0</v>
      </c>
      <c r="K35" s="85">
        <f>IF(Input!$D26="Hotel  Other",F35,0)</f>
        <v>0</v>
      </c>
      <c r="L35" s="85">
        <f>IF(Input!$D26="Non-hotel Subsistence",F35,0)</f>
        <v>0</v>
      </c>
      <c r="M35" s="86">
        <f>IF(Input!$D26="Entertaining",F35,0)</f>
        <v>0</v>
      </c>
      <c r="N35" s="85">
        <f>IF(Input!$D26="Training",F35,0)</f>
        <v>0</v>
      </c>
      <c r="O35" s="137">
        <f t="shared" si="1"/>
        <v>0</v>
      </c>
      <c r="Q35" s="87" t="e">
        <f>IF(#REF!&lt;&gt;SUM(G35:O35),"ERROR","O.K.")</f>
        <v>#REF!</v>
      </c>
      <c r="S35" s="87">
        <f>Input!Q21</f>
        <v>0</v>
      </c>
    </row>
    <row r="36" spans="1:19" s="87" customFormat="1" ht="27.75" hidden="1" customHeight="1" x14ac:dyDescent="0.25">
      <c r="A36" s="124">
        <v>13</v>
      </c>
      <c r="B36" s="88"/>
      <c r="C36" s="84" t="str">
        <f>T(Input!C28)</f>
        <v/>
      </c>
      <c r="D36" s="85"/>
      <c r="E36" s="85"/>
      <c r="F36" s="85"/>
      <c r="G36" s="85">
        <f>IF(Input!$D27="Travel",F36,0)</f>
        <v>0</v>
      </c>
      <c r="H36" s="85">
        <f>IF(Input!$D27="Hotel  Accommodation",F36,0)</f>
        <v>0</v>
      </c>
      <c r="I36" s="85">
        <f>IF(Input!$D27="Hotel Food",F36,0)</f>
        <v>0</v>
      </c>
      <c r="J36" s="85">
        <f>IF(Input!$D27="Hotel  Telephone",F36,0)</f>
        <v>0</v>
      </c>
      <c r="K36" s="85">
        <f>IF(Input!$D27="Hotel  Other",F36,0)</f>
        <v>0</v>
      </c>
      <c r="L36" s="85">
        <f>IF(Input!$D27="Non-hotel Subsistence",F36,0)</f>
        <v>0</v>
      </c>
      <c r="M36" s="86">
        <f>IF(Input!$D27="Entertaining",F36,0)</f>
        <v>0</v>
      </c>
      <c r="N36" s="85">
        <f>IF(Input!$D27="Training",F36,0)</f>
        <v>0</v>
      </c>
      <c r="O36" s="137">
        <f t="shared" si="1"/>
        <v>0</v>
      </c>
      <c r="Q36" s="87" t="e">
        <f>IF(#REF!&lt;&gt;SUM(G36:O36),"ERROR","O.K.")</f>
        <v>#REF!</v>
      </c>
      <c r="S36" s="87">
        <f>Input!Q22</f>
        <v>0</v>
      </c>
    </row>
    <row r="37" spans="1:19" s="87" customFormat="1" ht="27.75" hidden="1" customHeight="1" x14ac:dyDescent="0.25">
      <c r="A37" s="124">
        <v>14</v>
      </c>
      <c r="B37" s="88"/>
      <c r="C37" s="84" t="str">
        <f>T(Input!C29)</f>
        <v/>
      </c>
      <c r="D37" s="85"/>
      <c r="E37" s="85"/>
      <c r="F37" s="85"/>
      <c r="G37" s="85">
        <f>IF(Input!$D28="Travel",F37,0)</f>
        <v>0</v>
      </c>
      <c r="H37" s="85">
        <f>IF(Input!$D28="Hotel  Accommodation",F37,0)</f>
        <v>0</v>
      </c>
      <c r="I37" s="85">
        <f>IF(Input!$D28="Hotel Food",F37,0)</f>
        <v>0</v>
      </c>
      <c r="J37" s="85">
        <f>IF(Input!$D28="Hotel  Telephone",F37,0)</f>
        <v>0</v>
      </c>
      <c r="K37" s="85">
        <f>IF(Input!$D28="Hotel  Other",F37,0)</f>
        <v>0</v>
      </c>
      <c r="L37" s="85">
        <f>IF(Input!$D28="Non-hotel Subsistence",F37,0)</f>
        <v>0</v>
      </c>
      <c r="M37" s="86">
        <f>IF(Input!$D28="Entertaining",F37,0)</f>
        <v>0</v>
      </c>
      <c r="N37" s="85">
        <f>IF(Input!$D28="Training",F37,0)</f>
        <v>0</v>
      </c>
      <c r="O37" s="137">
        <f t="shared" si="1"/>
        <v>0</v>
      </c>
      <c r="Q37" s="87" t="e">
        <f>IF(#REF!&lt;&gt;SUM(G37:O37),"ERROR","O.K.")</f>
        <v>#REF!</v>
      </c>
      <c r="S37" s="87">
        <f>Input!Q23</f>
        <v>0</v>
      </c>
    </row>
    <row r="38" spans="1:19" s="87" customFormat="1" ht="27.75" hidden="1" customHeight="1" x14ac:dyDescent="0.25">
      <c r="A38" s="124">
        <v>15</v>
      </c>
      <c r="B38" s="88"/>
      <c r="C38" s="84" t="str">
        <f>T(Input!C30)</f>
        <v/>
      </c>
      <c r="D38" s="85"/>
      <c r="E38" s="85"/>
      <c r="F38" s="85"/>
      <c r="G38" s="85">
        <f>IF(Input!$D29="Travel",F38,0)</f>
        <v>0</v>
      </c>
      <c r="H38" s="85">
        <f>IF(Input!$D29="Hotel  Accommodation",F38,0)</f>
        <v>0</v>
      </c>
      <c r="I38" s="85">
        <f>IF(Input!$D29="Hotel Food",F38,0)</f>
        <v>0</v>
      </c>
      <c r="J38" s="85">
        <f>IF(Input!$D29="Hotel  Telephone",F38,0)</f>
        <v>0</v>
      </c>
      <c r="K38" s="85">
        <f>IF(Input!$D29="Hotel  Other",F38,0)</f>
        <v>0</v>
      </c>
      <c r="L38" s="85">
        <f>IF(Input!$D29="Non-hotel Subsistence",F38,0)</f>
        <v>0</v>
      </c>
      <c r="M38" s="86">
        <f>IF(Input!$D29="Entertaining",F38,0)</f>
        <v>0</v>
      </c>
      <c r="N38" s="85">
        <f>IF(Input!$D29="Training",F38,0)</f>
        <v>0</v>
      </c>
      <c r="O38" s="137">
        <f t="shared" si="1"/>
        <v>0</v>
      </c>
      <c r="Q38" s="87" t="e">
        <f>IF(#REF!&lt;&gt;SUM(G38:O38),"ERROR","O.K.")</f>
        <v>#REF!</v>
      </c>
      <c r="S38" s="87">
        <f>Input!Q29</f>
        <v>0</v>
      </c>
    </row>
    <row r="39" spans="1:19" s="87" customFormat="1" ht="27.75" hidden="1" customHeight="1" x14ac:dyDescent="0.25">
      <c r="A39" s="124">
        <v>16</v>
      </c>
      <c r="B39" s="88"/>
      <c r="C39" s="84" t="str">
        <f>T(Input!C31)</f>
        <v/>
      </c>
      <c r="D39" s="85"/>
      <c r="E39" s="85"/>
      <c r="F39" s="85"/>
      <c r="G39" s="85">
        <f>IF(Input!$D30="Travel",F39,0)</f>
        <v>0</v>
      </c>
      <c r="H39" s="85">
        <f>IF(Input!$D30="Hotel  Accommodation",F39,0)</f>
        <v>0</v>
      </c>
      <c r="I39" s="85">
        <f>IF(Input!$D30="Hotel Food",F39,0)</f>
        <v>0</v>
      </c>
      <c r="J39" s="85">
        <f>IF(Input!$D30="Hotel  Telephone",F39,0)</f>
        <v>0</v>
      </c>
      <c r="K39" s="85">
        <f>IF(Input!$D30="Hotel  Other",F39,0)</f>
        <v>0</v>
      </c>
      <c r="L39" s="85">
        <f>IF(Input!$D30="Non-hotel Subsistence",F39,0)</f>
        <v>0</v>
      </c>
      <c r="M39" s="86">
        <f>IF(Input!$D30="Entertaining",F39,0)</f>
        <v>0</v>
      </c>
      <c r="N39" s="85">
        <f>IF(Input!$D30="Training",F39,0)</f>
        <v>0</v>
      </c>
      <c r="O39" s="137">
        <f t="shared" si="1"/>
        <v>0</v>
      </c>
      <c r="Q39" s="87" t="e">
        <f>IF(#REF!&lt;&gt;SUM(G39:O39),"ERROR","O.K.")</f>
        <v>#REF!</v>
      </c>
      <c r="S39" s="87">
        <f>Input!Q31</f>
        <v>0</v>
      </c>
    </row>
    <row r="40" spans="1:19" s="87" customFormat="1" ht="27.75" hidden="1" customHeight="1" x14ac:dyDescent="0.25">
      <c r="A40" s="124">
        <v>17</v>
      </c>
      <c r="B40" s="88"/>
      <c r="C40" s="84" t="str">
        <f>T(Input!C31)</f>
        <v/>
      </c>
      <c r="D40" s="85"/>
      <c r="E40" s="85"/>
      <c r="F40" s="85"/>
      <c r="G40" s="85">
        <f>IF(Input!$D30="Travel",F40,0)</f>
        <v>0</v>
      </c>
      <c r="H40" s="85">
        <f>IF(Input!$D30="Hotel  Accommodation",F40,0)</f>
        <v>0</v>
      </c>
      <c r="I40" s="85">
        <f>IF(Input!$D30="Hotel Food",F40,0)</f>
        <v>0</v>
      </c>
      <c r="J40" s="85">
        <f>IF(Input!$D30="Hotel  Telephone",F40,0)</f>
        <v>0</v>
      </c>
      <c r="K40" s="85">
        <f>IF(Input!$D30="Hotel  Other",F40,0)</f>
        <v>0</v>
      </c>
      <c r="L40" s="85">
        <f>IF(Input!$D30="Non-hotel Subsistence",F40,0)</f>
        <v>0</v>
      </c>
      <c r="M40" s="86">
        <f>IF(Input!$D30="Entertaining",F40,0)</f>
        <v>0</v>
      </c>
      <c r="N40" s="85">
        <f>IF(Input!$D30="Training",F40,0)</f>
        <v>0</v>
      </c>
      <c r="O40" s="137">
        <f t="shared" si="1"/>
        <v>0</v>
      </c>
      <c r="Q40" s="87" t="e">
        <f>IF(#REF!&lt;&gt;SUM(G40:O40),"ERROR","O.K.")</f>
        <v>#REF!</v>
      </c>
      <c r="S40" s="87">
        <f>Input!Q31</f>
        <v>0</v>
      </c>
    </row>
    <row r="41" spans="1:19" s="87" customFormat="1" ht="71.25" hidden="1" customHeight="1" x14ac:dyDescent="0.25">
      <c r="A41" s="124">
        <v>18</v>
      </c>
      <c r="B41" s="88"/>
      <c r="C41" s="84" t="str">
        <f>T(Input!C32)</f>
        <v/>
      </c>
      <c r="D41" s="85"/>
      <c r="E41" s="85"/>
      <c r="F41" s="103"/>
      <c r="G41" s="103">
        <f>IF(Input!$D31="Travel",F41,0)</f>
        <v>0</v>
      </c>
      <c r="H41" s="103">
        <f>IF(Input!$D31="Hotel  Accommodation",F41,0)</f>
        <v>0</v>
      </c>
      <c r="I41" s="103">
        <f>IF(Input!$D31="Hotel Food",F41,0)</f>
        <v>0</v>
      </c>
      <c r="J41" s="103">
        <f>IF(Input!$D31="Hotel  Telephone",F41,0)</f>
        <v>0</v>
      </c>
      <c r="K41" s="103">
        <f>IF(Input!$D31="Hotel  Other",F41,0)</f>
        <v>0</v>
      </c>
      <c r="L41" s="103">
        <f>IF(Input!$D31="Non-hotel Subsistence",F41,0)</f>
        <v>0</v>
      </c>
      <c r="M41" s="104">
        <f>IF(Input!$D31="Entertaining",F41,0)</f>
        <v>0</v>
      </c>
      <c r="N41" s="103">
        <f>IF(Input!$D31="Training",F41,0)</f>
        <v>0</v>
      </c>
      <c r="O41" s="137">
        <f t="shared" si="1"/>
        <v>0</v>
      </c>
      <c r="Q41" s="87" t="e">
        <f>IF(#REF!&lt;&gt;SUM(G41:O41),"ERROR","O.K.")</f>
        <v>#REF!</v>
      </c>
      <c r="S41" s="87">
        <f>Input!Q32</f>
        <v>0</v>
      </c>
    </row>
    <row r="42" spans="1:19" ht="18.75" customHeight="1" x14ac:dyDescent="0.3">
      <c r="A42" s="47"/>
      <c r="B42" s="111" t="s">
        <v>119</v>
      </c>
      <c r="C42" s="112"/>
      <c r="D42" s="113"/>
      <c r="E42" s="113"/>
      <c r="F42" s="114"/>
      <c r="G42" s="114">
        <f t="shared" ref="G42:N42" si="2">SUM(G10:G41)</f>
        <v>0</v>
      </c>
      <c r="H42" s="114">
        <f t="shared" si="2"/>
        <v>0</v>
      </c>
      <c r="I42" s="114">
        <f t="shared" si="2"/>
        <v>0</v>
      </c>
      <c r="J42" s="114">
        <f t="shared" si="2"/>
        <v>0</v>
      </c>
      <c r="K42" s="114">
        <f t="shared" si="2"/>
        <v>0</v>
      </c>
      <c r="L42" s="114">
        <f t="shared" si="2"/>
        <v>0</v>
      </c>
      <c r="M42" s="114">
        <f t="shared" si="2"/>
        <v>0</v>
      </c>
      <c r="N42" s="114">
        <f>SUM(N10:N33)</f>
        <v>3069.8899999999994</v>
      </c>
      <c r="O42" s="114">
        <f>SUM(O10:O33)</f>
        <v>3069.8899999999994</v>
      </c>
      <c r="Q42" s="43" t="e">
        <f>IF(#REF!&lt;&gt;Input!I40,"ERROR","O.K.")</f>
        <v>#REF!</v>
      </c>
    </row>
    <row r="43" spans="1:19" s="70" customFormat="1" ht="22.5" customHeight="1" x14ac:dyDescent="0.2">
      <c r="A43" s="154" t="s">
        <v>144</v>
      </c>
      <c r="B43" s="154"/>
      <c r="C43" s="121" t="s">
        <v>145</v>
      </c>
      <c r="D43" s="154" t="s">
        <v>141</v>
      </c>
      <c r="E43" s="154"/>
      <c r="F43" s="155"/>
      <c r="G43" s="154" t="s">
        <v>142</v>
      </c>
      <c r="H43" s="154"/>
      <c r="I43" s="155"/>
      <c r="J43" s="154" t="s">
        <v>143</v>
      </c>
      <c r="K43" s="154"/>
      <c r="L43" s="155"/>
      <c r="M43" s="156" t="s">
        <v>120</v>
      </c>
      <c r="N43" s="156"/>
      <c r="O43" s="156"/>
      <c r="S43" s="70">
        <f>SUM(S10:S42)</f>
        <v>0</v>
      </c>
    </row>
    <row r="44" spans="1:19" ht="20.25" customHeight="1" x14ac:dyDescent="0.2">
      <c r="A44" s="154"/>
      <c r="B44" s="154"/>
      <c r="C44" s="154"/>
      <c r="D44" s="154"/>
      <c r="E44" s="154"/>
      <c r="F44" s="154"/>
      <c r="G44" s="160"/>
      <c r="H44" s="161"/>
      <c r="I44" s="161"/>
      <c r="J44" s="154"/>
      <c r="K44" s="154"/>
      <c r="L44" s="154"/>
      <c r="M44" s="148"/>
      <c r="N44" s="148"/>
      <c r="O44" s="148"/>
    </row>
    <row r="45" spans="1:19" ht="21.75" hidden="1" customHeight="1" x14ac:dyDescent="0.2">
      <c r="A45" s="154"/>
      <c r="B45" s="154"/>
      <c r="C45" s="154"/>
      <c r="D45" s="154"/>
      <c r="E45" s="154"/>
      <c r="F45" s="154"/>
      <c r="G45" s="162"/>
      <c r="H45" s="163"/>
      <c r="I45" s="163"/>
      <c r="J45" s="154"/>
      <c r="K45" s="154"/>
      <c r="L45" s="154"/>
      <c r="M45" s="148"/>
      <c r="N45" s="148"/>
      <c r="O45" s="148"/>
    </row>
    <row r="46" spans="1:19" ht="21.75" hidden="1" customHeight="1" x14ac:dyDescent="0.2">
      <c r="A46" s="154"/>
      <c r="B46" s="154"/>
      <c r="C46" s="154"/>
      <c r="D46" s="154"/>
      <c r="E46" s="154"/>
      <c r="F46" s="154"/>
      <c r="G46" s="162"/>
      <c r="H46" s="163"/>
      <c r="I46" s="163"/>
      <c r="J46" s="154"/>
      <c r="K46" s="154"/>
      <c r="L46" s="154"/>
      <c r="M46" s="148"/>
      <c r="N46" s="148"/>
      <c r="O46" s="148"/>
    </row>
    <row r="47" spans="1:19" ht="21.75" customHeight="1" x14ac:dyDescent="0.2">
      <c r="A47" s="154"/>
      <c r="B47" s="154"/>
      <c r="C47" s="154"/>
      <c r="D47" s="154"/>
      <c r="E47" s="154"/>
      <c r="F47" s="154"/>
      <c r="G47" s="162"/>
      <c r="H47" s="163"/>
      <c r="I47" s="163"/>
      <c r="J47" s="154"/>
      <c r="K47" s="154"/>
      <c r="L47" s="154"/>
      <c r="M47" s="148"/>
      <c r="N47" s="148"/>
      <c r="O47" s="148"/>
    </row>
    <row r="48" spans="1:19" ht="19.5" customHeight="1" x14ac:dyDescent="0.2">
      <c r="A48" s="154"/>
      <c r="B48" s="154"/>
      <c r="C48" s="154"/>
      <c r="D48" s="154"/>
      <c r="E48" s="154"/>
      <c r="F48" s="154"/>
      <c r="G48" s="162"/>
      <c r="H48" s="163"/>
      <c r="I48" s="163"/>
      <c r="J48" s="154"/>
      <c r="K48" s="154"/>
      <c r="L48" s="154"/>
      <c r="M48" s="148"/>
      <c r="N48" s="148"/>
      <c r="O48" s="148"/>
    </row>
    <row r="49" spans="1:15" ht="7.5" customHeight="1" x14ac:dyDescent="0.2">
      <c r="A49" s="154"/>
      <c r="B49" s="154"/>
      <c r="C49" s="154"/>
      <c r="D49" s="154"/>
      <c r="E49" s="154"/>
      <c r="F49" s="154"/>
      <c r="G49" s="164"/>
      <c r="H49" s="165"/>
      <c r="I49" s="165"/>
      <c r="J49" s="154"/>
      <c r="K49" s="154"/>
      <c r="L49" s="154"/>
      <c r="M49" s="148"/>
      <c r="N49" s="148"/>
      <c r="O49" s="148"/>
    </row>
    <row r="50" spans="1:15" ht="41.25" customHeight="1" x14ac:dyDescent="0.25">
      <c r="B50" s="52"/>
      <c r="D50" s="48"/>
      <c r="E50" s="48"/>
      <c r="F50" s="48"/>
      <c r="G50" s="48"/>
      <c r="H50" s="48"/>
      <c r="I50" s="48"/>
      <c r="J50" s="48"/>
      <c r="K50" s="116" t="s">
        <v>128</v>
      </c>
      <c r="L50" s="116"/>
      <c r="M50" s="157" t="s">
        <v>150</v>
      </c>
      <c r="N50" s="157"/>
      <c r="O50" s="157"/>
    </row>
    <row r="51" spans="1:15" ht="36.75" customHeight="1" x14ac:dyDescent="0.25">
      <c r="C51" s="105" t="s">
        <v>140</v>
      </c>
      <c r="K51" s="115" t="s">
        <v>129</v>
      </c>
      <c r="L51" s="115"/>
      <c r="M51" s="158" t="s">
        <v>151</v>
      </c>
      <c r="N51" s="158"/>
      <c r="O51" s="158"/>
    </row>
    <row r="52" spans="1:15" ht="42.75" customHeight="1" x14ac:dyDescent="0.3">
      <c r="A52" s="45"/>
      <c r="B52" s="106"/>
      <c r="C52" s="107"/>
      <c r="D52" s="115" t="s">
        <v>121</v>
      </c>
      <c r="E52" s="152" t="s">
        <v>149</v>
      </c>
      <c r="F52" s="153"/>
      <c r="G52" s="1"/>
      <c r="H52" s="1"/>
      <c r="I52" s="1"/>
      <c r="J52" s="1"/>
      <c r="K52" s="115" t="s">
        <v>130</v>
      </c>
      <c r="L52" s="115"/>
      <c r="M52" s="159" t="s">
        <v>152</v>
      </c>
      <c r="N52" s="159"/>
      <c r="O52" s="159"/>
    </row>
  </sheetData>
  <autoFilter ref="A7:S8" xr:uid="{00000000-0009-0000-0000-000001000000}"/>
  <mergeCells count="29">
    <mergeCell ref="B10:B33"/>
    <mergeCell ref="R7:R8"/>
    <mergeCell ref="E52:F52"/>
    <mergeCell ref="A43:B43"/>
    <mergeCell ref="D43:F43"/>
    <mergeCell ref="M43:O43"/>
    <mergeCell ref="M50:O50"/>
    <mergeCell ref="M51:O51"/>
    <mergeCell ref="M52:O52"/>
    <mergeCell ref="A44:B49"/>
    <mergeCell ref="C44:C49"/>
    <mergeCell ref="D44:F49"/>
    <mergeCell ref="G43:I43"/>
    <mergeCell ref="G44:I49"/>
    <mergeCell ref="J44:L49"/>
    <mergeCell ref="J43:L43"/>
    <mergeCell ref="M44:O49"/>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A1:A2 G1:H2 B1:B4 D1:F6 I1:O6 C1:C9 H3:H6 A4:B4 G4:G6 A6:A33 B7:B10 N9 A42:O42 D9:M33 A34:N41 O9:O41">
    <cfRule type="expression" dxfId="5" priority="75" stopIfTrue="1">
      <formula>$S$43&gt;0</formula>
    </cfRule>
  </conditionalFormatting>
  <conditionalFormatting sqref="A2 B2:B3 C2:C6 A4 A6 E6 L6 D9:O9 H12 D7:O7">
    <cfRule type="expression" dxfId="4" priority="165" stopIfTrue="1">
      <formula>$R$41&gt;0</formula>
    </cfRule>
  </conditionalFormatting>
  <conditionalFormatting sqref="R7">
    <cfRule type="expression" dxfId="3" priority="4" stopIfTrue="1">
      <formula>$R$41&gt;0</formula>
    </cfRule>
  </conditionalFormatting>
  <conditionalFormatting sqref="C10:C33">
    <cfRule type="expression" dxfId="2" priority="3" stopIfTrue="1">
      <formula>$R$60&gt;0</formula>
    </cfRule>
  </conditionalFormatting>
  <conditionalFormatting sqref="N10:N33">
    <cfRule type="expression" dxfId="1" priority="1" stopIfTrue="1">
      <formula>$R$60&gt;0</formula>
    </cfRule>
  </conditionalFormatting>
  <conditionalFormatting sqref="N12:N13 N15:N16">
    <cfRule type="expression" dxfId="0" priority="2" stopIfTrue="1">
      <formula>$R$66&gt;0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68" t="s">
        <v>89</v>
      </c>
      <c r="B1" s="168"/>
      <c r="C1" s="168"/>
    </row>
    <row r="3" spans="1:3" ht="37.5" customHeight="1" x14ac:dyDescent="0.2">
      <c r="A3" s="76">
        <v>1</v>
      </c>
      <c r="B3" s="167" t="s">
        <v>88</v>
      </c>
      <c r="C3" s="167"/>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66" t="s">
        <v>90</v>
      </c>
      <c r="C14" s="166"/>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66" t="s">
        <v>93</v>
      </c>
      <c r="C20" s="166"/>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2023-07-01T00:58:38Z</cp:lastPrinted>
  <dcterms:created xsi:type="dcterms:W3CDTF">1998-01-13T09:32:03Z</dcterms:created>
  <dcterms:modified xsi:type="dcterms:W3CDTF">2024-09-11T06:29:42Z</dcterms:modified>
</cp:coreProperties>
</file>