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8695" windowHeight="13050"/>
  </bookViews>
  <sheets>
    <sheet name="现有车间产能分析" sheetId="3" r:id="rId1"/>
    <sheet name="最大产能说明" sheetId="4" r:id="rId2"/>
    <sheet name="发泡设备故障汇总" sheetId="5" r:id="rId3"/>
  </sheets>
  <calcPr calcId="125725"/>
</workbook>
</file>

<file path=xl/calcChain.xml><?xml version="1.0" encoding="utf-8"?>
<calcChain xmlns="http://schemas.openxmlformats.org/spreadsheetml/2006/main">
  <c r="K7" i="4"/>
  <c r="L7" s="1"/>
  <c r="M7" s="1"/>
  <c r="I7"/>
  <c r="K6"/>
  <c r="L6" s="1"/>
  <c r="M6" s="1"/>
  <c r="I6"/>
  <c r="K5"/>
  <c r="L5" s="1"/>
  <c r="M5" s="1"/>
  <c r="I5"/>
  <c r="K4"/>
  <c r="L4" s="1"/>
  <c r="M4" s="1"/>
  <c r="I4"/>
  <c r="K3"/>
  <c r="L3" s="1"/>
  <c r="M3" s="1"/>
  <c r="I3"/>
  <c r="G34" i="3"/>
  <c r="G35"/>
  <c r="G36"/>
  <c r="G37"/>
  <c r="G38"/>
  <c r="G39"/>
  <c r="G33"/>
  <c r="G5"/>
  <c r="G6"/>
  <c r="H6" s="1"/>
  <c r="I6" s="1"/>
  <c r="G7"/>
  <c r="H7" s="1"/>
  <c r="I7" s="1"/>
  <c r="G8"/>
  <c r="G9"/>
  <c r="G10"/>
  <c r="H10" s="1"/>
  <c r="I10" s="1"/>
  <c r="G11"/>
  <c r="G12"/>
  <c r="G13"/>
  <c r="G14"/>
  <c r="H14" s="1"/>
  <c r="I14" s="1"/>
  <c r="G15"/>
  <c r="G16"/>
  <c r="G17"/>
  <c r="G18"/>
  <c r="H18" s="1"/>
  <c r="I18" s="1"/>
  <c r="G19"/>
  <c r="G20"/>
  <c r="G21"/>
  <c r="G22"/>
  <c r="H22" s="1"/>
  <c r="I22" s="1"/>
  <c r="G23"/>
  <c r="G24"/>
  <c r="H24" s="1"/>
  <c r="I24" s="1"/>
  <c r="G25"/>
  <c r="G26"/>
  <c r="H26" s="1"/>
  <c r="I26" s="1"/>
  <c r="G27"/>
  <c r="G28"/>
  <c r="H28" s="1"/>
  <c r="I28" s="1"/>
  <c r="G29"/>
  <c r="G30"/>
  <c r="H30" s="1"/>
  <c r="I30" s="1"/>
  <c r="G4"/>
  <c r="G3"/>
  <c r="H5"/>
  <c r="I5" s="1"/>
  <c r="H9"/>
  <c r="I9" s="1"/>
  <c r="H11"/>
  <c r="I11" s="1"/>
  <c r="H13"/>
  <c r="I13" s="1"/>
  <c r="H15"/>
  <c r="I15" s="1"/>
  <c r="H17"/>
  <c r="I17" s="1"/>
  <c r="H19"/>
  <c r="I19" s="1"/>
  <c r="H21"/>
  <c r="I21" s="1"/>
  <c r="H34"/>
  <c r="I34" s="1"/>
  <c r="H35"/>
  <c r="I35" s="1"/>
  <c r="H36"/>
  <c r="I36" s="1"/>
  <c r="H37"/>
  <c r="I37" s="1"/>
  <c r="H38"/>
  <c r="I38" s="1"/>
  <c r="H39"/>
  <c r="I39" s="1"/>
  <c r="H33"/>
  <c r="I33" s="1"/>
  <c r="D31"/>
  <c r="D40" s="1"/>
  <c r="C31"/>
  <c r="C40" s="1"/>
  <c r="H29"/>
  <c r="I29" s="1"/>
  <c r="H27"/>
  <c r="I27" s="1"/>
  <c r="H25"/>
  <c r="I25" s="1"/>
  <c r="H23"/>
  <c r="I23" s="1"/>
  <c r="H4"/>
  <c r="I4" s="1"/>
  <c r="H8"/>
  <c r="I8" s="1"/>
  <c r="H12"/>
  <c r="I12" s="1"/>
  <c r="H16"/>
  <c r="I16" s="1"/>
  <c r="H20"/>
  <c r="I20" s="1"/>
  <c r="H3"/>
  <c r="I3" s="1"/>
  <c r="G31" l="1"/>
  <c r="G40" s="1"/>
</calcChain>
</file>

<file path=xl/sharedStrings.xml><?xml version="1.0" encoding="utf-8"?>
<sst xmlns="http://schemas.openxmlformats.org/spreadsheetml/2006/main" count="71" uniqueCount="71">
  <si>
    <t>产品名称</t>
  </si>
  <si>
    <t>模具
数量</t>
  </si>
  <si>
    <t>占用模
架数量</t>
  </si>
  <si>
    <r>
      <t>C40DB</t>
    </r>
    <r>
      <rPr>
        <b/>
        <sz val="9"/>
        <rFont val="宋体"/>
        <family val="3"/>
        <charset val="134"/>
      </rPr>
      <t>后排大坐垫</t>
    </r>
    <r>
      <rPr>
        <b/>
        <sz val="9"/>
        <rFont val="Arial"/>
        <family val="2"/>
      </rPr>
      <t>-Z02</t>
    </r>
    <phoneticPr fontId="7" type="noConversion"/>
  </si>
  <si>
    <r>
      <t>C40DB</t>
    </r>
    <r>
      <rPr>
        <b/>
        <sz val="9"/>
        <rFont val="宋体"/>
        <family val="3"/>
        <charset val="134"/>
      </rPr>
      <t>后排靠背</t>
    </r>
    <r>
      <rPr>
        <b/>
        <sz val="9"/>
        <rFont val="Arial"/>
        <family val="2"/>
      </rPr>
      <t>-F01/F09</t>
    </r>
    <phoneticPr fontId="7" type="noConversion"/>
  </si>
  <si>
    <r>
      <t>C40DB</t>
    </r>
    <r>
      <rPr>
        <b/>
        <sz val="9"/>
        <rFont val="宋体"/>
        <family val="3"/>
        <charset val="134"/>
      </rPr>
      <t>后排大坐垫</t>
    </r>
    <phoneticPr fontId="7" type="noConversion"/>
  </si>
  <si>
    <r>
      <t>C40D</t>
    </r>
    <r>
      <rPr>
        <b/>
        <sz val="9"/>
        <rFont val="宋体"/>
        <family val="3"/>
        <charset val="134"/>
      </rPr>
      <t>后排不带扶手靠背</t>
    </r>
    <phoneticPr fontId="7" type="noConversion"/>
  </si>
  <si>
    <r>
      <t>C32B</t>
    </r>
    <r>
      <rPr>
        <b/>
        <sz val="9"/>
        <rFont val="宋体"/>
        <family val="3"/>
        <charset val="134"/>
      </rPr>
      <t>正驾带气囊靠背泡沫</t>
    </r>
    <phoneticPr fontId="8" type="noConversion"/>
  </si>
  <si>
    <r>
      <t>C32B</t>
    </r>
    <r>
      <rPr>
        <b/>
        <sz val="9"/>
        <rFont val="宋体"/>
        <family val="3"/>
        <charset val="134"/>
      </rPr>
      <t>副驾带气囊靠背泡沫</t>
    </r>
    <phoneticPr fontId="8" type="noConversion"/>
  </si>
  <si>
    <r>
      <t>C32B</t>
    </r>
    <r>
      <rPr>
        <b/>
        <sz val="9"/>
        <rFont val="宋体"/>
        <family val="3"/>
        <charset val="134"/>
      </rPr>
      <t>正驾坐垫泡沫</t>
    </r>
    <phoneticPr fontId="8" type="noConversion"/>
  </si>
  <si>
    <r>
      <t>C32B</t>
    </r>
    <r>
      <rPr>
        <b/>
        <sz val="9"/>
        <rFont val="宋体"/>
        <family val="3"/>
        <charset val="134"/>
      </rPr>
      <t>副驾坐垫泡沫</t>
    </r>
    <phoneticPr fontId="8" type="noConversion"/>
  </si>
  <si>
    <r>
      <t>C32B</t>
    </r>
    <r>
      <rPr>
        <b/>
        <sz val="9"/>
        <rFont val="宋体"/>
        <family val="3"/>
        <charset val="134"/>
      </rPr>
      <t>后排四分靠泡沫</t>
    </r>
    <phoneticPr fontId="8" type="noConversion"/>
  </si>
  <si>
    <r>
      <t>C32B</t>
    </r>
    <r>
      <rPr>
        <b/>
        <sz val="9"/>
        <rFont val="宋体"/>
        <family val="3"/>
        <charset val="134"/>
      </rPr>
      <t>后排大坐垫</t>
    </r>
    <phoneticPr fontId="7" type="noConversion"/>
  </si>
  <si>
    <r>
      <t>C32B</t>
    </r>
    <r>
      <rPr>
        <b/>
        <sz val="9"/>
        <rFont val="宋体"/>
        <family val="3"/>
        <charset val="134"/>
      </rPr>
      <t>后排六分靠泡沫</t>
    </r>
    <r>
      <rPr>
        <b/>
        <sz val="9"/>
        <rFont val="Arial"/>
        <family val="2"/>
      </rPr>
      <t/>
    </r>
    <phoneticPr fontId="8" type="noConversion"/>
  </si>
  <si>
    <r>
      <t>HA2</t>
    </r>
    <r>
      <rPr>
        <b/>
        <sz val="9"/>
        <rFont val="宋体"/>
        <family val="3"/>
        <charset val="134"/>
      </rPr>
      <t>正驾带气囊靠背泡沫</t>
    </r>
    <phoneticPr fontId="8" type="noConversion"/>
  </si>
  <si>
    <r>
      <t>HA2</t>
    </r>
    <r>
      <rPr>
        <b/>
        <sz val="9"/>
        <rFont val="宋体"/>
        <family val="3"/>
        <charset val="134"/>
      </rPr>
      <t>副驾带气囊靠背泡沫</t>
    </r>
    <phoneticPr fontId="8" type="noConversion"/>
  </si>
  <si>
    <r>
      <t>HA2</t>
    </r>
    <r>
      <rPr>
        <b/>
        <sz val="9"/>
        <rFont val="宋体"/>
        <family val="3"/>
        <charset val="134"/>
      </rPr>
      <t>正驾坐垫泡沫</t>
    </r>
    <phoneticPr fontId="8" type="noConversion"/>
  </si>
  <si>
    <r>
      <t>HA2</t>
    </r>
    <r>
      <rPr>
        <b/>
        <sz val="9"/>
        <rFont val="宋体"/>
        <family val="3"/>
        <charset val="134"/>
      </rPr>
      <t>副驾坐垫泡沫</t>
    </r>
    <phoneticPr fontId="8" type="noConversion"/>
  </si>
  <si>
    <r>
      <t>HA2</t>
    </r>
    <r>
      <rPr>
        <b/>
        <sz val="9"/>
        <rFont val="宋体"/>
        <family val="3"/>
        <charset val="134"/>
      </rPr>
      <t>后排四分靠泡沫</t>
    </r>
    <phoneticPr fontId="8" type="noConversion"/>
  </si>
  <si>
    <r>
      <t>HA2</t>
    </r>
    <r>
      <rPr>
        <b/>
        <sz val="9"/>
        <rFont val="宋体"/>
        <family val="3"/>
        <charset val="134"/>
      </rPr>
      <t>后排六分靠泡沫</t>
    </r>
    <r>
      <rPr>
        <b/>
        <sz val="9"/>
        <rFont val="Arial"/>
        <family val="2"/>
      </rPr>
      <t>(</t>
    </r>
    <r>
      <rPr>
        <b/>
        <sz val="9"/>
        <rFont val="宋体"/>
        <family val="3"/>
        <charset val="134"/>
      </rPr>
      <t>带扶手）</t>
    </r>
    <phoneticPr fontId="8" type="noConversion"/>
  </si>
  <si>
    <r>
      <t>HA2</t>
    </r>
    <r>
      <rPr>
        <b/>
        <sz val="9"/>
        <rFont val="宋体"/>
        <family val="3"/>
        <charset val="134"/>
      </rPr>
      <t>后排六分靠泡沫</t>
    </r>
    <r>
      <rPr>
        <b/>
        <sz val="9"/>
        <rFont val="Arial"/>
        <family val="2"/>
      </rPr>
      <t>(</t>
    </r>
    <r>
      <rPr>
        <b/>
        <sz val="9"/>
        <rFont val="宋体"/>
        <family val="3"/>
        <charset val="134"/>
      </rPr>
      <t>不带扶手）</t>
    </r>
    <phoneticPr fontId="8" type="noConversion"/>
  </si>
  <si>
    <r>
      <t>HA2</t>
    </r>
    <r>
      <rPr>
        <b/>
        <sz val="9"/>
        <rFont val="宋体"/>
        <family val="3"/>
        <charset val="134"/>
      </rPr>
      <t>后排百分座泡沫（</t>
    </r>
    <r>
      <rPr>
        <b/>
        <sz val="9"/>
        <rFont val="Arial"/>
        <family val="2"/>
      </rPr>
      <t>HK</t>
    </r>
    <r>
      <rPr>
        <b/>
        <sz val="9"/>
        <rFont val="宋体"/>
        <family val="3"/>
        <charset val="134"/>
      </rPr>
      <t>新造型）</t>
    </r>
    <phoneticPr fontId="8" type="noConversion"/>
  </si>
  <si>
    <t>备注</t>
    <phoneticPr fontId="7" type="noConversion"/>
  </si>
  <si>
    <t>每日实际生产数量
（件）</t>
    <phoneticPr fontId="7" type="noConversion"/>
  </si>
  <si>
    <r>
      <t>M4</t>
    </r>
    <r>
      <rPr>
        <b/>
        <sz val="9"/>
        <rFont val="宋体"/>
        <family val="3"/>
        <charset val="134"/>
      </rPr>
      <t>正驾前排靠背</t>
    </r>
    <phoneticPr fontId="7" type="noConversion"/>
  </si>
  <si>
    <r>
      <t>M4</t>
    </r>
    <r>
      <rPr>
        <b/>
        <sz val="9"/>
        <rFont val="宋体"/>
        <family val="3"/>
        <charset val="134"/>
      </rPr>
      <t>正驾前排坐垫</t>
    </r>
    <phoneticPr fontId="7" type="noConversion"/>
  </si>
  <si>
    <r>
      <t>M4</t>
    </r>
    <r>
      <rPr>
        <b/>
        <sz val="9"/>
        <rFont val="宋体"/>
        <family val="3"/>
        <charset val="134"/>
      </rPr>
      <t>副驾靠背</t>
    </r>
    <r>
      <rPr>
        <b/>
        <sz val="9"/>
        <rFont val="Arial"/>
        <family val="2"/>
      </rPr>
      <t>1</t>
    </r>
    <phoneticPr fontId="7" type="noConversion"/>
  </si>
  <si>
    <r>
      <t>M4</t>
    </r>
    <r>
      <rPr>
        <b/>
        <sz val="9"/>
        <rFont val="宋体"/>
        <family val="3"/>
        <charset val="134"/>
      </rPr>
      <t>副驾靠背</t>
    </r>
    <r>
      <rPr>
        <b/>
        <sz val="9"/>
        <rFont val="Arial"/>
        <family val="2"/>
      </rPr>
      <t>2</t>
    </r>
    <phoneticPr fontId="7" type="noConversion"/>
  </si>
  <si>
    <r>
      <t>2060</t>
    </r>
    <r>
      <rPr>
        <b/>
        <sz val="9"/>
        <rFont val="宋体"/>
        <family val="3"/>
        <charset val="134"/>
      </rPr>
      <t>坐垫</t>
    </r>
    <phoneticPr fontId="7" type="noConversion"/>
  </si>
  <si>
    <r>
      <t>1080</t>
    </r>
    <r>
      <rPr>
        <b/>
        <sz val="9"/>
        <rFont val="宋体"/>
        <family val="3"/>
        <charset val="134"/>
      </rPr>
      <t>坐垫</t>
    </r>
    <phoneticPr fontId="7" type="noConversion"/>
  </si>
  <si>
    <r>
      <t>P203</t>
    </r>
    <r>
      <rPr>
        <b/>
        <sz val="9"/>
        <rFont val="宋体"/>
        <family val="3"/>
        <charset val="134"/>
      </rPr>
      <t>前排靠背</t>
    </r>
    <phoneticPr fontId="7" type="noConversion"/>
  </si>
  <si>
    <r>
      <t>P203</t>
    </r>
    <r>
      <rPr>
        <b/>
        <sz val="9"/>
        <rFont val="宋体"/>
        <family val="3"/>
        <charset val="134"/>
      </rPr>
      <t>前排坐垫</t>
    </r>
    <phoneticPr fontId="7" type="noConversion"/>
  </si>
  <si>
    <r>
      <t>P203</t>
    </r>
    <r>
      <rPr>
        <b/>
        <sz val="9"/>
        <rFont val="宋体"/>
        <family val="3"/>
        <charset val="134"/>
      </rPr>
      <t>后排靠背</t>
    </r>
    <phoneticPr fontId="7" type="noConversion"/>
  </si>
  <si>
    <t>比亚迪项目前排正靠背</t>
    <phoneticPr fontId="7" type="noConversion"/>
  </si>
  <si>
    <t>比亚迪项目前排副靠背</t>
    <phoneticPr fontId="7" type="noConversion"/>
  </si>
  <si>
    <t>比亚迪项目前排正坐垫</t>
    <phoneticPr fontId="7" type="noConversion"/>
  </si>
  <si>
    <t>比亚迪项目前排副坐垫</t>
    <phoneticPr fontId="7" type="noConversion"/>
  </si>
  <si>
    <t>比亚迪项目后排六分靠背</t>
    <phoneticPr fontId="7" type="noConversion"/>
  </si>
  <si>
    <t>比亚迪项目后排四分靠背</t>
    <phoneticPr fontId="7" type="noConversion"/>
  </si>
  <si>
    <t>以上为现有模具产能总数</t>
    <phoneticPr fontId="7" type="noConversion"/>
  </si>
  <si>
    <t>序号</t>
  </si>
  <si>
    <t>产能</t>
  </si>
  <si>
    <t>生产模具</t>
  </si>
  <si>
    <t>生产圈数</t>
  </si>
  <si>
    <t>生产班次</t>
  </si>
  <si>
    <t>模温机台数</t>
  </si>
  <si>
    <t>设备情况</t>
  </si>
  <si>
    <t>可使用模架</t>
  </si>
  <si>
    <t>使用模架</t>
  </si>
  <si>
    <t>人员</t>
  </si>
  <si>
    <t>日产能</t>
  </si>
  <si>
    <t>月产能</t>
  </si>
  <si>
    <t>年产能</t>
    <phoneticPr fontId="8" type="noConversion"/>
  </si>
  <si>
    <t>备注</t>
  </si>
  <si>
    <t>1.环线40个模架，空压机占2个模架，擦枪占1个模架
模架利用率是：92.5%
2.每日按20小时计算，设备稼动率按年均94%计算
3.目前需要生产的模具占18个模架，剩余19个模架可挂5套比亚迪发泡模具</t>
    <phoneticPr fontId="7" type="noConversion"/>
  </si>
  <si>
    <t>年产量
（万件）</t>
    <phoneticPr fontId="7" type="noConversion"/>
  </si>
  <si>
    <t>现有车间产能分析</t>
    <phoneticPr fontId="7" type="noConversion"/>
  </si>
  <si>
    <t>最大产能说明</t>
    <phoneticPr fontId="8" type="noConversion"/>
  </si>
  <si>
    <r>
      <t>1</t>
    </r>
    <r>
      <rPr>
        <sz val="11"/>
        <color theme="1"/>
        <rFont val="宋体"/>
        <family val="3"/>
        <charset val="134"/>
        <scheme val="minor"/>
      </rPr>
      <t>.双机器的两个组分可以正常生产，另外两个组分损坏，需要维修更换设备</t>
    </r>
    <phoneticPr fontId="8" type="noConversion"/>
  </si>
  <si>
    <t>5.环线3台小车需要维修，2个模架信号问题要维修</t>
    <phoneticPr fontId="8" type="noConversion"/>
  </si>
  <si>
    <t>4.软水机损坏，需要维修</t>
    <phoneticPr fontId="8" type="noConversion"/>
  </si>
  <si>
    <t>3.备用冰水机故障，需要维修</t>
    <phoneticPr fontId="8" type="noConversion"/>
  </si>
  <si>
    <t>2.环线补水站三台故障两台，目前只有一台正常运行</t>
    <phoneticPr fontId="8" type="noConversion"/>
  </si>
  <si>
    <t>发泡设备故障汇总</t>
    <phoneticPr fontId="8" type="noConversion"/>
  </si>
  <si>
    <t>设备稼动率按94%计算</t>
    <phoneticPr fontId="8" type="noConversion"/>
  </si>
  <si>
    <t>每月生产26天
（件）</t>
    <phoneticPr fontId="7" type="noConversion"/>
  </si>
  <si>
    <t>每日生产时间(小时)</t>
    <phoneticPr fontId="7" type="noConversion"/>
  </si>
  <si>
    <t>发泡线一圈
转速(秒)</t>
    <phoneticPr fontId="7" type="noConversion"/>
  </si>
  <si>
    <t>比亚迪项目后排大坐垫</t>
    <phoneticPr fontId="7" type="noConversion"/>
  </si>
  <si>
    <t>6.混料房2号储料罐故障，需要维修</t>
    <phoneticPr fontId="8" type="noConversion"/>
  </si>
  <si>
    <t>7.混料房P1P2储料罐没有备用马达</t>
    <phoneticPr fontId="8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</si>
</sst>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0.00_ "/>
  </numFmts>
  <fonts count="1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Arial"/>
      <family val="2"/>
    </font>
    <font>
      <b/>
      <sz val="11"/>
      <name val="Arial"/>
      <family val="2"/>
    </font>
    <font>
      <b/>
      <sz val="14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22"/>
      <color theme="1"/>
      <name val="宋体"/>
      <family val="3"/>
      <charset val="134"/>
      <scheme val="minor"/>
    </font>
    <font>
      <sz val="26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5" fillId="0" borderId="0">
      <alignment vertical="center"/>
    </xf>
    <xf numFmtId="0" fontId="6" fillId="0" borderId="0">
      <alignment vertical="center"/>
    </xf>
  </cellStyleXfs>
  <cellXfs count="35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4" fillId="0" borderId="2" xfId="0" applyFont="1" applyBorder="1"/>
    <xf numFmtId="176" fontId="4" fillId="2" borderId="2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/>
    </xf>
    <xf numFmtId="0" fontId="13" fillId="0" borderId="2" xfId="2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1" fillId="2" borderId="2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8" fillId="0" borderId="2" xfId="0" applyFont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/>
    </xf>
    <xf numFmtId="0" fontId="0" fillId="0" borderId="2" xfId="0" applyBorder="1"/>
    <xf numFmtId="0" fontId="16" fillId="0" borderId="1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</cellXfs>
  <cellStyles count="3">
    <cellStyle name="常规" xfId="0" builtinId="0"/>
    <cellStyle name="常规 10_4月16日保内配件计划（周度）" xfId="1"/>
    <cellStyle name="常规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40"/>
  <sheetViews>
    <sheetView tabSelected="1" zoomScale="115" zoomScaleNormal="115" workbookViewId="0">
      <pane ySplit="2" topLeftCell="A9" activePane="bottomLeft" state="frozen"/>
      <selection pane="bottomLeft" activeCell="R22" sqref="R22"/>
    </sheetView>
  </sheetViews>
  <sheetFormatPr defaultColWidth="9" defaultRowHeight="13.5"/>
  <cols>
    <col min="1" max="1" width="4.125" customWidth="1"/>
    <col min="2" max="2" width="25.625" customWidth="1"/>
    <col min="3" max="4" width="13.25" customWidth="1"/>
    <col min="5" max="5" width="16.875" customWidth="1"/>
    <col min="6" max="6" width="15.125" customWidth="1"/>
    <col min="7" max="7" width="20.375" customWidth="1"/>
    <col min="8" max="9" width="16.625" customWidth="1"/>
    <col min="10" max="10" width="34.5" customWidth="1"/>
  </cols>
  <sheetData>
    <row r="1" spans="2:10" ht="33.75">
      <c r="B1" s="23" t="s">
        <v>56</v>
      </c>
      <c r="C1" s="23"/>
      <c r="D1" s="23"/>
      <c r="E1" s="23"/>
      <c r="F1" s="23"/>
      <c r="G1" s="23"/>
      <c r="H1" s="23"/>
      <c r="I1" s="23"/>
      <c r="J1" s="23"/>
    </row>
    <row r="2" spans="2:10" ht="51" customHeight="1">
      <c r="B2" s="19" t="s">
        <v>0</v>
      </c>
      <c r="C2" s="20" t="s">
        <v>1</v>
      </c>
      <c r="D2" s="20" t="s">
        <v>2</v>
      </c>
      <c r="E2" s="20" t="s">
        <v>67</v>
      </c>
      <c r="F2" s="20" t="s">
        <v>66</v>
      </c>
      <c r="G2" s="20" t="s">
        <v>23</v>
      </c>
      <c r="H2" s="20" t="s">
        <v>65</v>
      </c>
      <c r="I2" s="20" t="s">
        <v>55</v>
      </c>
      <c r="J2" s="7" t="s">
        <v>22</v>
      </c>
    </row>
    <row r="3" spans="2:10" ht="18" customHeight="1">
      <c r="B3" s="3" t="s">
        <v>14</v>
      </c>
      <c r="C3" s="1">
        <v>1</v>
      </c>
      <c r="D3" s="1">
        <v>0.5</v>
      </c>
      <c r="E3" s="24">
        <v>480</v>
      </c>
      <c r="F3" s="24">
        <v>20</v>
      </c>
      <c r="G3" s="2">
        <f>+$F$3*3600/$E$3*$C3*0.94</f>
        <v>141</v>
      </c>
      <c r="H3" s="2">
        <f>+G3*28</f>
        <v>3948</v>
      </c>
      <c r="I3" s="15">
        <f>+H3*12/10000</f>
        <v>4.7375999999999996</v>
      </c>
      <c r="J3" s="27" t="s">
        <v>54</v>
      </c>
    </row>
    <row r="4" spans="2:10" ht="18" customHeight="1">
      <c r="B4" s="3" t="s">
        <v>15</v>
      </c>
      <c r="C4" s="1">
        <v>1</v>
      </c>
      <c r="D4" s="1">
        <v>0.5</v>
      </c>
      <c r="E4" s="25"/>
      <c r="F4" s="25"/>
      <c r="G4" s="2">
        <f>+$F$3*3600/$E$3*$C4*0.94</f>
        <v>141</v>
      </c>
      <c r="H4" s="2">
        <f t="shared" ref="H4:H30" si="0">+G4*28</f>
        <v>3948</v>
      </c>
      <c r="I4" s="15">
        <f t="shared" ref="I4:I30" si="1">+H4*12/10000</f>
        <v>4.7375999999999996</v>
      </c>
      <c r="J4" s="28"/>
    </row>
    <row r="5" spans="2:10" ht="18" customHeight="1">
      <c r="B5" s="3" t="s">
        <v>16</v>
      </c>
      <c r="C5" s="1">
        <v>1</v>
      </c>
      <c r="D5" s="1">
        <v>0.5</v>
      </c>
      <c r="E5" s="25"/>
      <c r="F5" s="25"/>
      <c r="G5" s="2">
        <f t="shared" ref="G5:G30" si="2">+$F$3*3600/$E$3*$C5*0.94</f>
        <v>141</v>
      </c>
      <c r="H5" s="2">
        <f t="shared" si="0"/>
        <v>3948</v>
      </c>
      <c r="I5" s="15">
        <f t="shared" si="1"/>
        <v>4.7375999999999996</v>
      </c>
      <c r="J5" s="28"/>
    </row>
    <row r="6" spans="2:10" ht="18" customHeight="1">
      <c r="B6" s="3" t="s">
        <v>17</v>
      </c>
      <c r="C6" s="1">
        <v>1</v>
      </c>
      <c r="D6" s="1">
        <v>0.5</v>
      </c>
      <c r="E6" s="25"/>
      <c r="F6" s="25"/>
      <c r="G6" s="2">
        <f t="shared" si="2"/>
        <v>141</v>
      </c>
      <c r="H6" s="2">
        <f t="shared" si="0"/>
        <v>3948</v>
      </c>
      <c r="I6" s="15">
        <f t="shared" si="1"/>
        <v>4.7375999999999996</v>
      </c>
      <c r="J6" s="28"/>
    </row>
    <row r="7" spans="2:10" ht="18" customHeight="1">
      <c r="B7" s="3" t="s">
        <v>18</v>
      </c>
      <c r="C7" s="1">
        <v>1</v>
      </c>
      <c r="D7" s="1">
        <v>0.5</v>
      </c>
      <c r="E7" s="25"/>
      <c r="F7" s="25"/>
      <c r="G7" s="2">
        <f t="shared" si="2"/>
        <v>141</v>
      </c>
      <c r="H7" s="2">
        <f t="shared" si="0"/>
        <v>3948</v>
      </c>
      <c r="I7" s="15">
        <f t="shared" si="1"/>
        <v>4.7375999999999996</v>
      </c>
      <c r="J7" s="28"/>
    </row>
    <row r="8" spans="2:10" ht="18" customHeight="1">
      <c r="B8" s="3" t="s">
        <v>19</v>
      </c>
      <c r="C8" s="1">
        <v>1</v>
      </c>
      <c r="D8" s="1">
        <v>0.5</v>
      </c>
      <c r="E8" s="25"/>
      <c r="F8" s="25"/>
      <c r="G8" s="2">
        <f t="shared" si="2"/>
        <v>141</v>
      </c>
      <c r="H8" s="2">
        <f t="shared" si="0"/>
        <v>3948</v>
      </c>
      <c r="I8" s="15">
        <f t="shared" si="1"/>
        <v>4.7375999999999996</v>
      </c>
      <c r="J8" s="28"/>
    </row>
    <row r="9" spans="2:10" ht="18" customHeight="1">
      <c r="B9" s="3" t="s">
        <v>20</v>
      </c>
      <c r="C9" s="1">
        <v>1</v>
      </c>
      <c r="D9" s="1">
        <v>0.5</v>
      </c>
      <c r="E9" s="25"/>
      <c r="F9" s="25"/>
      <c r="G9" s="2">
        <f t="shared" si="2"/>
        <v>141</v>
      </c>
      <c r="H9" s="2">
        <f t="shared" si="0"/>
        <v>3948</v>
      </c>
      <c r="I9" s="15">
        <f t="shared" si="1"/>
        <v>4.7375999999999996</v>
      </c>
      <c r="J9" s="28"/>
    </row>
    <row r="10" spans="2:10" ht="18" customHeight="1">
      <c r="B10" s="3" t="s">
        <v>21</v>
      </c>
      <c r="C10" s="1">
        <v>1</v>
      </c>
      <c r="D10" s="1">
        <v>1</v>
      </c>
      <c r="E10" s="25"/>
      <c r="F10" s="25"/>
      <c r="G10" s="2">
        <f t="shared" si="2"/>
        <v>141</v>
      </c>
      <c r="H10" s="2">
        <f t="shared" si="0"/>
        <v>3948</v>
      </c>
      <c r="I10" s="15">
        <f t="shared" si="1"/>
        <v>4.7375999999999996</v>
      </c>
      <c r="J10" s="28"/>
    </row>
    <row r="11" spans="2:10" ht="18" customHeight="1">
      <c r="B11" s="3" t="s">
        <v>3</v>
      </c>
      <c r="C11" s="4">
        <v>1</v>
      </c>
      <c r="D11" s="1">
        <v>0.5</v>
      </c>
      <c r="E11" s="25"/>
      <c r="F11" s="25"/>
      <c r="G11" s="2">
        <f t="shared" si="2"/>
        <v>141</v>
      </c>
      <c r="H11" s="2">
        <f t="shared" si="0"/>
        <v>3948</v>
      </c>
      <c r="I11" s="15">
        <f t="shared" si="1"/>
        <v>4.7375999999999996</v>
      </c>
      <c r="J11" s="28"/>
    </row>
    <row r="12" spans="2:10" ht="18" customHeight="1">
      <c r="B12" s="3" t="s">
        <v>4</v>
      </c>
      <c r="C12" s="4">
        <v>1</v>
      </c>
      <c r="D12" s="1">
        <v>0.5</v>
      </c>
      <c r="E12" s="25"/>
      <c r="F12" s="25"/>
      <c r="G12" s="2">
        <f t="shared" si="2"/>
        <v>141</v>
      </c>
      <c r="H12" s="2">
        <f t="shared" si="0"/>
        <v>3948</v>
      </c>
      <c r="I12" s="15">
        <f t="shared" si="1"/>
        <v>4.7375999999999996</v>
      </c>
      <c r="J12" s="28"/>
    </row>
    <row r="13" spans="2:10" ht="18" customHeight="1">
      <c r="B13" s="3" t="s">
        <v>5</v>
      </c>
      <c r="C13" s="4">
        <v>1</v>
      </c>
      <c r="D13" s="1">
        <v>0.5</v>
      </c>
      <c r="E13" s="25"/>
      <c r="F13" s="25"/>
      <c r="G13" s="2">
        <f t="shared" si="2"/>
        <v>141</v>
      </c>
      <c r="H13" s="2">
        <f t="shared" si="0"/>
        <v>3948</v>
      </c>
      <c r="I13" s="15">
        <f t="shared" si="1"/>
        <v>4.7375999999999996</v>
      </c>
      <c r="J13" s="28"/>
    </row>
    <row r="14" spans="2:10" ht="18" customHeight="1">
      <c r="B14" s="3" t="s">
        <v>6</v>
      </c>
      <c r="C14" s="4">
        <v>1</v>
      </c>
      <c r="D14" s="1">
        <v>0.5</v>
      </c>
      <c r="E14" s="25"/>
      <c r="F14" s="25"/>
      <c r="G14" s="2">
        <f t="shared" si="2"/>
        <v>141</v>
      </c>
      <c r="H14" s="2">
        <f t="shared" si="0"/>
        <v>3948</v>
      </c>
      <c r="I14" s="15">
        <f t="shared" si="1"/>
        <v>4.7375999999999996</v>
      </c>
      <c r="J14" s="28"/>
    </row>
    <row r="15" spans="2:10" ht="18" customHeight="1">
      <c r="B15" s="3" t="s">
        <v>7</v>
      </c>
      <c r="C15" s="4">
        <v>1</v>
      </c>
      <c r="D15" s="1">
        <v>0.5</v>
      </c>
      <c r="E15" s="25"/>
      <c r="F15" s="25"/>
      <c r="G15" s="2">
        <f t="shared" si="2"/>
        <v>141</v>
      </c>
      <c r="H15" s="2">
        <f t="shared" si="0"/>
        <v>3948</v>
      </c>
      <c r="I15" s="15">
        <f t="shared" si="1"/>
        <v>4.7375999999999996</v>
      </c>
      <c r="J15" s="28"/>
    </row>
    <row r="16" spans="2:10" ht="18" customHeight="1">
      <c r="B16" s="3" t="s">
        <v>8</v>
      </c>
      <c r="C16" s="4">
        <v>1</v>
      </c>
      <c r="D16" s="1">
        <v>0.5</v>
      </c>
      <c r="E16" s="25"/>
      <c r="F16" s="25"/>
      <c r="G16" s="2">
        <f t="shared" si="2"/>
        <v>141</v>
      </c>
      <c r="H16" s="2">
        <f t="shared" si="0"/>
        <v>3948</v>
      </c>
      <c r="I16" s="15">
        <f t="shared" si="1"/>
        <v>4.7375999999999996</v>
      </c>
      <c r="J16" s="28"/>
    </row>
    <row r="17" spans="2:10" ht="18" customHeight="1">
      <c r="B17" s="3" t="s">
        <v>9</v>
      </c>
      <c r="C17" s="4">
        <v>1</v>
      </c>
      <c r="D17" s="1">
        <v>0.5</v>
      </c>
      <c r="E17" s="25"/>
      <c r="F17" s="25"/>
      <c r="G17" s="2">
        <f t="shared" si="2"/>
        <v>141</v>
      </c>
      <c r="H17" s="2">
        <f t="shared" si="0"/>
        <v>3948</v>
      </c>
      <c r="I17" s="15">
        <f t="shared" si="1"/>
        <v>4.7375999999999996</v>
      </c>
      <c r="J17" s="28"/>
    </row>
    <row r="18" spans="2:10" ht="18" customHeight="1">
      <c r="B18" s="3" t="s">
        <v>10</v>
      </c>
      <c r="C18" s="4">
        <v>1</v>
      </c>
      <c r="D18" s="1">
        <v>0.5</v>
      </c>
      <c r="E18" s="25"/>
      <c r="F18" s="25"/>
      <c r="G18" s="2">
        <f t="shared" si="2"/>
        <v>141</v>
      </c>
      <c r="H18" s="2">
        <f t="shared" si="0"/>
        <v>3948</v>
      </c>
      <c r="I18" s="15">
        <f t="shared" si="1"/>
        <v>4.7375999999999996</v>
      </c>
      <c r="J18" s="28"/>
    </row>
    <row r="19" spans="2:10" ht="18" customHeight="1">
      <c r="B19" s="3" t="s">
        <v>11</v>
      </c>
      <c r="C19" s="4">
        <v>1</v>
      </c>
      <c r="D19" s="1">
        <v>0.5</v>
      </c>
      <c r="E19" s="25"/>
      <c r="F19" s="25"/>
      <c r="G19" s="2">
        <f t="shared" si="2"/>
        <v>141</v>
      </c>
      <c r="H19" s="2">
        <f t="shared" si="0"/>
        <v>3948</v>
      </c>
      <c r="I19" s="15">
        <f t="shared" si="1"/>
        <v>4.7375999999999996</v>
      </c>
      <c r="J19" s="28"/>
    </row>
    <row r="20" spans="2:10" ht="18" customHeight="1">
      <c r="B20" s="3" t="s">
        <v>13</v>
      </c>
      <c r="C20" s="4">
        <v>1</v>
      </c>
      <c r="D20" s="1">
        <v>0.5</v>
      </c>
      <c r="E20" s="25"/>
      <c r="F20" s="25"/>
      <c r="G20" s="2">
        <f t="shared" si="2"/>
        <v>141</v>
      </c>
      <c r="H20" s="2">
        <f t="shared" si="0"/>
        <v>3948</v>
      </c>
      <c r="I20" s="15">
        <f t="shared" si="1"/>
        <v>4.7375999999999996</v>
      </c>
      <c r="J20" s="28"/>
    </row>
    <row r="21" spans="2:10" ht="18" customHeight="1">
      <c r="B21" s="3" t="s">
        <v>12</v>
      </c>
      <c r="C21" s="4">
        <v>1</v>
      </c>
      <c r="D21" s="1">
        <v>1</v>
      </c>
      <c r="E21" s="25"/>
      <c r="F21" s="25"/>
      <c r="G21" s="2">
        <f t="shared" si="2"/>
        <v>141</v>
      </c>
      <c r="H21" s="2">
        <f t="shared" si="0"/>
        <v>3948</v>
      </c>
      <c r="I21" s="15">
        <f t="shared" si="1"/>
        <v>4.7375999999999996</v>
      </c>
      <c r="J21" s="28"/>
    </row>
    <row r="22" spans="2:10" ht="18" customHeight="1">
      <c r="B22" s="3" t="s">
        <v>24</v>
      </c>
      <c r="C22" s="4">
        <v>1</v>
      </c>
      <c r="D22" s="1">
        <v>0.5</v>
      </c>
      <c r="E22" s="25"/>
      <c r="F22" s="25"/>
      <c r="G22" s="2">
        <f t="shared" si="2"/>
        <v>141</v>
      </c>
      <c r="H22" s="2">
        <f t="shared" si="0"/>
        <v>3948</v>
      </c>
      <c r="I22" s="15">
        <f t="shared" si="1"/>
        <v>4.7375999999999996</v>
      </c>
      <c r="J22" s="28"/>
    </row>
    <row r="23" spans="2:10" ht="18" customHeight="1">
      <c r="B23" s="3" t="s">
        <v>25</v>
      </c>
      <c r="C23" s="4">
        <v>1</v>
      </c>
      <c r="D23" s="1">
        <v>0.5</v>
      </c>
      <c r="E23" s="25"/>
      <c r="F23" s="25"/>
      <c r="G23" s="2">
        <f t="shared" si="2"/>
        <v>141</v>
      </c>
      <c r="H23" s="2">
        <f t="shared" si="0"/>
        <v>3948</v>
      </c>
      <c r="I23" s="15">
        <f t="shared" si="1"/>
        <v>4.7375999999999996</v>
      </c>
      <c r="J23" s="28"/>
    </row>
    <row r="24" spans="2:10" ht="18" customHeight="1">
      <c r="B24" s="3" t="s">
        <v>26</v>
      </c>
      <c r="C24" s="4">
        <v>1</v>
      </c>
      <c r="D24" s="1">
        <v>0.5</v>
      </c>
      <c r="E24" s="25"/>
      <c r="F24" s="25"/>
      <c r="G24" s="2">
        <f t="shared" si="2"/>
        <v>141</v>
      </c>
      <c r="H24" s="2">
        <f t="shared" si="0"/>
        <v>3948</v>
      </c>
      <c r="I24" s="15">
        <f t="shared" si="1"/>
        <v>4.7375999999999996</v>
      </c>
      <c r="J24" s="28"/>
    </row>
    <row r="25" spans="2:10" ht="18" customHeight="1">
      <c r="B25" s="3" t="s">
        <v>27</v>
      </c>
      <c r="C25" s="4">
        <v>1</v>
      </c>
      <c r="D25" s="1">
        <v>0.5</v>
      </c>
      <c r="E25" s="25"/>
      <c r="F25" s="25"/>
      <c r="G25" s="2">
        <f t="shared" si="2"/>
        <v>141</v>
      </c>
      <c r="H25" s="2">
        <f t="shared" si="0"/>
        <v>3948</v>
      </c>
      <c r="I25" s="15">
        <f t="shared" si="1"/>
        <v>4.7375999999999996</v>
      </c>
      <c r="J25" s="28"/>
    </row>
    <row r="26" spans="2:10" ht="18" customHeight="1">
      <c r="B26" s="3" t="s">
        <v>28</v>
      </c>
      <c r="C26" s="4">
        <v>1</v>
      </c>
      <c r="D26" s="1">
        <v>1</v>
      </c>
      <c r="E26" s="25"/>
      <c r="F26" s="25"/>
      <c r="G26" s="2">
        <f t="shared" si="2"/>
        <v>141</v>
      </c>
      <c r="H26" s="2">
        <f t="shared" si="0"/>
        <v>3948</v>
      </c>
      <c r="I26" s="15">
        <f t="shared" si="1"/>
        <v>4.7375999999999996</v>
      </c>
      <c r="J26" s="28"/>
    </row>
    <row r="27" spans="2:10" ht="18" customHeight="1">
      <c r="B27" s="3" t="s">
        <v>29</v>
      </c>
      <c r="C27" s="4">
        <v>1</v>
      </c>
      <c r="D27" s="1">
        <v>1</v>
      </c>
      <c r="E27" s="25"/>
      <c r="F27" s="25"/>
      <c r="G27" s="2">
        <f t="shared" si="2"/>
        <v>141</v>
      </c>
      <c r="H27" s="2">
        <f t="shared" si="0"/>
        <v>3948</v>
      </c>
      <c r="I27" s="15">
        <f t="shared" si="1"/>
        <v>4.7375999999999996</v>
      </c>
      <c r="J27" s="28"/>
    </row>
    <row r="28" spans="2:10" ht="18" customHeight="1">
      <c r="B28" s="3" t="s">
        <v>30</v>
      </c>
      <c r="C28" s="4">
        <v>2</v>
      </c>
      <c r="D28" s="1">
        <v>1</v>
      </c>
      <c r="E28" s="25"/>
      <c r="F28" s="25"/>
      <c r="G28" s="2">
        <f t="shared" si="2"/>
        <v>282</v>
      </c>
      <c r="H28" s="2">
        <f t="shared" si="0"/>
        <v>7896</v>
      </c>
      <c r="I28" s="15">
        <f t="shared" si="1"/>
        <v>9.4751999999999992</v>
      </c>
      <c r="J28" s="28"/>
    </row>
    <row r="29" spans="2:10" ht="18" customHeight="1">
      <c r="B29" s="3" t="s">
        <v>31</v>
      </c>
      <c r="C29" s="4">
        <v>2</v>
      </c>
      <c r="D29" s="1">
        <v>1</v>
      </c>
      <c r="E29" s="25"/>
      <c r="F29" s="25"/>
      <c r="G29" s="2">
        <f t="shared" si="2"/>
        <v>282</v>
      </c>
      <c r="H29" s="2">
        <f t="shared" si="0"/>
        <v>7896</v>
      </c>
      <c r="I29" s="15">
        <f t="shared" si="1"/>
        <v>9.4751999999999992</v>
      </c>
      <c r="J29" s="28"/>
    </row>
    <row r="30" spans="2:10" ht="18" customHeight="1">
      <c r="B30" s="3" t="s">
        <v>32</v>
      </c>
      <c r="C30" s="4">
        <v>1</v>
      </c>
      <c r="D30" s="1">
        <v>1</v>
      </c>
      <c r="E30" s="25"/>
      <c r="F30" s="25"/>
      <c r="G30" s="2">
        <f t="shared" si="2"/>
        <v>141</v>
      </c>
      <c r="H30" s="2">
        <f t="shared" si="0"/>
        <v>3948</v>
      </c>
      <c r="I30" s="15">
        <f t="shared" si="1"/>
        <v>4.7375999999999996</v>
      </c>
      <c r="J30" s="28"/>
    </row>
    <row r="31" spans="2:10" ht="26.25" customHeight="1">
      <c r="B31" s="9" t="s">
        <v>39</v>
      </c>
      <c r="C31" s="6">
        <f>SUM(C3:C30)</f>
        <v>30</v>
      </c>
      <c r="D31" s="6">
        <f>SUM(D3:D30)</f>
        <v>17.5</v>
      </c>
      <c r="E31" s="25"/>
      <c r="F31" s="25"/>
      <c r="G31" s="6">
        <f>SUM(G3:G30)</f>
        <v>4230</v>
      </c>
      <c r="H31" s="6"/>
      <c r="I31" s="6"/>
      <c r="J31" s="28"/>
    </row>
    <row r="32" spans="2:10" ht="18" customHeight="1">
      <c r="B32" s="3"/>
      <c r="C32" s="4"/>
      <c r="D32" s="1"/>
      <c r="E32" s="25"/>
      <c r="F32" s="25"/>
      <c r="G32" s="2"/>
      <c r="H32" s="2"/>
      <c r="I32" s="2"/>
      <c r="J32" s="28"/>
    </row>
    <row r="33" spans="2:10" ht="18" customHeight="1">
      <c r="B33" s="8" t="s">
        <v>33</v>
      </c>
      <c r="C33" s="4">
        <v>5</v>
      </c>
      <c r="D33" s="1">
        <v>2.5</v>
      </c>
      <c r="E33" s="25"/>
      <c r="F33" s="25"/>
      <c r="G33" s="2">
        <f>+$F$3*3600/$E$3*$C33*0.94</f>
        <v>705</v>
      </c>
      <c r="H33" s="2">
        <f t="shared" ref="H33:H39" si="3">+G33*28</f>
        <v>19740</v>
      </c>
      <c r="I33" s="15">
        <f>+H33*12/10000</f>
        <v>23.687999999999999</v>
      </c>
      <c r="J33" s="28"/>
    </row>
    <row r="34" spans="2:10" ht="18" customHeight="1">
      <c r="B34" s="8" t="s">
        <v>34</v>
      </c>
      <c r="C34" s="4">
        <v>5</v>
      </c>
      <c r="D34" s="1">
        <v>2.5</v>
      </c>
      <c r="E34" s="25"/>
      <c r="F34" s="25"/>
      <c r="G34" s="2">
        <f t="shared" ref="G34:G39" si="4">+$F$3*3600/$E$3*$C34*0.94</f>
        <v>705</v>
      </c>
      <c r="H34" s="2">
        <f t="shared" si="3"/>
        <v>19740</v>
      </c>
      <c r="I34" s="15">
        <f t="shared" ref="I34:I39" si="5">+H34*12/10000</f>
        <v>23.687999999999999</v>
      </c>
      <c r="J34" s="28"/>
    </row>
    <row r="35" spans="2:10" ht="18" customHeight="1">
      <c r="B35" s="8" t="s">
        <v>35</v>
      </c>
      <c r="C35" s="4">
        <v>5</v>
      </c>
      <c r="D35" s="1">
        <v>2.5</v>
      </c>
      <c r="E35" s="25"/>
      <c r="F35" s="25"/>
      <c r="G35" s="2">
        <f t="shared" si="4"/>
        <v>705</v>
      </c>
      <c r="H35" s="2">
        <f t="shared" si="3"/>
        <v>19740</v>
      </c>
      <c r="I35" s="15">
        <f t="shared" si="5"/>
        <v>23.687999999999999</v>
      </c>
      <c r="J35" s="28"/>
    </row>
    <row r="36" spans="2:10" ht="18" customHeight="1">
      <c r="B36" s="8" t="s">
        <v>36</v>
      </c>
      <c r="C36" s="4">
        <v>5</v>
      </c>
      <c r="D36" s="1">
        <v>2.5</v>
      </c>
      <c r="E36" s="25"/>
      <c r="F36" s="25"/>
      <c r="G36" s="2">
        <f t="shared" si="4"/>
        <v>705</v>
      </c>
      <c r="H36" s="2">
        <f t="shared" si="3"/>
        <v>19740</v>
      </c>
      <c r="I36" s="15">
        <f t="shared" si="5"/>
        <v>23.687999999999999</v>
      </c>
      <c r="J36" s="28"/>
    </row>
    <row r="37" spans="2:10" ht="18" customHeight="1">
      <c r="B37" s="8" t="s">
        <v>37</v>
      </c>
      <c r="C37" s="4">
        <v>5</v>
      </c>
      <c r="D37" s="1">
        <v>2.5</v>
      </c>
      <c r="E37" s="25"/>
      <c r="F37" s="25"/>
      <c r="G37" s="2">
        <f t="shared" si="4"/>
        <v>705</v>
      </c>
      <c r="H37" s="2">
        <f t="shared" si="3"/>
        <v>19740</v>
      </c>
      <c r="I37" s="15">
        <f t="shared" si="5"/>
        <v>23.687999999999999</v>
      </c>
      <c r="J37" s="28"/>
    </row>
    <row r="38" spans="2:10" ht="18" customHeight="1">
      <c r="B38" s="8" t="s">
        <v>38</v>
      </c>
      <c r="C38" s="4">
        <v>5</v>
      </c>
      <c r="D38" s="1">
        <v>2.5</v>
      </c>
      <c r="E38" s="25"/>
      <c r="F38" s="25"/>
      <c r="G38" s="2">
        <f t="shared" si="4"/>
        <v>705</v>
      </c>
      <c r="H38" s="2">
        <f t="shared" si="3"/>
        <v>19740</v>
      </c>
      <c r="I38" s="15">
        <f t="shared" si="5"/>
        <v>23.687999999999999</v>
      </c>
      <c r="J38" s="28"/>
    </row>
    <row r="39" spans="2:10" ht="18" customHeight="1">
      <c r="B39" s="8" t="s">
        <v>68</v>
      </c>
      <c r="C39" s="4">
        <v>5</v>
      </c>
      <c r="D39" s="1">
        <v>5</v>
      </c>
      <c r="E39" s="25"/>
      <c r="F39" s="25"/>
      <c r="G39" s="2">
        <f t="shared" si="4"/>
        <v>705</v>
      </c>
      <c r="H39" s="2">
        <f t="shared" si="3"/>
        <v>19740</v>
      </c>
      <c r="I39" s="15">
        <f t="shared" si="5"/>
        <v>23.687999999999999</v>
      </c>
      <c r="J39" s="28"/>
    </row>
    <row r="40" spans="2:10" ht="18.75">
      <c r="B40" s="5"/>
      <c r="C40" s="10">
        <f>SUM(C31:C39)</f>
        <v>65</v>
      </c>
      <c r="D40" s="10">
        <f>SUM(D31:D39)</f>
        <v>37.5</v>
      </c>
      <c r="E40" s="26"/>
      <c r="F40" s="26"/>
      <c r="G40" s="6">
        <f>SUM(G31:G39)</f>
        <v>9165</v>
      </c>
      <c r="H40" s="6"/>
      <c r="I40" s="21"/>
      <c r="J40" s="29"/>
    </row>
  </sheetData>
  <mergeCells count="4">
    <mergeCell ref="B1:J1"/>
    <mergeCell ref="E3:E40"/>
    <mergeCell ref="F3:F40"/>
    <mergeCell ref="J3:J40"/>
  </mergeCells>
  <phoneticPr fontId="7" type="noConversion"/>
  <pageMargins left="0.70866141732283472" right="0.70866141732283472" top="0.23622047244094491" bottom="0.23622047244094491" header="0.15748031496062992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25"/>
  <sheetViews>
    <sheetView workbookViewId="0">
      <selection activeCell="I22" sqref="I22"/>
    </sheetView>
  </sheetViews>
  <sheetFormatPr defaultColWidth="9" defaultRowHeight="13.5"/>
  <cols>
    <col min="1" max="1" width="7" style="11" customWidth="1"/>
    <col min="2" max="2" width="11.5" style="11" customWidth="1"/>
    <col min="3" max="3" width="9.875" style="11" customWidth="1"/>
    <col min="4" max="4" width="10.125" style="11" customWidth="1"/>
    <col min="5" max="5" width="9.375" style="11" customWidth="1"/>
    <col min="6" max="6" width="12.875" style="11" customWidth="1"/>
    <col min="7" max="7" width="22.5" style="11" customWidth="1"/>
    <col min="8" max="9" width="13.375" style="11" customWidth="1"/>
    <col min="10" max="16384" width="9" style="11"/>
  </cols>
  <sheetData>
    <row r="1" spans="1:14" ht="38.1" customHeight="1">
      <c r="A1" s="30" t="s">
        <v>57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27" customHeight="1">
      <c r="A2" s="12" t="s">
        <v>40</v>
      </c>
      <c r="B2" s="12" t="s">
        <v>41</v>
      </c>
      <c r="C2" s="12" t="s">
        <v>42</v>
      </c>
      <c r="D2" s="12" t="s">
        <v>43</v>
      </c>
      <c r="E2" s="12" t="s">
        <v>44</v>
      </c>
      <c r="F2" s="12" t="s">
        <v>45</v>
      </c>
      <c r="G2" s="12" t="s">
        <v>46</v>
      </c>
      <c r="H2" s="12" t="s">
        <v>47</v>
      </c>
      <c r="I2" s="12" t="s">
        <v>48</v>
      </c>
      <c r="J2" s="12" t="s">
        <v>49</v>
      </c>
      <c r="K2" s="12" t="s">
        <v>50</v>
      </c>
      <c r="L2" s="12" t="s">
        <v>51</v>
      </c>
      <c r="M2" s="12" t="s">
        <v>52</v>
      </c>
      <c r="N2" s="12" t="s">
        <v>53</v>
      </c>
    </row>
    <row r="3" spans="1:14" ht="21" customHeight="1">
      <c r="A3" s="13">
        <v>1</v>
      </c>
      <c r="B3" s="13">
        <v>8000</v>
      </c>
      <c r="C3" s="13">
        <v>2</v>
      </c>
      <c r="D3" s="13">
        <v>70</v>
      </c>
      <c r="E3" s="13">
        <v>2</v>
      </c>
      <c r="F3" s="13">
        <v>2</v>
      </c>
      <c r="G3" s="32" t="s">
        <v>64</v>
      </c>
      <c r="H3" s="31">
        <v>37</v>
      </c>
      <c r="I3" s="13">
        <f>C3*4</f>
        <v>8</v>
      </c>
      <c r="J3" s="13">
        <v>14</v>
      </c>
      <c r="K3" s="13">
        <f>D3*E3*C3</f>
        <v>280</v>
      </c>
      <c r="L3" s="13">
        <f>K2:K3*28</f>
        <v>7840</v>
      </c>
      <c r="M3" s="13">
        <f>+L3*12</f>
        <v>94080</v>
      </c>
      <c r="N3" s="13"/>
    </row>
    <row r="4" spans="1:14" ht="21" customHeight="1">
      <c r="A4" s="13">
        <v>2</v>
      </c>
      <c r="B4" s="13">
        <v>15000</v>
      </c>
      <c r="C4" s="13">
        <v>4</v>
      </c>
      <c r="D4" s="13">
        <v>70</v>
      </c>
      <c r="E4" s="13">
        <v>2</v>
      </c>
      <c r="F4" s="13">
        <v>4</v>
      </c>
      <c r="G4" s="33"/>
      <c r="H4" s="31"/>
      <c r="I4" s="13">
        <f>C4*4</f>
        <v>16</v>
      </c>
      <c r="J4" s="13">
        <v>20</v>
      </c>
      <c r="K4" s="13">
        <f>D4*E4*C4</f>
        <v>560</v>
      </c>
      <c r="L4" s="13">
        <f>K3:K4*28</f>
        <v>15680</v>
      </c>
      <c r="M4" s="13">
        <f t="shared" ref="M4:M7" si="0">+L4*12</f>
        <v>188160</v>
      </c>
      <c r="N4" s="13"/>
    </row>
    <row r="5" spans="1:14" ht="21" customHeight="1">
      <c r="A5" s="13">
        <v>3</v>
      </c>
      <c r="B5" s="13">
        <v>24000</v>
      </c>
      <c r="C5" s="13">
        <v>6</v>
      </c>
      <c r="D5" s="13">
        <v>70</v>
      </c>
      <c r="E5" s="13">
        <v>2</v>
      </c>
      <c r="F5" s="13">
        <v>6</v>
      </c>
      <c r="G5" s="33"/>
      <c r="H5" s="31"/>
      <c r="I5" s="13">
        <f>C5*4</f>
        <v>24</v>
      </c>
      <c r="J5" s="13">
        <v>38</v>
      </c>
      <c r="K5" s="13">
        <f>D5*E5*C5</f>
        <v>840</v>
      </c>
      <c r="L5" s="13">
        <f>K4:K5*28</f>
        <v>23520</v>
      </c>
      <c r="M5" s="13">
        <f t="shared" si="0"/>
        <v>282240</v>
      </c>
      <c r="N5" s="13"/>
    </row>
    <row r="6" spans="1:14" ht="21" customHeight="1">
      <c r="A6" s="13">
        <v>4</v>
      </c>
      <c r="B6" s="13">
        <v>30000</v>
      </c>
      <c r="C6" s="13">
        <v>8</v>
      </c>
      <c r="D6" s="13">
        <v>70</v>
      </c>
      <c r="E6" s="13">
        <v>2</v>
      </c>
      <c r="F6" s="13">
        <v>9</v>
      </c>
      <c r="G6" s="33"/>
      <c r="H6" s="31"/>
      <c r="I6" s="13">
        <f>C6*4</f>
        <v>32</v>
      </c>
      <c r="J6" s="13">
        <v>50</v>
      </c>
      <c r="K6" s="13">
        <f>D6*E6*C6</f>
        <v>1120</v>
      </c>
      <c r="L6" s="13">
        <f>K5:K6*28</f>
        <v>31360</v>
      </c>
      <c r="M6" s="13">
        <f t="shared" si="0"/>
        <v>376320</v>
      </c>
      <c r="N6" s="13"/>
    </row>
    <row r="7" spans="1:14" ht="21.95" customHeight="1">
      <c r="A7" s="13">
        <v>5</v>
      </c>
      <c r="B7" s="13">
        <v>35000</v>
      </c>
      <c r="C7" s="13">
        <v>9</v>
      </c>
      <c r="D7" s="13">
        <v>70</v>
      </c>
      <c r="E7" s="13">
        <v>2</v>
      </c>
      <c r="F7" s="13">
        <v>10</v>
      </c>
      <c r="G7" s="34"/>
      <c r="H7" s="31"/>
      <c r="I7" s="13">
        <f>C7*4</f>
        <v>36</v>
      </c>
      <c r="J7" s="13">
        <v>50</v>
      </c>
      <c r="K7" s="13">
        <f>D7*E7*C7</f>
        <v>1260</v>
      </c>
      <c r="L7" s="13">
        <f>K6:K7*28</f>
        <v>35280</v>
      </c>
      <c r="M7" s="13">
        <f t="shared" si="0"/>
        <v>423360</v>
      </c>
      <c r="N7" s="13"/>
    </row>
    <row r="8" spans="1:14" ht="21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pans="1:14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</row>
    <row r="12" spans="1:14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25" spans="8:21" ht="27"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</row>
  </sheetData>
  <mergeCells count="4">
    <mergeCell ref="A1:N1"/>
    <mergeCell ref="H3:H7"/>
    <mergeCell ref="H25:U25"/>
    <mergeCell ref="G3:G7"/>
  </mergeCells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"/>
  <sheetViews>
    <sheetView workbookViewId="0">
      <selection activeCell="G4" sqref="G4"/>
    </sheetView>
  </sheetViews>
  <sheetFormatPr defaultRowHeight="13.5"/>
  <cols>
    <col min="1" max="1" width="94.625" customWidth="1"/>
  </cols>
  <sheetData>
    <row r="1" spans="1:1" ht="37.5" customHeight="1">
      <c r="A1" s="16" t="s">
        <v>63</v>
      </c>
    </row>
    <row r="2" spans="1:1" ht="30.75" customHeight="1">
      <c r="A2" s="17" t="s">
        <v>58</v>
      </c>
    </row>
    <row r="3" spans="1:1" ht="30.75" customHeight="1">
      <c r="A3" s="17" t="s">
        <v>62</v>
      </c>
    </row>
    <row r="4" spans="1:1" ht="30.75" customHeight="1">
      <c r="A4" s="17" t="s">
        <v>61</v>
      </c>
    </row>
    <row r="5" spans="1:1" ht="30.75" customHeight="1">
      <c r="A5" s="17" t="s">
        <v>60</v>
      </c>
    </row>
    <row r="6" spans="1:1" ht="30.75" customHeight="1">
      <c r="A6" s="17" t="s">
        <v>59</v>
      </c>
    </row>
    <row r="7" spans="1:1" ht="30.75" customHeight="1">
      <c r="A7" s="17" t="s">
        <v>69</v>
      </c>
    </row>
    <row r="8" spans="1:1" ht="30.75" customHeight="1">
      <c r="A8" s="17" t="s">
        <v>70</v>
      </c>
    </row>
    <row r="9" spans="1:1" ht="30.75" customHeight="1">
      <c r="A9" s="22"/>
    </row>
    <row r="10" spans="1:1" ht="30.75" customHeight="1">
      <c r="A10" s="18"/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现有车间产能分析</vt:lpstr>
      <vt:lpstr>最大产能说明</vt:lpstr>
      <vt:lpstr>发泡设备故障汇总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2024-09-03T08:26:57Z</cp:lastPrinted>
  <dcterms:created xsi:type="dcterms:W3CDTF">2006-09-16T00:00:00Z</dcterms:created>
  <dcterms:modified xsi:type="dcterms:W3CDTF">2024-09-03T08:27:13Z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2052-10.1.0.6874</vt:lpwstr>
  </property>
</Properties>
</file>