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3.15" sheetId="1" r:id="rId1"/>
    <sheet name="4.30" sheetId="2" r:id="rId2"/>
    <sheet name="2024.7.11" sheetId="3" r:id="rId3"/>
    <sheet name="2024.8.19" sheetId="4" r:id="rId4"/>
    <sheet name="2024.9.9" sheetId="5" r:id="rId5"/>
    <sheet name="2024.9.24" sheetId="6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J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P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  <comment ref="S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<sst xmlns="http://schemas.openxmlformats.org/spreadsheetml/2006/main" count="571" uniqueCount="240">
  <si>
    <t>供潍坊产品报价明细表</t>
  </si>
  <si>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</si>
  <si>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</si>
  <si>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</si>
  <si>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</si>
  <si>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</si>
  <si>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</si>
  <si>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</si>
  <si>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</si>
  <si>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</si>
  <si>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</si>
  <si>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</si>
  <si>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包装费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</si>
  <si>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</si>
  <si>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</si>
  <si>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</si>
  <si>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</si>
  <si>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</si>
  <si>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</si>
  <si>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</si>
  <si>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采购价格</t>
  </si>
  <si>
    <t>包装</t>
  </si>
  <si>
    <t>建议销价</t>
  </si>
  <si>
    <t>SBS0010121</t>
  </si>
  <si>
    <t>奥杰驾驶员靠背护面总成</t>
  </si>
  <si>
    <t>SBS0010122</t>
  </si>
  <si>
    <t>奥杰驾驶员座垫护面总成</t>
  </si>
  <si>
    <t>供潍坊工厂产品报价明细表</t>
  </si>
  <si>
    <t>序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</si>
  <si>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</si>
  <si>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</si>
  <si>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</si>
  <si>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</si>
  <si>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</si>
  <si>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</si>
  <si>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</si>
  <si>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</si>
  <si>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</si>
  <si>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</si>
  <si>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模腔数量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</si>
  <si>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</si>
  <si>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</si>
  <si>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</si>
  <si>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</si>
  <si>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</si>
  <si>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</si>
  <si>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</si>
  <si>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</si>
  <si>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</si>
  <si>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</si>
  <si>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</si>
  <si>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</si>
  <si>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</si>
  <si>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</si>
  <si>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</si>
  <si>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</si>
  <si>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</si>
  <si>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</si>
  <si>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</si>
  <si>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</si>
  <si>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</si>
  <si>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</si>
  <si>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</si>
  <si>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</si>
  <si>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</si>
  <si>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</si>
  <si>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</si>
  <si>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</si>
  <si>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</si>
  <si>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</si>
  <si>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</si>
  <si>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</si>
  <si>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</si>
  <si>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</si>
  <si>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</si>
  <si>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</si>
  <si>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</si>
  <si>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</si>
  <si>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</si>
  <si>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</si>
  <si>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</si>
  <si>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</si>
  <si>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</si>
  <si>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</si>
  <si>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</si>
  <si>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</si>
  <si>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</si>
  <si>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</si>
  <si>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</si>
  <si>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</si>
  <si>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</si>
  <si>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</si>
  <si>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</si>
  <si>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</si>
  <si>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</si>
  <si>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</si>
  <si>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</si>
  <si>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</si>
  <si>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</si>
  <si>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</si>
  <si>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</si>
  <si>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</si>
  <si>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</si>
  <si>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</si>
  <si>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</si>
  <si>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</si>
  <si>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</si>
  <si>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</si>
  <si>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</si>
  <si>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</si>
  <si>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</si>
  <si>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</si>
  <si>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</si>
  <si>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</si>
  <si>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</si>
  <si>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</si>
  <si>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</si>
  <si>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</si>
  <si>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</si>
  <si>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</si>
  <si>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</si>
  <si>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</si>
  <si>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</si>
  <si>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</si>
  <si>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</si>
  <si>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</si>
  <si>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</si>
  <si>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</si>
  <si>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</si>
  <si>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</si>
  <si>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</si>
  <si>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</si>
  <si>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</si>
  <si>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</si>
  <si>
    <t>BFA0000020</t>
  </si>
  <si>
    <t>9大平垫(黑）Ф8</t>
  </si>
  <si>
    <t>SLT0000001</t>
  </si>
  <si>
    <t>M4奥池L项目端盖</t>
  </si>
  <si>
    <t>SLT0001586</t>
  </si>
  <si>
    <t>M4奥铃副司机背布套</t>
  </si>
  <si>
    <t>SLT0001585</t>
  </si>
  <si>
    <t>M4奥铃正司机背布套</t>
  </si>
  <si>
    <t>SLT0000789</t>
  </si>
  <si>
    <t>M4奥铃正司机座布套</t>
  </si>
  <si>
    <t>SLT0000803</t>
  </si>
  <si>
    <t>M4大背折叠器调角器</t>
  </si>
  <si>
    <t>SLT0000805</t>
  </si>
  <si>
    <t>M4大背折叠塑料把手灰调角器</t>
  </si>
  <si>
    <t>SLT0000783</t>
  </si>
  <si>
    <t>M4调角器总成调角器</t>
  </si>
  <si>
    <t>SLT0000802</t>
  </si>
  <si>
    <t>M4副司机背骨架</t>
  </si>
  <si>
    <t>SLT0000011</t>
  </si>
  <si>
    <t>M4副司机座包装膜</t>
  </si>
  <si>
    <t>SLT0000784</t>
  </si>
  <si>
    <t>M4滑轨总成调角器</t>
  </si>
  <si>
    <t>SLT0000790</t>
  </si>
  <si>
    <t>M4缓冲垫</t>
  </si>
  <si>
    <t>SLT0000806</t>
  </si>
  <si>
    <t>M4螺栓饰盖（黑色）</t>
  </si>
  <si>
    <t>SLT0000780</t>
  </si>
  <si>
    <t>M4司机背包装膜</t>
  </si>
  <si>
    <t>SLT0000786</t>
  </si>
  <si>
    <t>M4司机调角器护盖调角器</t>
  </si>
  <si>
    <t>SLT0000787</t>
  </si>
  <si>
    <t>M4司机调角器解锁把手调角器</t>
  </si>
  <si>
    <t>BAS0000004</t>
  </si>
  <si>
    <t>M4司机旋转轴胶套调角器</t>
  </si>
  <si>
    <t>SLT0000781</t>
  </si>
  <si>
    <t>M4司机座框总成骨架</t>
  </si>
  <si>
    <t>SLT0000785</t>
  </si>
  <si>
    <t>M4司机座盆调角器</t>
  </si>
  <si>
    <t>SLT0000800</t>
  </si>
  <si>
    <t>M4小背包装膜</t>
  </si>
  <si>
    <t>SLT0000804</t>
  </si>
  <si>
    <t>M4小背折叠器调角器</t>
  </si>
  <si>
    <t>SLT0000809</t>
  </si>
  <si>
    <t>M4杂物盒底（新）深灰</t>
  </si>
  <si>
    <t>SLT0000808</t>
  </si>
  <si>
    <t>M4杂物盒盖（新）深灰</t>
  </si>
  <si>
    <t>SLT0000791</t>
  </si>
  <si>
    <t>M4杂物盒锁（新）</t>
  </si>
  <si>
    <t>SLT0000782</t>
  </si>
  <si>
    <t>M4正司机背骨架</t>
  </si>
  <si>
    <t>SLT0000024</t>
  </si>
  <si>
    <t>M4正司机座包装膜</t>
  </si>
  <si>
    <t>SLT0000807</t>
  </si>
  <si>
    <t>M4中连接板</t>
  </si>
  <si>
    <t>SLT0000775</t>
  </si>
  <si>
    <t>M4左侧护板小件</t>
  </si>
  <si>
    <t>SLT0001093</t>
  </si>
  <si>
    <t>钢丝2.5*270</t>
  </si>
  <si>
    <t>BFA0000018</t>
  </si>
  <si>
    <t>内六角螺栓8*16</t>
  </si>
  <si>
    <t>BFA0000669</t>
  </si>
  <si>
    <t>平垫圈Φ14*1.0</t>
  </si>
  <si>
    <t>SLT0011025</t>
  </si>
  <si>
    <t>前排安全带锁扣总成L1822010402A0带报警</t>
  </si>
  <si>
    <t>SLT0000069</t>
  </si>
  <si>
    <t>杂物箱合页</t>
  </si>
  <si>
    <t>BFA0000014</t>
  </si>
  <si>
    <t>自攻钉4.8*13</t>
  </si>
  <si>
    <t>SHT0012488</t>
  </si>
  <si>
    <t>扶手包装膜 / T5</t>
  </si>
  <si>
    <t>发泡净重</t>
  </si>
  <si>
    <t>辅件金额</t>
  </si>
  <si>
    <t>2021年价格</t>
  </si>
  <si>
    <t>1880副司机小背泡沫总成</t>
  </si>
  <si>
    <t>1880副驾驶员座垫泡沫总成</t>
  </si>
  <si>
    <t>SLT0002480</t>
  </si>
  <si>
    <t>1730副司机座布套</t>
  </si>
  <si>
    <t>SLT0002479</t>
  </si>
  <si>
    <t>1730小背布套</t>
  </si>
  <si>
    <t>SLT0002153</t>
  </si>
  <si>
    <t>1730小背置物盒</t>
  </si>
  <si>
    <t>SLT0000090</t>
  </si>
  <si>
    <t>M3右舵80副座布套</t>
  </si>
  <si>
    <t>SLT0000091</t>
  </si>
  <si>
    <t>M3右舵80副背布套</t>
  </si>
  <si>
    <t>SLT0000092</t>
  </si>
  <si>
    <t>M3右舵80小背布套</t>
  </si>
  <si>
    <t>M42060副司机座泡沫</t>
  </si>
  <si>
    <t>SLT0000812</t>
  </si>
  <si>
    <t>2060副司机座布套M4奥铃</t>
  </si>
  <si>
    <t>SLT0000811</t>
  </si>
  <si>
    <t>M4奥铃2060小背布套</t>
  </si>
  <si>
    <t>SLT0000801</t>
  </si>
  <si>
    <t>M4小背骨架(2060)骨架</t>
  </si>
  <si>
    <t>SBS0010124</t>
  </si>
  <si>
    <t>驾驶员滑轨总成 / 福田奥杰EVC3</t>
  </si>
  <si>
    <t>SLT0010696</t>
  </si>
  <si>
    <t>扶手总成 / 济南轻卡统帅</t>
  </si>
  <si>
    <t>SLT0010701</t>
  </si>
  <si>
    <t>扶手总成堵盖 / 济南轻卡统帅</t>
  </si>
  <si>
    <t>SLT0011914</t>
  </si>
  <si>
    <t>驾驶员座椅靠背面套LM4</t>
  </si>
  <si>
    <t>SLT0011916</t>
  </si>
  <si>
    <t>驾驶员座椅座垫面套总成LM4</t>
  </si>
  <si>
    <t>SLT0011999</t>
  </si>
  <si>
    <t>驾驶员靠背泡沫总成老M4换面料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</si>
</sst>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_);[Red]\(0\)"/>
    <numFmt numFmtId="179" formatCode="0.00_);\(0.00\)"/>
    <numFmt numFmtId="180" formatCode="0.00_ "/>
    <numFmt numFmtId="181" formatCode="0.0000_ "/>
    <numFmt numFmtId="182" formatCode="0_ "/>
  </numFmts>
  <fonts count="3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178" fontId="1" fillId="0" borderId="3" xfId="0" applyNumberFormat="1" applyFont="1" applyBorder="1">
      <alignment vertical="center"/>
    </xf>
    <xf numFmtId="176" fontId="3" fillId="2" borderId="3" xfId="0" applyNumberFormat="1" applyFont="1" applyFill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6" fontId="1" fillId="3" borderId="3" xfId="0" applyNumberFormat="1" applyFont="1" applyFill="1" applyBorder="1" applyAlignment="1">
      <alignment vertical="center"/>
    </xf>
    <xf numFmtId="179" fontId="1" fillId="0" borderId="3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>
      <alignment vertical="center"/>
    </xf>
    <xf numFmtId="10" fontId="1" fillId="0" borderId="0" xfId="0" applyNumberFormat="1" applyFont="1">
      <alignment vertical="center"/>
    </xf>
    <xf numFmtId="180" fontId="1" fillId="4" borderId="0" xfId="0" applyNumberFormat="1" applyFont="1" applyFill="1">
      <alignment vertical="center"/>
    </xf>
    <xf numFmtId="10" fontId="1" fillId="4" borderId="0" xfId="0" applyNumberFormat="1" applyFont="1" applyFill="1">
      <alignment vertical="center"/>
    </xf>
    <xf numFmtId="0" fontId="1" fillId="0" borderId="0" xfId="0" applyFont="1" applyBorder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6" fillId="0" borderId="0" xfId="49" applyFont="1" applyAlignment="1">
      <alignment horizontal="center" vertical="center"/>
    </xf>
    <xf numFmtId="181" fontId="6" fillId="0" borderId="0" xfId="49" applyNumberFormat="1" applyFont="1">
      <alignment vertical="center"/>
    </xf>
    <xf numFmtId="179" fontId="6" fillId="0" borderId="0" xfId="49" applyNumberFormat="1" applyFont="1">
      <alignment vertical="center"/>
    </xf>
    <xf numFmtId="0" fontId="2" fillId="0" borderId="3" xfId="49" applyFont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3" xfId="49" applyFont="1" applyBorder="1">
      <alignment vertical="center"/>
    </xf>
    <xf numFmtId="0" fontId="7" fillId="0" borderId="3" xfId="49" applyFont="1" applyBorder="1" applyAlignment="1">
      <alignment horizontal="center"/>
    </xf>
    <xf numFmtId="179" fontId="2" fillId="0" borderId="3" xfId="49" applyNumberFormat="1" applyFont="1" applyBorder="1" applyAlignment="1">
      <alignment horizontal="center" vertical="center"/>
    </xf>
    <xf numFmtId="181" fontId="5" fillId="2" borderId="3" xfId="49" applyNumberFormat="1" applyFont="1" applyFill="1" applyBorder="1" applyAlignment="1">
      <alignment horizontal="center" vertical="center"/>
    </xf>
    <xf numFmtId="179" fontId="5" fillId="0" borderId="3" xfId="49" applyNumberFormat="1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181" fontId="6" fillId="0" borderId="3" xfId="49" applyNumberFormat="1" applyFont="1" applyBorder="1">
      <alignment vertical="center"/>
    </xf>
    <xf numFmtId="179" fontId="6" fillId="0" borderId="3" xfId="49" applyNumberFormat="1" applyFont="1" applyBorder="1">
      <alignment vertical="center"/>
    </xf>
    <xf numFmtId="0" fontId="7" fillId="0" borderId="3" xfId="49" applyFont="1" applyBorder="1" applyAlignment="1"/>
    <xf numFmtId="178" fontId="6" fillId="0" borderId="3" xfId="49" applyNumberFormat="1" applyFont="1" applyBorder="1">
      <alignment vertical="center"/>
    </xf>
    <xf numFmtId="179" fontId="6" fillId="0" borderId="3" xfId="49" applyNumberFormat="1" applyFont="1" applyBorder="1" applyAlignment="1">
      <alignment horizontal="center" vertical="center"/>
    </xf>
    <xf numFmtId="176" fontId="6" fillId="0" borderId="0" xfId="49" applyNumberFormat="1" applyFont="1">
      <alignment vertical="center"/>
    </xf>
    <xf numFmtId="176" fontId="5" fillId="2" borderId="3" xfId="49" applyNumberFormat="1" applyFont="1" applyFill="1" applyBorder="1" applyAlignment="1">
      <alignment horizontal="center" vertical="center"/>
    </xf>
    <xf numFmtId="176" fontId="6" fillId="0" borderId="3" xfId="49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80" fontId="8" fillId="0" borderId="3" xfId="0" applyNumberFormat="1" applyFont="1" applyBorder="1" applyAlignment="1">
      <alignment horizontal="center" vertical="center"/>
    </xf>
    <xf numFmtId="177" fontId="8" fillId="5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center" vertical="center" wrapText="1"/>
    </xf>
    <xf numFmtId="182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shrinkToFit="1"/>
    </xf>
    <xf numFmtId="182" fontId="8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vertical="center"/>
    </xf>
    <xf numFmtId="176" fontId="9" fillId="0" borderId="3" xfId="1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7" borderId="3" xfId="0" applyFont="1" applyFill="1" applyBorder="1">
      <alignment vertical="center"/>
    </xf>
    <xf numFmtId="180" fontId="6" fillId="0" borderId="3" xfId="0" applyNumberFormat="1" applyFont="1" applyBorder="1">
      <alignment vertical="center"/>
    </xf>
    <xf numFmtId="0" fontId="10" fillId="6" borderId="3" xfId="0" applyFont="1" applyFill="1" applyBorder="1" applyAlignment="1">
      <alignment horizontal="center" vertical="center"/>
    </xf>
    <xf numFmtId="180" fontId="10" fillId="6" borderId="3" xfId="0" applyNumberFormat="1" applyFont="1" applyFill="1" applyBorder="1" applyAlignment="1">
      <alignment horizontal="center" vertical="center" wrapText="1"/>
    </xf>
    <xf numFmtId="180" fontId="6" fillId="3" borderId="3" xfId="0" applyNumberFormat="1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npeilin\Desktop\&#21518;&#35270;&#38236;&#20135;&#21697;&#25104;&#26412;\&#21457;&#27873;\&#21457;&#27873;&#29615;&#33410;&#26448;&#26009;&#25104;&#26412;&#25968;&#25454;-GV202305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4180;&#20215;&#26684;&#21327;&#35758;\&#27827;&#21271;&#33635;&#26124;\&#30830;&#23450;&#29256;2021&#24180;&#28493;&#22346;&#20215;&#26684;&#21327;&#35758;2021.02.02(1)(1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2.134082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5.165182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4.280682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0.520041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0.520041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0.520041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0.520041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0.520041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0.520041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0.520041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0.520041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2.285582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21.46172883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21.3978792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2.374341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2.374341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2.374341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2.374341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1.262382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1.262382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1.262382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27.001482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1.625792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1.151182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1.151182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33.011182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1.262282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32.010082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35.904982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2.256052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1.262282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4.399862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1.262282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1.262282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2.153552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1.151182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1.296482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1.296482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19.111182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1.296482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19.991182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1.375371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1.689582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23.698182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18.152782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1.151182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1.151182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1.893282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1.757982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1.689782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1.758182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1.296482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3.844442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1.757982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1.238041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1.689582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18.006282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24.0712593757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1.449455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0.964441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3.456041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3.456041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1.169541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1.169541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3.456041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30.5185338704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02.17签订"/>
    </sheetNames>
    <sheetDataSet>
      <sheetData sheetId="0">
        <row r="7">
          <cell r="B7" t="str">
            <v>QAD编码</v>
          </cell>
          <cell r="C7" t="str">
            <v>金蝶编码</v>
          </cell>
          <cell r="D7" t="str">
            <v>物料名称</v>
          </cell>
          <cell r="E7" t="str">
            <v> 集团确认价格（不含税） </v>
          </cell>
        </row>
        <row r="8">
          <cell r="B8" t="str">
            <v>BFA0000001</v>
          </cell>
          <cell r="C8" t="str">
            <v>02.12.02.004</v>
          </cell>
          <cell r="D8" t="str">
            <v>C型钉</v>
          </cell>
          <cell r="E8">
            <v>73.5</v>
          </cell>
        </row>
        <row r="9">
          <cell r="B9" t="str">
            <v>BFA0000124</v>
          </cell>
          <cell r="C9" t="str">
            <v>02.12.02.016</v>
          </cell>
          <cell r="D9" t="str">
            <v>码钉</v>
          </cell>
          <cell r="E9">
            <v>8.55</v>
          </cell>
        </row>
        <row r="10">
          <cell r="B10" t="str">
            <v>DCL0000291</v>
          </cell>
          <cell r="C10" t="str">
            <v>02.01.10.201</v>
          </cell>
          <cell r="D10" t="str">
            <v>K1安全带罩壳</v>
          </cell>
          <cell r="E10">
            <v>0.8</v>
          </cell>
        </row>
        <row r="11">
          <cell r="B11" t="str">
            <v>DCL0000293</v>
          </cell>
          <cell r="C11" t="str">
            <v>02.01.10.258</v>
          </cell>
          <cell r="D11" t="str">
            <v>M4主司机总座右罩壳（长主动）右舵</v>
          </cell>
          <cell r="E11">
            <v>4.37</v>
          </cell>
        </row>
        <row r="12">
          <cell r="B12" t="str">
            <v>DCL0000294</v>
          </cell>
          <cell r="C12" t="str">
            <v>02.01.10.259</v>
          </cell>
          <cell r="D12" t="str">
            <v>M4副司机左罩壳（主动）右舵</v>
          </cell>
          <cell r="E12">
            <v>2.33</v>
          </cell>
        </row>
        <row r="13">
          <cell r="B13" t="str">
            <v>REM0000472</v>
          </cell>
          <cell r="C13" t="str">
            <v>02.01.10.417</v>
          </cell>
          <cell r="D13" t="str">
            <v>ETX改型左后视镜上镜臂上装饰盖</v>
          </cell>
          <cell r="E13">
            <v>2.41</v>
          </cell>
        </row>
        <row r="14">
          <cell r="B14" t="str">
            <v>REM0001545</v>
          </cell>
          <cell r="C14" t="str">
            <v>02.01.10.124</v>
          </cell>
          <cell r="D14" t="str">
            <v>德龙大保护盖（80）</v>
          </cell>
          <cell r="E14">
            <v>12.09</v>
          </cell>
        </row>
        <row r="15">
          <cell r="B15" t="str">
            <v>REM0002012</v>
          </cell>
          <cell r="C15" t="str">
            <v>02.01.10.113</v>
          </cell>
          <cell r="D15" t="str">
            <v>K1背板新</v>
          </cell>
          <cell r="E15">
            <v>12</v>
          </cell>
        </row>
        <row r="16">
          <cell r="B16" t="str">
            <v>SCS0003409</v>
          </cell>
          <cell r="C16" t="str">
            <v>02.12.16.084</v>
          </cell>
          <cell r="D16" t="str">
            <v>306头枕</v>
          </cell>
          <cell r="E16">
            <v>11.86</v>
          </cell>
        </row>
        <row r="17">
          <cell r="B17" t="str">
            <v>SCS0005906</v>
          </cell>
          <cell r="C17" t="str">
            <v>02.12.24.153</v>
          </cell>
          <cell r="D17" t="str">
            <v>M20前排头枕</v>
          </cell>
          <cell r="E17">
            <v>11.25</v>
          </cell>
        </row>
        <row r="18">
          <cell r="B18" t="str">
            <v>SHT0000083</v>
          </cell>
          <cell r="C18" t="str">
            <v>01.06.05.014</v>
          </cell>
          <cell r="D18" t="str">
            <v>M4司机靠背泡沫</v>
          </cell>
          <cell r="E18">
            <v>27.55</v>
          </cell>
        </row>
        <row r="19">
          <cell r="B19" t="str">
            <v>SHT0000084</v>
          </cell>
          <cell r="C19" t="str">
            <v>01.06.05.012</v>
          </cell>
          <cell r="D19" t="str">
            <v>M4司机座垫泡沫</v>
          </cell>
          <cell r="E19">
            <v>18.5</v>
          </cell>
        </row>
        <row r="20">
          <cell r="B20" t="str">
            <v>SHT0000085</v>
          </cell>
          <cell r="C20" t="str">
            <v>01.07.11.019</v>
          </cell>
          <cell r="D20" t="str">
            <v>M4中重卡司机座布套</v>
          </cell>
          <cell r="E20">
            <v>25.57</v>
          </cell>
        </row>
        <row r="21">
          <cell r="B21" t="str">
            <v>SHT0000086</v>
          </cell>
          <cell r="C21" t="str">
            <v>01.07.11.021</v>
          </cell>
          <cell r="D21" t="str">
            <v>M4中重卡司机背布套</v>
          </cell>
          <cell r="E21">
            <v>58.8</v>
          </cell>
        </row>
        <row r="22">
          <cell r="B22" t="str">
            <v>SHT0000090</v>
          </cell>
          <cell r="C22" t="str">
            <v>01.02.04.047</v>
          </cell>
          <cell r="D22" t="str">
            <v>M4座椅底座总成</v>
          </cell>
          <cell r="E22">
            <v>340.56</v>
          </cell>
        </row>
        <row r="23">
          <cell r="B23" t="str">
            <v>SHT0000093</v>
          </cell>
          <cell r="C23" t="str">
            <v>02.01.10.256</v>
          </cell>
          <cell r="D23" t="str">
            <v>右舵主驾驶座升降把手前</v>
          </cell>
          <cell r="E23">
            <v>0.54</v>
          </cell>
        </row>
        <row r="24">
          <cell r="B24" t="str">
            <v>SHT0000094</v>
          </cell>
          <cell r="C24" t="str">
            <v>02.01.10.257</v>
          </cell>
          <cell r="D24" t="str">
            <v>右舵主驾驶座升降把手后</v>
          </cell>
          <cell r="E24">
            <v>0.54</v>
          </cell>
        </row>
        <row r="25">
          <cell r="B25" t="str">
            <v>SHT0000095</v>
          </cell>
          <cell r="C25" t="str">
            <v>01.02.04.056a</v>
          </cell>
          <cell r="D25" t="str">
            <v>M4底座气囊右舵</v>
          </cell>
          <cell r="E25">
            <v>213.69</v>
          </cell>
        </row>
        <row r="26">
          <cell r="B26" t="str">
            <v>SHT0000096</v>
          </cell>
          <cell r="C26" t="str">
            <v>01.02.04.049</v>
          </cell>
          <cell r="D26" t="str">
            <v>M4副边左</v>
          </cell>
          <cell r="E26">
            <v>13.7</v>
          </cell>
        </row>
        <row r="27">
          <cell r="B27" t="str">
            <v>SHT0000099</v>
          </cell>
          <cell r="C27" t="str">
            <v>01.02.04.056</v>
          </cell>
          <cell r="D27" t="str">
            <v>M4气囊司机底座总成</v>
          </cell>
          <cell r="E27">
            <v>362.53</v>
          </cell>
        </row>
        <row r="28">
          <cell r="B28" t="str">
            <v>SHT0000106</v>
          </cell>
          <cell r="C28" t="str">
            <v>01.06.05.013</v>
          </cell>
          <cell r="D28" t="str">
            <v>M4下卧铺泡沫</v>
          </cell>
          <cell r="E28">
            <v>72.51</v>
          </cell>
        </row>
        <row r="29">
          <cell r="B29" t="str">
            <v>SHT0000561</v>
          </cell>
          <cell r="C29" t="str">
            <v>01.06.03.054</v>
          </cell>
          <cell r="D29" t="str">
            <v>欧曼中间背（左）泡沫</v>
          </cell>
          <cell r="E29">
            <v>9.26</v>
          </cell>
        </row>
        <row r="30">
          <cell r="B30" t="str">
            <v>SHT0000804</v>
          </cell>
          <cell r="C30" t="str">
            <v>02.01.10.416</v>
          </cell>
          <cell r="D30" t="str">
            <v>M4杂物盒底（新）黑色</v>
          </cell>
          <cell r="E30">
            <v>11.86</v>
          </cell>
        </row>
        <row r="31">
          <cell r="B31" t="str">
            <v>SHT0000805</v>
          </cell>
          <cell r="C31" t="str">
            <v>02.01.10.415</v>
          </cell>
          <cell r="D31" t="str">
            <v>M4杂物盒盖（新）黑色</v>
          </cell>
          <cell r="E31">
            <v>10.74</v>
          </cell>
        </row>
        <row r="32">
          <cell r="B32" t="str">
            <v>SHT0002169</v>
          </cell>
          <cell r="C32" t="str">
            <v>01.03.34.059</v>
          </cell>
          <cell r="D32" t="str">
            <v>转向器左挡板</v>
          </cell>
          <cell r="E32">
            <v>1.1</v>
          </cell>
        </row>
        <row r="33">
          <cell r="B33" t="str">
            <v>SHT0002170</v>
          </cell>
          <cell r="C33" t="str">
            <v>01.03.34.060</v>
          </cell>
          <cell r="D33" t="str">
            <v>转向器右挡板</v>
          </cell>
          <cell r="E33">
            <v>1.1</v>
          </cell>
        </row>
        <row r="34">
          <cell r="B34" t="str">
            <v>SHT0002477</v>
          </cell>
          <cell r="C34" t="str">
            <v>01.06.08.010</v>
          </cell>
          <cell r="D34" t="str">
            <v>M4-1730副司机座泡沫</v>
          </cell>
          <cell r="E34">
            <v>79.7</v>
          </cell>
        </row>
        <row r="35">
          <cell r="B35" t="str">
            <v>SHT0002478</v>
          </cell>
          <cell r="C35" t="str">
            <v>01.06.08.011</v>
          </cell>
          <cell r="D35" t="str">
            <v>1730小背泡沫</v>
          </cell>
          <cell r="E35">
            <v>6.78</v>
          </cell>
        </row>
        <row r="36">
          <cell r="B36" t="str">
            <v>SHT0010547</v>
          </cell>
          <cell r="C36" t="str">
            <v>01.05.26.001</v>
          </cell>
          <cell r="D36" t="str">
            <v>轩德X6正司机背护面总成</v>
          </cell>
          <cell r="E36">
            <v>35.32</v>
          </cell>
        </row>
        <row r="37">
          <cell r="B37" t="str">
            <v>SHT0010569</v>
          </cell>
          <cell r="C37" t="str">
            <v>01.05.26.004</v>
          </cell>
          <cell r="D37" t="str">
            <v>轩德X6中间座护面总成</v>
          </cell>
          <cell r="E37">
            <v>13.16</v>
          </cell>
        </row>
        <row r="38">
          <cell r="B38" t="str">
            <v>SLT0000004</v>
          </cell>
          <cell r="C38" t="str">
            <v>01.06.03.024</v>
          </cell>
          <cell r="D38" t="str">
            <v>欧马可1695副司机背右舵</v>
          </cell>
          <cell r="E38">
            <v>30.34</v>
          </cell>
        </row>
        <row r="39">
          <cell r="B39" t="str">
            <v>SLT0000005</v>
          </cell>
          <cell r="C39" t="str">
            <v>01.06.03.020</v>
          </cell>
          <cell r="D39" t="str">
            <v>1695副司机座长沙右舵分体</v>
          </cell>
          <cell r="E39">
            <v>58.02</v>
          </cell>
        </row>
        <row r="40">
          <cell r="B40" t="str">
            <v>SLT0000006</v>
          </cell>
          <cell r="C40" t="str">
            <v>01.05.01.038</v>
          </cell>
          <cell r="D40" t="str">
            <v>长沙右舵1695副司机背布套</v>
          </cell>
          <cell r="E40">
            <v>30.85</v>
          </cell>
        </row>
        <row r="41">
          <cell r="B41" t="str">
            <v>SLT0000007</v>
          </cell>
          <cell r="C41" t="str">
            <v>01.05.01.039</v>
          </cell>
          <cell r="D41" t="str">
            <v>长沙右舵1695副司机座布套</v>
          </cell>
          <cell r="E41">
            <v>20.75</v>
          </cell>
        </row>
        <row r="42">
          <cell r="B42" t="str">
            <v>SLT0000016</v>
          </cell>
          <cell r="C42" t="str">
            <v>02.01.10.702</v>
          </cell>
          <cell r="D42" t="str">
            <v>M3右舵司机手柄（灰）</v>
          </cell>
          <cell r="E42">
            <v>0.62</v>
          </cell>
        </row>
        <row r="43">
          <cell r="B43" t="str">
            <v>SLT0000018</v>
          </cell>
          <cell r="C43" t="str">
            <v>01.06.03.019</v>
          </cell>
          <cell r="D43" t="str">
            <v>长沙右舵1695正司机座泡沫</v>
          </cell>
          <cell r="E43">
            <v>29.6</v>
          </cell>
        </row>
        <row r="44">
          <cell r="B44" t="str">
            <v>SLT0000019</v>
          </cell>
          <cell r="C44" t="str">
            <v>01.06.03.022</v>
          </cell>
          <cell r="D44" t="str">
            <v>欧马可司机背（右舵）</v>
          </cell>
          <cell r="E44">
            <v>29.1</v>
          </cell>
        </row>
        <row r="45">
          <cell r="B45" t="str">
            <v>SLT0000020</v>
          </cell>
          <cell r="C45" t="str">
            <v>01.05.01.036</v>
          </cell>
          <cell r="D45" t="str">
            <v>长沙右舵1695正司机背布套</v>
          </cell>
          <cell r="E45">
            <v>26.97</v>
          </cell>
        </row>
        <row r="46">
          <cell r="B46" t="str">
            <v>SLT0000021</v>
          </cell>
          <cell r="C46" t="str">
            <v>01.05.01.037</v>
          </cell>
          <cell r="D46" t="str">
            <v>长沙右舵1695正司机座布套</v>
          </cell>
          <cell r="E46">
            <v>15.49</v>
          </cell>
        </row>
        <row r="47">
          <cell r="B47" t="str">
            <v>SLT0000031</v>
          </cell>
          <cell r="C47" t="str">
            <v>01.06.03.004</v>
          </cell>
          <cell r="D47" t="str">
            <v>欧马可司机背发泡（左舵）</v>
          </cell>
          <cell r="E47">
            <v>27.03</v>
          </cell>
        </row>
        <row r="48">
          <cell r="B48" t="str">
            <v>SLT0000032</v>
          </cell>
          <cell r="C48" t="str">
            <v>01.06.03.005</v>
          </cell>
          <cell r="D48" t="str">
            <v>欧马可司机座发泡（左舵）</v>
          </cell>
          <cell r="E48">
            <v>23.09</v>
          </cell>
        </row>
        <row r="49">
          <cell r="B49" t="str">
            <v>SLT0000033</v>
          </cell>
          <cell r="C49" t="str">
            <v>01.05.01.001</v>
          </cell>
          <cell r="D49" t="str">
            <v>M3-1800正司机背-花面</v>
          </cell>
          <cell r="E49">
            <v>21.35</v>
          </cell>
        </row>
        <row r="50">
          <cell r="B50" t="str">
            <v>SLT0000034</v>
          </cell>
          <cell r="C50" t="str">
            <v>01.05.01.002</v>
          </cell>
          <cell r="D50" t="str">
            <v>M3-1800正司机座-花面</v>
          </cell>
          <cell r="E50">
            <v>28.08</v>
          </cell>
        </row>
        <row r="51">
          <cell r="B51" t="str">
            <v>SLT0000047</v>
          </cell>
          <cell r="C51" t="str">
            <v>01.06.03.023</v>
          </cell>
          <cell r="D51" t="str">
            <v>欧马可司机座（右舵）</v>
          </cell>
          <cell r="E51">
            <v>24.52</v>
          </cell>
        </row>
        <row r="52">
          <cell r="B52" t="str">
            <v>SLT0000048</v>
          </cell>
          <cell r="C52" t="str">
            <v>01.05.01.028</v>
          </cell>
          <cell r="D52" t="str">
            <v>右舵1800正司机背布套</v>
          </cell>
          <cell r="E52">
            <v>22.38</v>
          </cell>
        </row>
        <row r="53">
          <cell r="B53" t="str">
            <v>SLT0000049</v>
          </cell>
          <cell r="C53" t="str">
            <v>01.05.01.029</v>
          </cell>
          <cell r="D53" t="str">
            <v>右舵1800正司机座布套</v>
          </cell>
          <cell r="E53">
            <v>13.18</v>
          </cell>
        </row>
        <row r="54">
          <cell r="B54" t="str">
            <v>SLT0000050</v>
          </cell>
          <cell r="C54" t="str">
            <v>01.02.03.003</v>
          </cell>
          <cell r="D54" t="str">
            <v>L项目司机背骨架总成</v>
          </cell>
          <cell r="E54">
            <v>24.35</v>
          </cell>
        </row>
        <row r="55">
          <cell r="B55" t="str">
            <v>SLT0000051</v>
          </cell>
          <cell r="C55" t="str">
            <v>01.02.03.004</v>
          </cell>
          <cell r="D55" t="str">
            <v>L项目司机座骨架总成</v>
          </cell>
          <cell r="E55">
            <v>16.7</v>
          </cell>
        </row>
        <row r="56">
          <cell r="B56" t="str">
            <v>SLT0000052</v>
          </cell>
          <cell r="C56" t="str">
            <v>01.02.03.009</v>
          </cell>
          <cell r="D56" t="str">
            <v>L项目司机座垫装饰板</v>
          </cell>
          <cell r="E56">
            <v>2.13</v>
          </cell>
        </row>
        <row r="57">
          <cell r="B57" t="str">
            <v>SLT00000587</v>
          </cell>
          <cell r="C57" t="str">
            <v>02.01.10.716</v>
          </cell>
          <cell r="D57" t="str">
            <v>K1窄车骨架罩壳左</v>
          </cell>
          <cell r="E57">
            <v>20.6</v>
          </cell>
        </row>
        <row r="58">
          <cell r="B58" t="str">
            <v>SLT00000598</v>
          </cell>
          <cell r="C58" t="str">
            <v>02.01.10.717</v>
          </cell>
          <cell r="D58" t="str">
            <v>K1窄车骨架罩壳右</v>
          </cell>
          <cell r="E58">
            <v>21.52</v>
          </cell>
        </row>
        <row r="59">
          <cell r="B59" t="str">
            <v>SLT0000070</v>
          </cell>
          <cell r="C59" t="str">
            <v>01.06.03.011</v>
          </cell>
          <cell r="D59" t="str">
            <v>欧马可1800副司机大背左舵</v>
          </cell>
          <cell r="E59">
            <v>27.03</v>
          </cell>
        </row>
        <row r="60">
          <cell r="B60" t="str">
            <v>SLT0000071</v>
          </cell>
          <cell r="C60" t="str">
            <v>01.06.03.010</v>
          </cell>
          <cell r="D60" t="str">
            <v>欧马可1800副司机小背左舵</v>
          </cell>
          <cell r="E60">
            <v>11.08</v>
          </cell>
        </row>
        <row r="61">
          <cell r="B61" t="str">
            <v>SLT0000072</v>
          </cell>
          <cell r="C61" t="str">
            <v>01.06.03.012</v>
          </cell>
          <cell r="D61" t="str">
            <v>欧马可1800副司机座左舵</v>
          </cell>
          <cell r="E61">
            <v>35.12</v>
          </cell>
        </row>
        <row r="62">
          <cell r="B62" t="str">
            <v>SLT0000073</v>
          </cell>
          <cell r="C62" t="str">
            <v>01.05.01.003</v>
          </cell>
          <cell r="D62" t="str">
            <v>1800副司机座靠背布套</v>
          </cell>
          <cell r="E62">
            <v>18.09</v>
          </cell>
        </row>
        <row r="63">
          <cell r="B63" t="str">
            <v>SLT0000087</v>
          </cell>
          <cell r="C63" t="str">
            <v>01.06.03.026</v>
          </cell>
          <cell r="D63" t="str">
            <v>欧马可1800副司机大背右舵</v>
          </cell>
          <cell r="E63">
            <v>27.02</v>
          </cell>
        </row>
        <row r="64">
          <cell r="B64" t="str">
            <v>SLT0000088</v>
          </cell>
          <cell r="C64" t="str">
            <v>01.06.03.027</v>
          </cell>
          <cell r="D64" t="str">
            <v>欧马可1800副司机小背右舵</v>
          </cell>
          <cell r="E64">
            <v>13.51</v>
          </cell>
        </row>
        <row r="65">
          <cell r="B65" t="str">
            <v>SLT0000089</v>
          </cell>
          <cell r="C65" t="str">
            <v>01.06.03.028</v>
          </cell>
          <cell r="D65" t="str">
            <v>欧马可1800副司机座右舵</v>
          </cell>
          <cell r="E65">
            <v>43.42</v>
          </cell>
        </row>
        <row r="66">
          <cell r="B66" t="str">
            <v>SLT0000090</v>
          </cell>
          <cell r="C66" t="str">
            <v>01.05.01.030</v>
          </cell>
          <cell r="D66" t="str">
            <v>右舵1800副司机座布套</v>
          </cell>
          <cell r="E66">
            <v>21.96</v>
          </cell>
        </row>
        <row r="67">
          <cell r="B67" t="str">
            <v>SLT0000091</v>
          </cell>
          <cell r="C67" t="str">
            <v>01.05.01.031</v>
          </cell>
          <cell r="D67" t="str">
            <v>右舵1800副司机背布套</v>
          </cell>
          <cell r="E67">
            <v>17.33</v>
          </cell>
        </row>
        <row r="68">
          <cell r="B68" t="str">
            <v>SLT0000092</v>
          </cell>
          <cell r="C68" t="str">
            <v>01.05.01.032</v>
          </cell>
          <cell r="D68" t="str">
            <v>右舵1800副司机小背布套</v>
          </cell>
          <cell r="E68">
            <v>9.33</v>
          </cell>
        </row>
        <row r="69">
          <cell r="B69" t="str">
            <v>SLT0000096</v>
          </cell>
          <cell r="C69" t="str">
            <v>01.02.03.001</v>
          </cell>
          <cell r="D69" t="str">
            <v>L项目1800副司机大背</v>
          </cell>
          <cell r="E69">
            <v>20.62</v>
          </cell>
        </row>
        <row r="70">
          <cell r="B70" t="str">
            <v>SLT0000097</v>
          </cell>
          <cell r="C70" t="str">
            <v>01.02.03.002</v>
          </cell>
          <cell r="D70" t="str">
            <v>L项目1800副司机小背</v>
          </cell>
          <cell r="E70">
            <v>18.73</v>
          </cell>
        </row>
        <row r="71">
          <cell r="B71" t="str">
            <v>SLT0000099</v>
          </cell>
          <cell r="C71" t="str">
            <v>02.12.11.066</v>
          </cell>
          <cell r="D71" t="str">
            <v>右舵大背放倒器</v>
          </cell>
          <cell r="E71">
            <v>15.79</v>
          </cell>
        </row>
        <row r="72">
          <cell r="B72" t="str">
            <v>SLT0000100</v>
          </cell>
          <cell r="C72" t="str">
            <v>01.02.03.008</v>
          </cell>
          <cell r="D72" t="str">
            <v>L项目小背折叠板</v>
          </cell>
          <cell r="E72">
            <v>6.67</v>
          </cell>
        </row>
        <row r="73">
          <cell r="B73" t="str">
            <v>SLT0000101</v>
          </cell>
          <cell r="C73" t="str">
            <v>01.02.03.018</v>
          </cell>
          <cell r="D73" t="str">
            <v>L项目中连接板（双轴）</v>
          </cell>
          <cell r="E73">
            <v>5.62</v>
          </cell>
        </row>
        <row r="74">
          <cell r="B74" t="str">
            <v>SLT0000110</v>
          </cell>
          <cell r="C74" t="str">
            <v>01.06.03.018</v>
          </cell>
          <cell r="D74" t="str">
            <v>欧马可1800二排背（左舵）</v>
          </cell>
          <cell r="E74">
            <v>48.51</v>
          </cell>
        </row>
        <row r="75">
          <cell r="B75" t="str">
            <v>SLT0000111</v>
          </cell>
          <cell r="C75" t="str">
            <v>01.06.03.006</v>
          </cell>
          <cell r="D75" t="str">
            <v>欧马可1800二排座（左舵）</v>
          </cell>
          <cell r="E75">
            <v>48.51</v>
          </cell>
        </row>
        <row r="76">
          <cell r="B76" t="str">
            <v>SLT0000112</v>
          </cell>
          <cell r="C76" t="str">
            <v>01.05.01.012</v>
          </cell>
          <cell r="D76" t="str">
            <v>1800二排背布套布套</v>
          </cell>
          <cell r="E76">
            <v>22.68</v>
          </cell>
        </row>
        <row r="77">
          <cell r="B77" t="str">
            <v>SLT0000113</v>
          </cell>
          <cell r="C77" t="str">
            <v>01.05.01.013</v>
          </cell>
          <cell r="D77" t="str">
            <v>1800二排座布套布套</v>
          </cell>
          <cell r="E77">
            <v>17.53</v>
          </cell>
        </row>
        <row r="78">
          <cell r="B78" t="str">
            <v>SLT0000123</v>
          </cell>
          <cell r="C78" t="str">
            <v>01.06.03.008</v>
          </cell>
          <cell r="D78" t="str">
            <v>二排背（左舵）发泡总成</v>
          </cell>
          <cell r="E78">
            <v>52.24</v>
          </cell>
        </row>
        <row r="79">
          <cell r="B79" t="str">
            <v>SLT0000124</v>
          </cell>
          <cell r="C79" t="str">
            <v>01.06.03.009</v>
          </cell>
          <cell r="D79" t="str">
            <v>欧马可1800时代二排座左舵</v>
          </cell>
          <cell r="E79">
            <v>46.79</v>
          </cell>
        </row>
        <row r="80">
          <cell r="B80" t="str">
            <v>SLT0000135</v>
          </cell>
          <cell r="C80" t="str">
            <v>01.06.03.029</v>
          </cell>
          <cell r="D80" t="str">
            <v>欧马可1995副司机大背右舵</v>
          </cell>
          <cell r="E80">
            <v>29.57</v>
          </cell>
        </row>
        <row r="81">
          <cell r="B81" t="str">
            <v>SLT0000136</v>
          </cell>
          <cell r="C81" t="str">
            <v>01.06.03.030</v>
          </cell>
          <cell r="D81" t="str">
            <v>欧马可1995副司机小背右舵</v>
          </cell>
          <cell r="E81">
            <v>15.06</v>
          </cell>
        </row>
        <row r="82">
          <cell r="B82" t="str">
            <v>SLT0000137</v>
          </cell>
          <cell r="C82" t="str">
            <v>01.06.03.031</v>
          </cell>
          <cell r="D82" t="str">
            <v>欧马可1995副司机座右舵</v>
          </cell>
          <cell r="E82">
            <v>60.93</v>
          </cell>
        </row>
        <row r="83">
          <cell r="B83" t="str">
            <v>SLT0000138</v>
          </cell>
          <cell r="C83" t="str">
            <v>01.05.01.033</v>
          </cell>
          <cell r="D83" t="str">
            <v>右舵1995副司机背布套</v>
          </cell>
          <cell r="E83">
            <v>29.93</v>
          </cell>
        </row>
        <row r="84">
          <cell r="B84" t="str">
            <v>SLT0000139</v>
          </cell>
          <cell r="C84" t="str">
            <v>01.05.01.034</v>
          </cell>
          <cell r="D84" t="str">
            <v>右舵1995副司机小背布套</v>
          </cell>
          <cell r="E84">
            <v>13.28</v>
          </cell>
        </row>
        <row r="85">
          <cell r="B85" t="str">
            <v>SLT0000140</v>
          </cell>
          <cell r="C85" t="str">
            <v>01.05.01.035</v>
          </cell>
          <cell r="D85" t="str">
            <v>右舵1995副司机座布套</v>
          </cell>
          <cell r="E85">
            <v>25.92</v>
          </cell>
        </row>
        <row r="86">
          <cell r="B86" t="str">
            <v>SLT0000145</v>
          </cell>
          <cell r="C86" t="str">
            <v>01.02.03.011</v>
          </cell>
          <cell r="D86" t="str">
            <v>L项目1995副司机大背总成</v>
          </cell>
          <cell r="E86">
            <v>17.67</v>
          </cell>
        </row>
        <row r="87">
          <cell r="B87" t="str">
            <v>SLT0000146</v>
          </cell>
          <cell r="C87" t="str">
            <v>01.02.03.012</v>
          </cell>
          <cell r="D87" t="str">
            <v>L项目1995副司机小背总成</v>
          </cell>
          <cell r="E87">
            <v>13.46</v>
          </cell>
        </row>
        <row r="88">
          <cell r="B88" t="str">
            <v>SLT0000151</v>
          </cell>
          <cell r="C88" t="str">
            <v>01.06.03.002</v>
          </cell>
          <cell r="D88" t="str">
            <v>欧马可1995副司机大背发泡</v>
          </cell>
          <cell r="E88">
            <v>27.03</v>
          </cell>
        </row>
        <row r="89">
          <cell r="B89" t="str">
            <v>SLT0000152</v>
          </cell>
          <cell r="C89" t="str">
            <v>01.06.03.001</v>
          </cell>
          <cell r="D89" t="str">
            <v>欧马可1995副司机小背发泡</v>
          </cell>
          <cell r="E89">
            <v>14.77</v>
          </cell>
        </row>
        <row r="90">
          <cell r="B90" t="str">
            <v>SLT0000153</v>
          </cell>
          <cell r="C90" t="str">
            <v>01.06.03.003</v>
          </cell>
          <cell r="D90" t="str">
            <v>欧马可1995副司机座左舵</v>
          </cell>
          <cell r="E90">
            <v>63.21</v>
          </cell>
        </row>
        <row r="91">
          <cell r="B91" t="str">
            <v>SLT0000165</v>
          </cell>
          <cell r="C91" t="str">
            <v>01.05.01.040</v>
          </cell>
          <cell r="D91" t="str">
            <v>右舵1995卧铺布套</v>
          </cell>
          <cell r="E91">
            <v>27.83</v>
          </cell>
        </row>
        <row r="92">
          <cell r="B92" t="str">
            <v>SLT0000168</v>
          </cell>
          <cell r="C92" t="str">
            <v>01.06.04.003</v>
          </cell>
          <cell r="D92" t="str">
            <v>6486司机背泡沫</v>
          </cell>
          <cell r="E92">
            <v>34.33</v>
          </cell>
        </row>
        <row r="93">
          <cell r="B93" t="str">
            <v>SLT0000169</v>
          </cell>
          <cell r="C93" t="str">
            <v>01.06.04.004</v>
          </cell>
          <cell r="D93" t="str">
            <v>6486司机座泡沫</v>
          </cell>
          <cell r="E93">
            <v>36.03</v>
          </cell>
        </row>
        <row r="94">
          <cell r="B94" t="str">
            <v>SLT0000171</v>
          </cell>
          <cell r="C94" t="str">
            <v>01.07.02.027</v>
          </cell>
          <cell r="D94" t="str">
            <v>6486加长11人14,15人司机背布套</v>
          </cell>
          <cell r="E94">
            <v>12.88</v>
          </cell>
        </row>
        <row r="95">
          <cell r="B95" t="str">
            <v>SLT0000172</v>
          </cell>
          <cell r="C95" t="str">
            <v>01.07.02.026</v>
          </cell>
          <cell r="D95" t="str">
            <v>6486加长11人14,15人司机座垫布套</v>
          </cell>
          <cell r="E95">
            <v>11.28</v>
          </cell>
        </row>
        <row r="96">
          <cell r="B96" t="str">
            <v>SLT0000173</v>
          </cell>
          <cell r="C96" t="str">
            <v>01.07.02.028</v>
          </cell>
          <cell r="D96" t="str">
            <v>6486加长11人14,15人司机座椅头枕布套</v>
          </cell>
          <cell r="E96">
            <v>3.21</v>
          </cell>
        </row>
        <row r="97">
          <cell r="B97" t="str">
            <v>SLT0000182</v>
          </cell>
          <cell r="C97" t="str">
            <v>01.06.04.005</v>
          </cell>
          <cell r="D97" t="str">
            <v>6486副司机座泡沫</v>
          </cell>
          <cell r="E97">
            <v>36.32</v>
          </cell>
        </row>
        <row r="98">
          <cell r="B98" t="str">
            <v>SLT0000188</v>
          </cell>
          <cell r="C98" t="str">
            <v>01.07.02.030</v>
          </cell>
          <cell r="D98" t="str">
            <v>6486加长11人14,15人二排双人背(左)布套</v>
          </cell>
          <cell r="E98">
            <v>13.44</v>
          </cell>
        </row>
        <row r="99">
          <cell r="B99" t="str">
            <v>SLT0000189</v>
          </cell>
          <cell r="C99" t="str">
            <v>01.07.02.031</v>
          </cell>
          <cell r="D99" t="str">
            <v>6486加长11人14,15人二排双人背(右)布套</v>
          </cell>
          <cell r="E99">
            <v>13.44</v>
          </cell>
        </row>
        <row r="100">
          <cell r="B100" t="str">
            <v>SLT0000190</v>
          </cell>
          <cell r="C100" t="str">
            <v>01.07.02.029</v>
          </cell>
          <cell r="D100" t="str">
            <v>6486加长11人14,15人二排双人座布套</v>
          </cell>
          <cell r="E100">
            <v>15.78</v>
          </cell>
        </row>
        <row r="101">
          <cell r="B101" t="str">
            <v>SLT0000196</v>
          </cell>
          <cell r="C101" t="str">
            <v>02.14.01.193</v>
          </cell>
          <cell r="D101" t="str">
            <v>6486三排双人垫左后支架</v>
          </cell>
          <cell r="E101">
            <v>2.94</v>
          </cell>
        </row>
        <row r="102">
          <cell r="B102" t="str">
            <v>SLT0000205</v>
          </cell>
          <cell r="C102" t="str">
            <v>01.06.04.001</v>
          </cell>
          <cell r="D102" t="str">
            <v>6486跨背泡沫</v>
          </cell>
          <cell r="E102">
            <v>18.07</v>
          </cell>
        </row>
        <row r="103">
          <cell r="B103" t="str">
            <v>SLT0000207</v>
          </cell>
          <cell r="C103" t="str">
            <v>01.07.02.036</v>
          </cell>
          <cell r="D103" t="str">
            <v>6486加长14,15人二排折叠背布套</v>
          </cell>
          <cell r="E103">
            <v>9.04</v>
          </cell>
        </row>
        <row r="104">
          <cell r="B104" t="str">
            <v>SLT0000221</v>
          </cell>
          <cell r="C104" t="str">
            <v>01.07.02.033</v>
          </cell>
          <cell r="D104" t="str">
            <v>6486加长11人14,15人后排背(乘客三人)</v>
          </cell>
          <cell r="E104">
            <v>44.32</v>
          </cell>
        </row>
        <row r="105">
          <cell r="B105" t="str">
            <v>SLT0000228</v>
          </cell>
          <cell r="C105" t="str">
            <v>01.06.04.002</v>
          </cell>
          <cell r="D105" t="str">
            <v>6486跨座泡沫</v>
          </cell>
          <cell r="E105">
            <v>9.16</v>
          </cell>
        </row>
        <row r="106">
          <cell r="B106" t="str">
            <v>SLT0000275</v>
          </cell>
          <cell r="C106" t="str">
            <v>01.07.02.035</v>
          </cell>
          <cell r="D106" t="str">
            <v>6486加长14,15人二排折叠座布套</v>
          </cell>
          <cell r="E106">
            <v>9.5</v>
          </cell>
        </row>
        <row r="107">
          <cell r="B107" t="str">
            <v>SLT0000292</v>
          </cell>
          <cell r="C107" t="str">
            <v>01.05.19.001</v>
          </cell>
          <cell r="D107" t="str">
            <v>蒙派克舒适型双人背</v>
          </cell>
          <cell r="E107">
            <v>60.4</v>
          </cell>
        </row>
        <row r="108">
          <cell r="B108" t="str">
            <v>SLT0000293</v>
          </cell>
          <cell r="C108" t="str">
            <v>01.05.19.002</v>
          </cell>
          <cell r="D108" t="str">
            <v>蒙派克舒适型双人座</v>
          </cell>
          <cell r="E108">
            <v>49.32</v>
          </cell>
        </row>
        <row r="109">
          <cell r="B109" t="str">
            <v>SLT0000308</v>
          </cell>
          <cell r="C109" t="str">
            <v>01.02.03.017</v>
          </cell>
          <cell r="D109" t="str">
            <v>L项目中连接板（单轴）</v>
          </cell>
          <cell r="E109">
            <v>5.99</v>
          </cell>
        </row>
        <row r="110">
          <cell r="B110" t="str">
            <v>SLT0000316</v>
          </cell>
          <cell r="C110" t="str">
            <v>01.06.02.002</v>
          </cell>
          <cell r="D110" t="str">
            <v>K1司机座泡沫</v>
          </cell>
          <cell r="E110">
            <v>21.58</v>
          </cell>
        </row>
        <row r="111">
          <cell r="B111" t="str">
            <v>SLT0000317</v>
          </cell>
          <cell r="C111" t="str">
            <v>01.06.02.001</v>
          </cell>
          <cell r="D111" t="str">
            <v>K1司机背泡沫</v>
          </cell>
          <cell r="E111">
            <v>23.41</v>
          </cell>
        </row>
        <row r="112">
          <cell r="B112" t="str">
            <v>SLT0000318</v>
          </cell>
          <cell r="C112" t="str">
            <v>01.04.04.164</v>
          </cell>
          <cell r="D112" t="str">
            <v>KI新面料头枕泡沫</v>
          </cell>
          <cell r="E112">
            <v>6.2</v>
          </cell>
        </row>
        <row r="113">
          <cell r="B113" t="str">
            <v>SLT0000319</v>
          </cell>
          <cell r="C113" t="str">
            <v>01.05.07.293</v>
          </cell>
          <cell r="D113" t="str">
            <v>K1标准宽车司机座布套</v>
          </cell>
          <cell r="E113">
            <v>16.45</v>
          </cell>
        </row>
        <row r="114">
          <cell r="B114" t="str">
            <v>SLT0000319</v>
          </cell>
          <cell r="C114" t="str">
            <v>01.05.07.293A</v>
          </cell>
          <cell r="D114" t="str">
            <v>K1标准宽车司机座布套</v>
          </cell>
          <cell r="E114">
            <v>16.45</v>
          </cell>
        </row>
        <row r="115">
          <cell r="B115" t="str">
            <v>SLT0000319</v>
          </cell>
          <cell r="C115" t="str">
            <v>01.05.07.293B</v>
          </cell>
          <cell r="D115" t="str">
            <v>K1标准司机座（金达）</v>
          </cell>
          <cell r="E115">
            <v>16.45</v>
          </cell>
        </row>
        <row r="116">
          <cell r="B116" t="str">
            <v>SLT0000320</v>
          </cell>
          <cell r="C116" t="str">
            <v>01.05.07.294</v>
          </cell>
          <cell r="D116" t="str">
            <v>K1标准宽车司机背布套</v>
          </cell>
          <cell r="E116">
            <v>21.87</v>
          </cell>
        </row>
        <row r="117">
          <cell r="B117" t="str">
            <v>SLT0000320</v>
          </cell>
          <cell r="C117" t="str">
            <v>01.05.07.294A</v>
          </cell>
          <cell r="D117" t="str">
            <v>K1标准宽车司机背布套</v>
          </cell>
          <cell r="E117">
            <v>21.87</v>
          </cell>
        </row>
        <row r="118">
          <cell r="B118" t="str">
            <v>SLT0000320</v>
          </cell>
          <cell r="C118" t="str">
            <v>01.05.07.294B</v>
          </cell>
          <cell r="D118" t="str">
            <v>K1标准司机背（金达）</v>
          </cell>
          <cell r="E118">
            <v>21.87</v>
          </cell>
        </row>
        <row r="119">
          <cell r="B119" t="str">
            <v>SLT0000321</v>
          </cell>
          <cell r="C119" t="str">
            <v>01.05.07.010</v>
          </cell>
          <cell r="D119" t="str">
            <v>K1标准头枕布套</v>
          </cell>
          <cell r="E119">
            <v>4.69</v>
          </cell>
        </row>
        <row r="120">
          <cell r="B120" t="str">
            <v>SLT0000321</v>
          </cell>
          <cell r="C120" t="str">
            <v>01.05.07.296</v>
          </cell>
          <cell r="D120" t="str">
            <v>K1标准头枕布套</v>
          </cell>
          <cell r="E120">
            <v>4.69</v>
          </cell>
        </row>
        <row r="121">
          <cell r="B121" t="str">
            <v>SLT0000321</v>
          </cell>
          <cell r="C121" t="str">
            <v>01.05.07.296A</v>
          </cell>
          <cell r="D121" t="str">
            <v>K1标准头枕布套</v>
          </cell>
          <cell r="E121">
            <v>4.69</v>
          </cell>
        </row>
        <row r="122">
          <cell r="B122" t="str">
            <v>SLT0000321</v>
          </cell>
          <cell r="C122" t="str">
            <v>01.05.07.296B</v>
          </cell>
          <cell r="D122" t="str">
            <v>K1标准头枕（金达）</v>
          </cell>
          <cell r="E122">
            <v>4.69</v>
          </cell>
        </row>
        <row r="123">
          <cell r="B123" t="str">
            <v>SLT0000333</v>
          </cell>
          <cell r="C123" t="str">
            <v>01.05.07.201</v>
          </cell>
          <cell r="D123" t="str">
            <v>k1正司机背布套新面料</v>
          </cell>
          <cell r="E123">
            <v>28.88</v>
          </cell>
        </row>
        <row r="124">
          <cell r="B124" t="str">
            <v>SLT0000333</v>
          </cell>
          <cell r="C124" t="str">
            <v>01.05.07.201C</v>
          </cell>
          <cell r="D124" t="str">
            <v>K1正司机背新面料（金达）</v>
          </cell>
          <cell r="E124">
            <v>28.88</v>
          </cell>
        </row>
        <row r="125">
          <cell r="B125" t="str">
            <v>SLT0000333</v>
          </cell>
          <cell r="C125" t="str">
            <v>01.07.06.004</v>
          </cell>
          <cell r="D125" t="str">
            <v>k1正司机背布套(新面料）宽车</v>
          </cell>
          <cell r="E125">
            <v>28.88</v>
          </cell>
        </row>
        <row r="126">
          <cell r="B126" t="str">
            <v>SLT0000334</v>
          </cell>
          <cell r="C126" t="str">
            <v>01.05.07.200</v>
          </cell>
          <cell r="D126" t="str">
            <v>k1司机座布套（新面料）</v>
          </cell>
          <cell r="E126">
            <v>21.66</v>
          </cell>
        </row>
        <row r="127">
          <cell r="B127" t="str">
            <v>SLT0000334</v>
          </cell>
          <cell r="C127" t="str">
            <v>01.05.07.200C</v>
          </cell>
          <cell r="D127" t="str">
            <v>K1正司机座新面料（金达）</v>
          </cell>
          <cell r="E127">
            <v>21.66</v>
          </cell>
        </row>
        <row r="128">
          <cell r="B128" t="str">
            <v>SLT0000334</v>
          </cell>
          <cell r="C128" t="str">
            <v>01.07.06.003</v>
          </cell>
          <cell r="D128" t="str">
            <v>k1司机座布套（新面料）</v>
          </cell>
          <cell r="E128">
            <v>21.66</v>
          </cell>
        </row>
        <row r="129">
          <cell r="B129" t="str">
            <v>SLT0000335</v>
          </cell>
          <cell r="C129" t="str">
            <v>01.05.07.203</v>
          </cell>
          <cell r="D129" t="str">
            <v>K1头枕布套新面料</v>
          </cell>
          <cell r="E129">
            <v>6.81</v>
          </cell>
        </row>
        <row r="130">
          <cell r="B130" t="str">
            <v>SLT0000335</v>
          </cell>
          <cell r="C130" t="str">
            <v>01.05.07.203C</v>
          </cell>
          <cell r="D130" t="str">
            <v>K1头枕（新面料）金达</v>
          </cell>
          <cell r="E130">
            <v>6.81</v>
          </cell>
        </row>
        <row r="131">
          <cell r="B131" t="str">
            <v>SLT0000337</v>
          </cell>
          <cell r="C131" t="str">
            <v>01.05.07.300</v>
          </cell>
          <cell r="D131" t="str">
            <v>K1经济型司机背布套标准面料（标准面）</v>
          </cell>
          <cell r="E131">
            <v>16.27</v>
          </cell>
        </row>
        <row r="132">
          <cell r="B132" t="str">
            <v>SLT0000337</v>
          </cell>
          <cell r="C132" t="str">
            <v>01.05.07.300A</v>
          </cell>
          <cell r="D132" t="str">
            <v>K1经济型司机背布套杆</v>
          </cell>
          <cell r="E132">
            <v>16.27</v>
          </cell>
        </row>
        <row r="133">
          <cell r="B133" t="str">
            <v>SLT0000337</v>
          </cell>
          <cell r="C133" t="str">
            <v>01.05.07.300B</v>
          </cell>
          <cell r="D133" t="str">
            <v>K1经济型司机背(金达）</v>
          </cell>
          <cell r="E133">
            <v>16.27</v>
          </cell>
        </row>
        <row r="134">
          <cell r="B134" t="str">
            <v>SLT0000338</v>
          </cell>
          <cell r="C134" t="str">
            <v>01.05.07.301</v>
          </cell>
          <cell r="D134" t="str">
            <v>K1经济型司机座布套标准面料（标准面）</v>
          </cell>
          <cell r="E134">
            <v>14.33</v>
          </cell>
        </row>
        <row r="135">
          <cell r="B135" t="str">
            <v>SLT0000338</v>
          </cell>
          <cell r="C135" t="str">
            <v>01.05.07.301A</v>
          </cell>
          <cell r="D135" t="str">
            <v>K1经济型司机座布套杆</v>
          </cell>
          <cell r="E135">
            <v>14.33</v>
          </cell>
        </row>
        <row r="136">
          <cell r="B136" t="str">
            <v>SLT0000338</v>
          </cell>
          <cell r="C136" t="str">
            <v>01.05.07.301B</v>
          </cell>
          <cell r="D136" t="str">
            <v>K1经济型司机座(金达）</v>
          </cell>
          <cell r="E136">
            <v>14.33</v>
          </cell>
        </row>
        <row r="137">
          <cell r="B137" t="str">
            <v>SLT0000339</v>
          </cell>
          <cell r="C137" t="str">
            <v>01.05.07.302</v>
          </cell>
          <cell r="D137" t="str">
            <v>K1经济型头枕布套（标准面料）</v>
          </cell>
          <cell r="E137">
            <v>4.54</v>
          </cell>
        </row>
        <row r="138">
          <cell r="B138" t="str">
            <v>SLT0000339</v>
          </cell>
          <cell r="C138" t="str">
            <v>01.05.07.302A</v>
          </cell>
          <cell r="D138" t="str">
            <v>K1经济型头枕布套杆</v>
          </cell>
          <cell r="E138">
            <v>4.54</v>
          </cell>
        </row>
        <row r="139">
          <cell r="B139" t="str">
            <v>SLT0000339</v>
          </cell>
          <cell r="C139" t="str">
            <v>01.05.07.302B</v>
          </cell>
          <cell r="D139" t="str">
            <v>K1经济型头枕(金达）</v>
          </cell>
          <cell r="E139">
            <v>4.54</v>
          </cell>
        </row>
        <row r="140">
          <cell r="B140" t="str">
            <v>SLT0000344</v>
          </cell>
          <cell r="C140" t="str">
            <v>01.06.02.004</v>
          </cell>
          <cell r="D140" t="str">
            <v>K1窄车司机座泡沫</v>
          </cell>
          <cell r="E140">
            <v>19.86</v>
          </cell>
        </row>
        <row r="141">
          <cell r="B141" t="str">
            <v>SLT0000345</v>
          </cell>
          <cell r="C141" t="str">
            <v>01.06.02.003</v>
          </cell>
          <cell r="D141" t="str">
            <v>K1窄车司机背泡沫</v>
          </cell>
          <cell r="E141">
            <v>20.16</v>
          </cell>
        </row>
        <row r="142">
          <cell r="B142" t="str">
            <v>SLT0000346</v>
          </cell>
          <cell r="C142" t="str">
            <v>01.05.07.211</v>
          </cell>
          <cell r="D142" t="str">
            <v>k1窄车460司机座布套</v>
          </cell>
          <cell r="E142">
            <v>20.44</v>
          </cell>
        </row>
        <row r="143">
          <cell r="B143" t="str">
            <v>SLT0000346</v>
          </cell>
          <cell r="C143" t="str">
            <v>01.05.07.211C</v>
          </cell>
          <cell r="D143" t="str">
            <v>K1窄车460司机座（新面料）金达</v>
          </cell>
          <cell r="E143">
            <v>20.44</v>
          </cell>
        </row>
        <row r="144">
          <cell r="B144" t="str">
            <v>SLT0000347</v>
          </cell>
          <cell r="C144" t="str">
            <v>01.05.07.212</v>
          </cell>
          <cell r="D144" t="str">
            <v>k1窄车460司机背布套</v>
          </cell>
          <cell r="E144">
            <v>26.74</v>
          </cell>
        </row>
        <row r="145">
          <cell r="B145" t="str">
            <v>SLT0000347</v>
          </cell>
          <cell r="C145" t="str">
            <v>01.05.07.212C</v>
          </cell>
          <cell r="D145" t="str">
            <v>K1窄车460司机背（新面料）金达</v>
          </cell>
          <cell r="E145">
            <v>26.74</v>
          </cell>
        </row>
        <row r="146">
          <cell r="B146" t="str">
            <v>SLT0000353</v>
          </cell>
          <cell r="C146" t="str">
            <v>01.05.07.308</v>
          </cell>
          <cell r="D146" t="str">
            <v>K1标准窄车司机背布套</v>
          </cell>
          <cell r="E146">
            <v>20.29</v>
          </cell>
        </row>
        <row r="147">
          <cell r="B147" t="str">
            <v>SLT0000353</v>
          </cell>
          <cell r="C147" t="str">
            <v>01.05.07.308B</v>
          </cell>
          <cell r="D147" t="str">
            <v>K1标准窄车司机背（460）(金达）</v>
          </cell>
          <cell r="E147">
            <v>20.29</v>
          </cell>
        </row>
        <row r="148">
          <cell r="B148" t="str">
            <v>SLT0000354</v>
          </cell>
          <cell r="C148" t="str">
            <v>01.05.07.310</v>
          </cell>
          <cell r="D148" t="str">
            <v>K1标准窄车司机座（460）布套</v>
          </cell>
          <cell r="E148">
            <v>15.86</v>
          </cell>
        </row>
        <row r="149">
          <cell r="B149" t="str">
            <v>SLT0000354</v>
          </cell>
          <cell r="C149" t="str">
            <v>01.05.07.310B</v>
          </cell>
          <cell r="D149" t="str">
            <v>K1标准窄车司机座（460）(金达）</v>
          </cell>
          <cell r="E149">
            <v>15.86</v>
          </cell>
        </row>
        <row r="150">
          <cell r="B150" t="str">
            <v>SLT0000355</v>
          </cell>
          <cell r="C150" t="str">
            <v>01.05.07.086</v>
          </cell>
          <cell r="D150" t="str">
            <v>K1深灰仿皮头枕布套</v>
          </cell>
          <cell r="E150">
            <v>10.03</v>
          </cell>
        </row>
        <row r="151">
          <cell r="B151" t="str">
            <v>SLT0000356</v>
          </cell>
          <cell r="C151" t="str">
            <v>01.05.07.191</v>
          </cell>
          <cell r="D151" t="str">
            <v>K1深灰仿皮窄车司机背（460）布套</v>
          </cell>
          <cell r="E151">
            <v>34.43</v>
          </cell>
        </row>
        <row r="152">
          <cell r="B152" t="str">
            <v>SLT0000357</v>
          </cell>
          <cell r="C152" t="str">
            <v>01.05.07.193</v>
          </cell>
          <cell r="D152" t="str">
            <v>K1深灰仿皮窄车司机座（460）布套</v>
          </cell>
          <cell r="E152">
            <v>28.9</v>
          </cell>
        </row>
        <row r="153">
          <cell r="B153" t="str">
            <v>SLT0000365</v>
          </cell>
          <cell r="C153" t="str">
            <v>01.05.07.295</v>
          </cell>
          <cell r="D153" t="str">
            <v>K1副司机背布套标准</v>
          </cell>
          <cell r="E153">
            <v>25.6</v>
          </cell>
        </row>
        <row r="154">
          <cell r="B154" t="str">
            <v>SLT0000366</v>
          </cell>
          <cell r="C154" t="str">
            <v>01.02.17.001</v>
          </cell>
          <cell r="D154" t="str">
            <v>K1副驾座左侧支架</v>
          </cell>
          <cell r="E154">
            <v>4.9</v>
          </cell>
        </row>
        <row r="155">
          <cell r="B155" t="str">
            <v>SLT0000367</v>
          </cell>
          <cell r="C155" t="str">
            <v>01.02.17.002</v>
          </cell>
          <cell r="D155" t="str">
            <v>K1副驾座右侧支架</v>
          </cell>
          <cell r="E155">
            <v>5.48</v>
          </cell>
        </row>
        <row r="156">
          <cell r="B156" t="str">
            <v>SLT0000369</v>
          </cell>
          <cell r="C156" t="str">
            <v>01.05.07.213</v>
          </cell>
          <cell r="D156" t="str">
            <v>k1窄车460副背布套</v>
          </cell>
          <cell r="E156">
            <v>31.53</v>
          </cell>
        </row>
        <row r="157">
          <cell r="B157" t="str">
            <v>SLT0000369</v>
          </cell>
          <cell r="C157" t="str">
            <v>01.05.07.213A</v>
          </cell>
          <cell r="D157" t="str">
            <v>K1窄车460副司机背（黄海剑杆）</v>
          </cell>
          <cell r="E157">
            <v>31.53</v>
          </cell>
        </row>
        <row r="158">
          <cell r="B158" t="str">
            <v>SLT0000369</v>
          </cell>
          <cell r="C158" t="str">
            <v>01.05.07.213C</v>
          </cell>
          <cell r="D158" t="str">
            <v>K1窄车460副司机背（新面料）金达</v>
          </cell>
          <cell r="E158">
            <v>31.53</v>
          </cell>
        </row>
        <row r="159">
          <cell r="B159" t="str">
            <v>SLT0000372</v>
          </cell>
          <cell r="C159" t="str">
            <v>01.05.07.309</v>
          </cell>
          <cell r="D159" t="str">
            <v>K1标准窄车副司机背布套</v>
          </cell>
          <cell r="E159">
            <v>24.54</v>
          </cell>
        </row>
        <row r="160">
          <cell r="B160" t="str">
            <v>SLT0000372</v>
          </cell>
          <cell r="C160" t="str">
            <v>01.05.07.309B</v>
          </cell>
          <cell r="D160" t="str">
            <v>K1标准窄车副司机背（460）（金达）</v>
          </cell>
          <cell r="E160">
            <v>24.54</v>
          </cell>
        </row>
        <row r="161">
          <cell r="B161" t="str">
            <v>SLT0000373</v>
          </cell>
          <cell r="C161" t="str">
            <v>01.05.07.192</v>
          </cell>
          <cell r="D161" t="str">
            <v>K1深灰仿皮窄车副司机背（460）布套</v>
          </cell>
          <cell r="E161">
            <v>37.06</v>
          </cell>
        </row>
        <row r="162">
          <cell r="B162" t="str">
            <v>SLT0000386</v>
          </cell>
          <cell r="C162" t="str">
            <v>01.06.02.019</v>
          </cell>
          <cell r="D162" t="str">
            <v>K1双人左背泡沫</v>
          </cell>
          <cell r="E162">
            <v>16.69</v>
          </cell>
        </row>
        <row r="163">
          <cell r="B163" t="str">
            <v>SLT0000387</v>
          </cell>
          <cell r="C163" t="str">
            <v>01.06.02.021</v>
          </cell>
          <cell r="D163" t="str">
            <v>K1双人座泡沫</v>
          </cell>
          <cell r="E163">
            <v>33.33</v>
          </cell>
        </row>
        <row r="164">
          <cell r="B164" t="str">
            <v>SLT0000388</v>
          </cell>
          <cell r="C164" t="str">
            <v>01.06.02.020</v>
          </cell>
          <cell r="D164" t="str">
            <v>K1双人右背泡沫（安）</v>
          </cell>
          <cell r="E164">
            <v>17.72</v>
          </cell>
        </row>
        <row r="165">
          <cell r="B165" t="str">
            <v>SLT0000389</v>
          </cell>
          <cell r="C165" t="str">
            <v>01.05.07.221</v>
          </cell>
          <cell r="D165" t="str">
            <v>K1双人座</v>
          </cell>
          <cell r="E165">
            <v>38.38</v>
          </cell>
        </row>
        <row r="166">
          <cell r="B166" t="str">
            <v>SLT0000389</v>
          </cell>
          <cell r="C166" t="str">
            <v>01.05.07.221C</v>
          </cell>
          <cell r="D166" t="str">
            <v>K1双人座新面料（金达）</v>
          </cell>
          <cell r="E166">
            <v>38.38</v>
          </cell>
        </row>
        <row r="167">
          <cell r="B167" t="str">
            <v>SLT0000390</v>
          </cell>
          <cell r="C167" t="str">
            <v>01.05.07.219</v>
          </cell>
          <cell r="D167" t="str">
            <v>k1左舵二三上小背布套（新面料）</v>
          </cell>
          <cell r="E167">
            <v>28.19</v>
          </cell>
        </row>
        <row r="168">
          <cell r="B168" t="str">
            <v>SLT0000390</v>
          </cell>
          <cell r="C168" t="str">
            <v>01.05.07.219C</v>
          </cell>
          <cell r="D168" t="str">
            <v>K1二三排双人上小背新面料（金达）</v>
          </cell>
          <cell r="E168">
            <v>28.19</v>
          </cell>
        </row>
        <row r="169">
          <cell r="B169" t="str">
            <v>SLT0000391</v>
          </cell>
          <cell r="C169" t="str">
            <v>01.05.07.220</v>
          </cell>
          <cell r="D169" t="str">
            <v>k1左舵二三中间背布套(新面料）</v>
          </cell>
          <cell r="E169">
            <v>28.21</v>
          </cell>
        </row>
        <row r="170">
          <cell r="B170" t="str">
            <v>SLT0000391</v>
          </cell>
          <cell r="C170" t="str">
            <v>01.05.07.220C</v>
          </cell>
          <cell r="D170" t="str">
            <v>K1二三排中间背（新面料）金达</v>
          </cell>
          <cell r="E170">
            <v>28.21</v>
          </cell>
        </row>
        <row r="171">
          <cell r="B171" t="str">
            <v>SLT0000393</v>
          </cell>
          <cell r="C171" t="str">
            <v>02.12.08.027</v>
          </cell>
          <cell r="D171" t="str">
            <v>K1安全带罩壳 </v>
          </cell>
          <cell r="E171">
            <v>0.5</v>
          </cell>
        </row>
        <row r="172">
          <cell r="B172" t="str">
            <v>SLT0000404</v>
          </cell>
          <cell r="C172" t="str">
            <v>01.06.02.018</v>
          </cell>
          <cell r="D172" t="str">
            <v>K1单人座泡沫</v>
          </cell>
          <cell r="E172">
            <v>15.23</v>
          </cell>
        </row>
        <row r="173">
          <cell r="B173" t="str">
            <v>SLT0000405</v>
          </cell>
          <cell r="C173" t="str">
            <v>01.06.02.011</v>
          </cell>
          <cell r="D173" t="str">
            <v>K1单人背泡沫</v>
          </cell>
          <cell r="E173">
            <v>15.32</v>
          </cell>
        </row>
        <row r="174">
          <cell r="B174" t="str">
            <v>SLT0000406</v>
          </cell>
          <cell r="C174" t="str">
            <v>01.05.07.223</v>
          </cell>
          <cell r="D174" t="str">
            <v>k1左舵二排单人座布套（新面料）</v>
          </cell>
          <cell r="E174">
            <v>18.93</v>
          </cell>
        </row>
        <row r="175">
          <cell r="B175" t="str">
            <v>SLT0000406</v>
          </cell>
          <cell r="C175" t="str">
            <v>01.05.07.223C</v>
          </cell>
          <cell r="D175" t="str">
            <v>K1二排单人座新面料（金达）</v>
          </cell>
          <cell r="E175">
            <v>18.93</v>
          </cell>
        </row>
        <row r="176">
          <cell r="B176" t="str">
            <v>SLT0000407</v>
          </cell>
          <cell r="C176" t="str">
            <v>01.05.07.222</v>
          </cell>
          <cell r="D176" t="str">
            <v>k1左舵二三排单人背布套（新面料）</v>
          </cell>
          <cell r="E176">
            <v>25.85</v>
          </cell>
        </row>
        <row r="177">
          <cell r="B177" t="str">
            <v>SLT0000407</v>
          </cell>
          <cell r="C177" t="str">
            <v>01.05.07.222C</v>
          </cell>
          <cell r="D177" t="str">
            <v>K1二三排单人背新面料（金达）</v>
          </cell>
          <cell r="E177">
            <v>25.85</v>
          </cell>
        </row>
        <row r="178">
          <cell r="B178" t="str">
            <v>SLT0000421</v>
          </cell>
          <cell r="C178" t="str">
            <v>01.06.04.039</v>
          </cell>
          <cell r="D178" t="str">
            <v>6486三点式六人背泡沫</v>
          </cell>
          <cell r="E178">
            <v>65.14</v>
          </cell>
        </row>
        <row r="179">
          <cell r="B179" t="str">
            <v>SLT0000422</v>
          </cell>
          <cell r="C179" t="str">
            <v>01.06.04.038</v>
          </cell>
          <cell r="D179" t="str">
            <v>6486三点式六人座泡沫</v>
          </cell>
          <cell r="E179">
            <v>34.95</v>
          </cell>
        </row>
        <row r="180">
          <cell r="B180" t="str">
            <v>SLT0000423</v>
          </cell>
          <cell r="C180" t="str">
            <v>01.05.07.356</v>
          </cell>
          <cell r="D180" t="str">
            <v>G9前翻双人背（金达）</v>
          </cell>
          <cell r="E180">
            <v>41.49</v>
          </cell>
        </row>
        <row r="181">
          <cell r="B181" t="str">
            <v>SLT0000423</v>
          </cell>
          <cell r="C181" t="str">
            <v>01.05.07.356A</v>
          </cell>
          <cell r="D181" t="str">
            <v>G9宽车前翻双人背布套宽车三点式</v>
          </cell>
          <cell r="E181">
            <v>41.49</v>
          </cell>
        </row>
        <row r="182">
          <cell r="B182" t="str">
            <v>SLT0000423</v>
          </cell>
          <cell r="C182" t="str">
            <v>01.05.07.356B</v>
          </cell>
          <cell r="D182" t="str">
            <v>G9前翻双人背（金达）</v>
          </cell>
          <cell r="E182">
            <v>41.49</v>
          </cell>
        </row>
        <row r="183">
          <cell r="B183" t="str">
            <v>SLT0000424</v>
          </cell>
          <cell r="C183" t="str">
            <v>01.05.07.357</v>
          </cell>
          <cell r="D183" t="str">
            <v>窄车G9前翻二排双人座</v>
          </cell>
          <cell r="E183">
            <v>36.66</v>
          </cell>
        </row>
        <row r="184">
          <cell r="B184" t="str">
            <v>SLT0000424</v>
          </cell>
          <cell r="C184" t="str">
            <v>01.05.07.357A</v>
          </cell>
          <cell r="D184" t="str">
            <v>G9宽车前翻二排双人座宽车三点式</v>
          </cell>
          <cell r="E184">
            <v>36.66</v>
          </cell>
        </row>
        <row r="185">
          <cell r="B185" t="str">
            <v>SLT0000424</v>
          </cell>
          <cell r="C185" t="str">
            <v>01.05.07.357B</v>
          </cell>
          <cell r="D185" t="str">
            <v>G9宽车前翻二排双人座（金达）</v>
          </cell>
          <cell r="E185">
            <v>36.66</v>
          </cell>
        </row>
        <row r="186">
          <cell r="B186" t="str">
            <v>SLT0000436</v>
          </cell>
          <cell r="C186" t="str">
            <v>01.05.07.358</v>
          </cell>
          <cell r="D186" t="str">
            <v>G9宽车前翻三排双人座（金达）</v>
          </cell>
          <cell r="E186">
            <v>36.59</v>
          </cell>
        </row>
        <row r="187">
          <cell r="B187" t="str">
            <v>SLT0000436</v>
          </cell>
          <cell r="C187" t="str">
            <v>01.05.07.358A</v>
          </cell>
          <cell r="D187" t="str">
            <v>G9宽车前翻三排双人座宽车三点式</v>
          </cell>
          <cell r="E187">
            <v>36.59</v>
          </cell>
        </row>
        <row r="188">
          <cell r="B188" t="str">
            <v>SLT0000436</v>
          </cell>
          <cell r="C188" t="str">
            <v>01.05.07.358B</v>
          </cell>
          <cell r="D188" t="str">
            <v>G9宽车前翻三排双人座（金达）</v>
          </cell>
          <cell r="E188">
            <v>36.59</v>
          </cell>
        </row>
        <row r="189">
          <cell r="B189" t="str">
            <v>SLT0000443</v>
          </cell>
          <cell r="C189" t="str">
            <v>01.06.02.007</v>
          </cell>
          <cell r="D189" t="str">
            <v>K1四人联体左背泡沫</v>
          </cell>
          <cell r="E189">
            <v>33.47</v>
          </cell>
        </row>
        <row r="190">
          <cell r="B190" t="str">
            <v>SLT0000444</v>
          </cell>
          <cell r="C190" t="str">
            <v>01.06.02.006</v>
          </cell>
          <cell r="D190" t="str">
            <v>K1四人联体左座泡沫</v>
          </cell>
          <cell r="E190">
            <v>32.1</v>
          </cell>
        </row>
        <row r="191">
          <cell r="B191" t="str">
            <v>SLT0000445</v>
          </cell>
          <cell r="C191" t="str">
            <v>01.05.07.229</v>
          </cell>
          <cell r="D191" t="str">
            <v>k1左舵四人联体左座布套（新面料）</v>
          </cell>
          <cell r="E191">
            <v>40.46</v>
          </cell>
        </row>
        <row r="192">
          <cell r="B192" t="str">
            <v>SLT0000445</v>
          </cell>
          <cell r="C192" t="str">
            <v>01.05.07.229C</v>
          </cell>
          <cell r="D192" t="str">
            <v>K1四人连体左座（新面料）金达</v>
          </cell>
          <cell r="E192">
            <v>40.46</v>
          </cell>
        </row>
        <row r="193">
          <cell r="B193" t="str">
            <v>SLT0000446</v>
          </cell>
          <cell r="C193" t="str">
            <v>01.05.07.230</v>
          </cell>
          <cell r="D193" t="str">
            <v>k1左舵四人联体左背布套（新面料）</v>
          </cell>
          <cell r="E193">
            <v>43.94</v>
          </cell>
        </row>
        <row r="194">
          <cell r="B194" t="str">
            <v>SLT0000446</v>
          </cell>
          <cell r="C194" t="str">
            <v>01.05.07.230C</v>
          </cell>
          <cell r="D194" t="str">
            <v>K1四人连体左背（新面料）金达</v>
          </cell>
          <cell r="E194">
            <v>43.94</v>
          </cell>
        </row>
        <row r="195">
          <cell r="B195" t="str">
            <v>SLT0000450</v>
          </cell>
          <cell r="C195" t="str">
            <v>01.05.07.312</v>
          </cell>
          <cell r="D195" t="str">
            <v>K1标准（上小背）布套</v>
          </cell>
          <cell r="E195">
            <v>21.47</v>
          </cell>
        </row>
        <row r="196">
          <cell r="B196" t="str">
            <v>SLT0000450</v>
          </cell>
          <cell r="C196" t="str">
            <v>01.05.07.312B</v>
          </cell>
          <cell r="D196" t="str">
            <v>K1标准双人左背（上小背）布套</v>
          </cell>
          <cell r="E196">
            <v>21.47</v>
          </cell>
        </row>
        <row r="197">
          <cell r="B197" t="str">
            <v>SLT0000451</v>
          </cell>
          <cell r="C197" t="str">
            <v>01.05.07.313</v>
          </cell>
          <cell r="D197" t="str">
            <v>K1标准双人右背（中间背）布套</v>
          </cell>
          <cell r="E197">
            <v>21.57</v>
          </cell>
        </row>
        <row r="198">
          <cell r="B198" t="str">
            <v>SLT0000451</v>
          </cell>
          <cell r="C198" t="str">
            <v>01.05.07.313B</v>
          </cell>
          <cell r="D198" t="str">
            <v>K1标准双人右背（中间背）(金达）</v>
          </cell>
          <cell r="E198">
            <v>21.57</v>
          </cell>
        </row>
        <row r="199">
          <cell r="B199" t="str">
            <v>SLT0000452</v>
          </cell>
          <cell r="C199" t="str">
            <v>01.05.07.321</v>
          </cell>
          <cell r="D199" t="str">
            <v>K1标准双人座(金达）</v>
          </cell>
          <cell r="E199">
            <v>29.42</v>
          </cell>
        </row>
        <row r="200">
          <cell r="B200" t="str">
            <v>SLT0000452</v>
          </cell>
          <cell r="C200" t="str">
            <v>01.05.07.321B</v>
          </cell>
          <cell r="D200" t="str">
            <v>K1标准双人座(金达）</v>
          </cell>
          <cell r="E200">
            <v>29.42</v>
          </cell>
        </row>
        <row r="201">
          <cell r="B201" t="str">
            <v>SLT0000453</v>
          </cell>
          <cell r="C201" t="str">
            <v>01.05.07.314</v>
          </cell>
          <cell r="D201" t="str">
            <v>K1二三排单人背布套标准</v>
          </cell>
          <cell r="E201">
            <v>19.72</v>
          </cell>
        </row>
        <row r="202">
          <cell r="B202" t="str">
            <v>SLT0000454</v>
          </cell>
          <cell r="C202" t="str">
            <v>01.05.07.315</v>
          </cell>
          <cell r="D202" t="str">
            <v>K1二排单人座布套标准</v>
          </cell>
          <cell r="E202">
            <v>14.56</v>
          </cell>
        </row>
        <row r="203">
          <cell r="B203" t="str">
            <v>SLT0000455</v>
          </cell>
          <cell r="C203" t="str">
            <v>01.05.07.316</v>
          </cell>
          <cell r="D203" t="str">
            <v>K1三排单人座布套标准</v>
          </cell>
          <cell r="E203">
            <v>14.72</v>
          </cell>
        </row>
        <row r="204">
          <cell r="B204" t="str">
            <v>SLT0000459</v>
          </cell>
          <cell r="C204" t="str">
            <v>01.05.07.231</v>
          </cell>
          <cell r="D204" t="str">
            <v>k1左舵四人联体右座布套（新面料）</v>
          </cell>
          <cell r="E204">
            <v>40.46</v>
          </cell>
        </row>
        <row r="205">
          <cell r="B205" t="str">
            <v>SLT0000459</v>
          </cell>
          <cell r="C205" t="str">
            <v>01.05.07.231C</v>
          </cell>
          <cell r="D205" t="str">
            <v>K1四人连体右座（新面料）金达</v>
          </cell>
          <cell r="E205">
            <v>40.46</v>
          </cell>
        </row>
        <row r="206">
          <cell r="B206" t="str">
            <v>SLT0000460</v>
          </cell>
          <cell r="C206" t="str">
            <v>01.05.07.232</v>
          </cell>
          <cell r="D206" t="str">
            <v>k1左舵四人联体右背布套（新面料）</v>
          </cell>
          <cell r="E206">
            <v>43.94</v>
          </cell>
        </row>
        <row r="207">
          <cell r="B207" t="str">
            <v>SLT0000460</v>
          </cell>
          <cell r="C207" t="str">
            <v>01.05.07.232C</v>
          </cell>
          <cell r="D207" t="str">
            <v>K1四人连体右背（新面料）金达</v>
          </cell>
          <cell r="E207">
            <v>43.94</v>
          </cell>
        </row>
        <row r="208">
          <cell r="B208" t="str">
            <v>SLT0000462</v>
          </cell>
          <cell r="C208" t="str">
            <v>01.06.02.008</v>
          </cell>
          <cell r="D208" t="str">
            <v>K1四人联体右座泡沫</v>
          </cell>
          <cell r="E208">
            <v>27.82</v>
          </cell>
        </row>
        <row r="209">
          <cell r="B209" t="str">
            <v>SLT0000464</v>
          </cell>
          <cell r="C209" t="str">
            <v>02.12.08.182</v>
          </cell>
          <cell r="D209" t="str">
            <v>K1塑料件方杯架</v>
          </cell>
          <cell r="E209">
            <v>6.84</v>
          </cell>
        </row>
        <row r="210">
          <cell r="B210" t="str">
            <v>SLT0000467</v>
          </cell>
          <cell r="C210" t="str">
            <v>01.06.02.060</v>
          </cell>
          <cell r="D210" t="str">
            <v>K1加长14人三人座泡沫</v>
          </cell>
          <cell r="E210">
            <v>50.14</v>
          </cell>
        </row>
        <row r="211">
          <cell r="B211" t="str">
            <v>SLT0000468</v>
          </cell>
          <cell r="C211" t="str">
            <v>01.05.07.289</v>
          </cell>
          <cell r="D211" t="str">
            <v>k1宽车左一排三人座布套（新面料）新状态</v>
          </cell>
          <cell r="E211">
            <v>48.77</v>
          </cell>
        </row>
        <row r="212">
          <cell r="B212" t="str">
            <v>SLT0000468</v>
          </cell>
          <cell r="C212" t="str">
            <v>01.05.07.289C</v>
          </cell>
          <cell r="D212" t="str">
            <v>K1一排三人分体座（新面料）金达</v>
          </cell>
          <cell r="E212">
            <v>48.77</v>
          </cell>
        </row>
        <row r="213">
          <cell r="B213" t="str">
            <v>SLT0000472</v>
          </cell>
          <cell r="C213" t="str">
            <v>01.05.07.224</v>
          </cell>
          <cell r="D213" t="str">
            <v>K1三排单人座新面料（金达）</v>
          </cell>
          <cell r="E213">
            <v>18.96</v>
          </cell>
        </row>
        <row r="214">
          <cell r="B214" t="str">
            <v>SLT0000472</v>
          </cell>
          <cell r="C214" t="str">
            <v>01.05.07.224C</v>
          </cell>
          <cell r="D214" t="str">
            <v>K1三排单人座新面料（金达）</v>
          </cell>
          <cell r="E214">
            <v>18.96</v>
          </cell>
        </row>
        <row r="215">
          <cell r="B215" t="str">
            <v>SLT0000479</v>
          </cell>
          <cell r="C215" t="str">
            <v>01.06.02.035</v>
          </cell>
          <cell r="D215" t="str">
            <v>K1窄车三人座泡沫</v>
          </cell>
          <cell r="E215">
            <v>54.22</v>
          </cell>
        </row>
        <row r="216">
          <cell r="B216" t="str">
            <v>SLT0000480</v>
          </cell>
          <cell r="C216" t="str">
            <v>01.05.07.252</v>
          </cell>
          <cell r="D216" t="str">
            <v>K1窄车一排三人座</v>
          </cell>
          <cell r="E216">
            <v>45.06</v>
          </cell>
        </row>
        <row r="217">
          <cell r="B217" t="str">
            <v>SLT0000480</v>
          </cell>
          <cell r="C217" t="str">
            <v>01.05.07.252C</v>
          </cell>
          <cell r="D217" t="str">
            <v>K1窄车一排三人座（新面料）金达</v>
          </cell>
          <cell r="E217">
            <v>45.06</v>
          </cell>
        </row>
        <row r="218">
          <cell r="B218" t="str">
            <v>SLT0000480</v>
          </cell>
          <cell r="C218" t="str">
            <v>01.05.07.279C</v>
          </cell>
          <cell r="D218" t="str">
            <v>K1窄车右舵一排三人联体座（金达）</v>
          </cell>
          <cell r="E218">
            <v>45.06</v>
          </cell>
        </row>
        <row r="219">
          <cell r="B219" t="str">
            <v>SLT0000481</v>
          </cell>
          <cell r="C219" t="str">
            <v>01.05.07.253</v>
          </cell>
          <cell r="D219" t="str">
            <v>k1窄车一排三人背布套</v>
          </cell>
          <cell r="E219">
            <v>47.75</v>
          </cell>
        </row>
        <row r="220">
          <cell r="B220" t="str">
            <v>SLT0000481</v>
          </cell>
          <cell r="C220" t="str">
            <v>01.05.07.253C</v>
          </cell>
          <cell r="D220" t="str">
            <v>k1窄车一排三人背布套（新面料）</v>
          </cell>
          <cell r="E220">
            <v>47.75</v>
          </cell>
        </row>
        <row r="221">
          <cell r="B221" t="str">
            <v>SLT0000481</v>
          </cell>
          <cell r="C221" t="str">
            <v>01.05.07.281C</v>
          </cell>
          <cell r="D221" t="str">
            <v>K1窄车右舵一排三人背（新面料）金达</v>
          </cell>
          <cell r="E221">
            <v>47.75</v>
          </cell>
        </row>
        <row r="222">
          <cell r="B222" t="str">
            <v>SLT0000484</v>
          </cell>
          <cell r="C222" t="str">
            <v>01.06.02.062</v>
          </cell>
          <cell r="D222" t="str">
            <v>K1宽车5990双人座泡沫</v>
          </cell>
          <cell r="E222">
            <v>33.92</v>
          </cell>
        </row>
        <row r="223">
          <cell r="B223" t="str">
            <v>SLT0000485</v>
          </cell>
          <cell r="C223" t="str">
            <v>01.05.07.260</v>
          </cell>
          <cell r="D223" t="str">
            <v>K1跨背</v>
          </cell>
          <cell r="E223">
            <v>10.45</v>
          </cell>
        </row>
        <row r="224">
          <cell r="B224" t="str">
            <v>SLT0000485</v>
          </cell>
          <cell r="C224" t="str">
            <v>01.05.07.260C</v>
          </cell>
          <cell r="D224" t="str">
            <v>K1跨背（新面料）金达</v>
          </cell>
          <cell r="E224">
            <v>10.45</v>
          </cell>
        </row>
        <row r="225">
          <cell r="B225" t="str">
            <v>SLT0000486</v>
          </cell>
          <cell r="C225" t="str">
            <v>01.05.07.259</v>
          </cell>
          <cell r="D225" t="str">
            <v>K1跨座（新面料）金达</v>
          </cell>
          <cell r="E225">
            <v>15.34</v>
          </cell>
        </row>
        <row r="226">
          <cell r="B226" t="str">
            <v>SLT0000486</v>
          </cell>
          <cell r="C226" t="str">
            <v>01.05.07.259C</v>
          </cell>
          <cell r="D226" t="str">
            <v>K1跨座（新面料）金达</v>
          </cell>
          <cell r="E226">
            <v>15.34</v>
          </cell>
        </row>
        <row r="227">
          <cell r="B227" t="str">
            <v>SLT0000488</v>
          </cell>
          <cell r="C227" t="str">
            <v>01.06.04.028</v>
          </cell>
          <cell r="D227" t="str">
            <v>6486前翻10人三人座泡沫</v>
          </cell>
          <cell r="E227">
            <v>46.25</v>
          </cell>
        </row>
        <row r="228">
          <cell r="B228" t="str">
            <v>SLT0000489</v>
          </cell>
          <cell r="C228" t="str">
            <v>01.06.04.027</v>
          </cell>
          <cell r="D228" t="str">
            <v>6486前翻10人三人背泡沫</v>
          </cell>
          <cell r="E228">
            <v>110.41</v>
          </cell>
        </row>
        <row r="229">
          <cell r="B229" t="str">
            <v>SLT0000490</v>
          </cell>
          <cell r="C229" t="str">
            <v>01.05.07.362</v>
          </cell>
          <cell r="D229" t="str">
            <v>G9宽车前翻一排三人背宽车三点式</v>
          </cell>
          <cell r="E229">
            <v>42.51</v>
          </cell>
        </row>
        <row r="230">
          <cell r="B230" t="str">
            <v>SLT0000490</v>
          </cell>
          <cell r="C230" t="str">
            <v>01.05.07.362B</v>
          </cell>
          <cell r="D230" t="str">
            <v>G9宽车前翻一排三人背（金达）</v>
          </cell>
          <cell r="E230">
            <v>42.51</v>
          </cell>
        </row>
        <row r="231">
          <cell r="B231" t="str">
            <v>SLT0000491</v>
          </cell>
          <cell r="C231" t="str">
            <v>01.05.07.363</v>
          </cell>
          <cell r="D231" t="str">
            <v>G9宽车前翻一排三人座</v>
          </cell>
          <cell r="E231">
            <v>38.81</v>
          </cell>
        </row>
        <row r="232">
          <cell r="B232" t="str">
            <v>SLT0000491</v>
          </cell>
          <cell r="C232" t="str">
            <v>01.05.07.363B</v>
          </cell>
          <cell r="D232" t="str">
            <v>G9宽车前翻一排三人座（金达）</v>
          </cell>
          <cell r="E232">
            <v>38.81</v>
          </cell>
        </row>
        <row r="233">
          <cell r="B233" t="str">
            <v>SLT0000499</v>
          </cell>
          <cell r="C233" t="str">
            <v>02.01.10.693</v>
          </cell>
          <cell r="D233" t="str">
            <v>K1侧翻座骨架罩壳左正</v>
          </cell>
          <cell r="E233">
            <v>20.6</v>
          </cell>
        </row>
        <row r="234">
          <cell r="B234" t="str">
            <v>SLT0000499</v>
          </cell>
          <cell r="C234" t="str">
            <v>02.12.08.061</v>
          </cell>
          <cell r="D234" t="str">
            <v>K1侧翻座骨架罩壳（左）</v>
          </cell>
          <cell r="E234">
            <v>20.6</v>
          </cell>
        </row>
        <row r="235">
          <cell r="B235" t="str">
            <v>SLT0000500</v>
          </cell>
          <cell r="C235" t="str">
            <v>02.01.10.201</v>
          </cell>
          <cell r="D235" t="str">
            <v>蒙派克安全带出口罩壳（大）</v>
          </cell>
          <cell r="E235">
            <v>0.8</v>
          </cell>
        </row>
        <row r="236">
          <cell r="B236" t="str">
            <v>SLT0000510</v>
          </cell>
          <cell r="C236" t="str">
            <v>01.06.02.023</v>
          </cell>
          <cell r="D236" t="str">
            <v>K1侧翻左座泡沫</v>
          </cell>
          <cell r="E236">
            <v>27.52</v>
          </cell>
        </row>
        <row r="237">
          <cell r="B237" t="str">
            <v>SLT0000511</v>
          </cell>
          <cell r="C237" t="str">
            <v>01.06.02.022</v>
          </cell>
          <cell r="D237" t="str">
            <v>K1侧翻左背泡沫</v>
          </cell>
          <cell r="E237">
            <v>30.04</v>
          </cell>
        </row>
        <row r="238">
          <cell r="B238" t="str">
            <v>SLT0000512</v>
          </cell>
          <cell r="C238" t="str">
            <v>01.05.07.046</v>
          </cell>
          <cell r="D238" t="str">
            <v>K1短拉带</v>
          </cell>
          <cell r="E238">
            <v>2.92</v>
          </cell>
        </row>
        <row r="239">
          <cell r="B239" t="str">
            <v>SLT0000513</v>
          </cell>
          <cell r="C239" t="str">
            <v>01.05.07.225</v>
          </cell>
          <cell r="D239" t="str">
            <v>k1左侧翻背布套（新面料）</v>
          </cell>
          <cell r="E239">
            <v>41.35</v>
          </cell>
        </row>
        <row r="240">
          <cell r="B240" t="str">
            <v>SLT0000513</v>
          </cell>
          <cell r="C240" t="str">
            <v>01.05.07.225C</v>
          </cell>
          <cell r="D240" t="str">
            <v>K1左侧翻背（新面料）金达</v>
          </cell>
          <cell r="E240">
            <v>41.35</v>
          </cell>
        </row>
        <row r="241">
          <cell r="B241" t="str">
            <v>SLT0000514</v>
          </cell>
          <cell r="C241" t="str">
            <v>01.05.07.226</v>
          </cell>
          <cell r="D241" t="str">
            <v>K1左侧翻座</v>
          </cell>
          <cell r="E241">
            <v>29.71</v>
          </cell>
        </row>
        <row r="242">
          <cell r="B242" t="str">
            <v>SLT0000514</v>
          </cell>
          <cell r="C242" t="str">
            <v>01.05.07.226C</v>
          </cell>
          <cell r="D242" t="str">
            <v>K1左侧翻座（新面料）金达</v>
          </cell>
          <cell r="E242">
            <v>29.71</v>
          </cell>
        </row>
        <row r="243">
          <cell r="B243" t="str">
            <v>SLT0000526</v>
          </cell>
          <cell r="C243" t="str">
            <v>02.01.10.694</v>
          </cell>
          <cell r="D243" t="str">
            <v>K1侧翻座骨架罩壳右副</v>
          </cell>
          <cell r="E243">
            <v>21.52</v>
          </cell>
        </row>
        <row r="244">
          <cell r="B244" t="str">
            <v>SLT0000526</v>
          </cell>
          <cell r="C244" t="str">
            <v>02.12.08.060</v>
          </cell>
          <cell r="D244" t="str">
            <v>K1侧翻座骨架罩壳（右）</v>
          </cell>
          <cell r="E244">
            <v>21.52</v>
          </cell>
        </row>
        <row r="245">
          <cell r="B245" t="str">
            <v>SLT0000532</v>
          </cell>
          <cell r="C245" t="str">
            <v>01.06.02.025</v>
          </cell>
          <cell r="D245" t="str">
            <v>K1侧翻右座泡沫</v>
          </cell>
          <cell r="E245">
            <v>26.14</v>
          </cell>
        </row>
        <row r="246">
          <cell r="B246" t="str">
            <v>SLT0000533</v>
          </cell>
          <cell r="C246" t="str">
            <v>01.06.02.024</v>
          </cell>
          <cell r="D246" t="str">
            <v>K1侧翻右背泡沫</v>
          </cell>
          <cell r="E246">
            <v>30.04</v>
          </cell>
        </row>
        <row r="247">
          <cell r="B247" t="str">
            <v>SLT0000534</v>
          </cell>
          <cell r="C247" t="str">
            <v>01.05.07.227</v>
          </cell>
          <cell r="D247" t="str">
            <v>K1右侧翻背（新面料）金达</v>
          </cell>
          <cell r="E247">
            <v>41.28</v>
          </cell>
        </row>
        <row r="248">
          <cell r="B248" t="str">
            <v>SLT0000534</v>
          </cell>
          <cell r="C248" t="str">
            <v>01.05.07.227C</v>
          </cell>
          <cell r="D248" t="str">
            <v>K1右侧翻背（新面料）金达</v>
          </cell>
          <cell r="E248">
            <v>41.28</v>
          </cell>
        </row>
        <row r="249">
          <cell r="B249" t="str">
            <v>SLT0000535</v>
          </cell>
          <cell r="C249" t="str">
            <v>01.05.07.228</v>
          </cell>
          <cell r="D249" t="str">
            <v>k1右侧翻座布套（新面料）</v>
          </cell>
          <cell r="E249">
            <v>29.71</v>
          </cell>
        </row>
        <row r="250">
          <cell r="B250" t="str">
            <v>SLT0000535</v>
          </cell>
          <cell r="C250" t="str">
            <v>01.05.07.228C</v>
          </cell>
          <cell r="D250" t="str">
            <v>K1右侧翻座（新面料）金达</v>
          </cell>
          <cell r="E250">
            <v>29.71</v>
          </cell>
        </row>
        <row r="251">
          <cell r="B251" t="str">
            <v>SLT0000538</v>
          </cell>
          <cell r="C251" t="str">
            <v>01.05.07.336</v>
          </cell>
          <cell r="D251" t="str">
            <v>K1标准侧翻左座（金达）</v>
          </cell>
          <cell r="E251">
            <v>22.41</v>
          </cell>
        </row>
        <row r="252">
          <cell r="B252" t="str">
            <v>SLT0000538</v>
          </cell>
          <cell r="C252" t="str">
            <v>01.05.07.336B</v>
          </cell>
          <cell r="D252" t="str">
            <v>K1标准侧翻左座（金达）</v>
          </cell>
          <cell r="E252">
            <v>22.41</v>
          </cell>
        </row>
        <row r="253">
          <cell r="B253" t="str">
            <v>SLT0000539</v>
          </cell>
          <cell r="C253" t="str">
            <v>01.05.07.337</v>
          </cell>
          <cell r="D253" t="str">
            <v>K1标准侧翻左背（金达）</v>
          </cell>
          <cell r="E253">
            <v>31.37</v>
          </cell>
        </row>
        <row r="254">
          <cell r="B254" t="str">
            <v>SLT0000539</v>
          </cell>
          <cell r="C254" t="str">
            <v>01.05.07.337B</v>
          </cell>
          <cell r="D254" t="str">
            <v>K1标准侧翻左背（金达）</v>
          </cell>
          <cell r="E254">
            <v>31.37</v>
          </cell>
        </row>
        <row r="255">
          <cell r="B255" t="str">
            <v>SLT0000540</v>
          </cell>
          <cell r="C255" t="str">
            <v>01.05.07.338</v>
          </cell>
          <cell r="D255" t="str">
            <v>K1右侧翻座布套标准</v>
          </cell>
          <cell r="E255">
            <v>22.82</v>
          </cell>
        </row>
        <row r="256">
          <cell r="B256" t="str">
            <v>SLT0000541</v>
          </cell>
          <cell r="C256" t="str">
            <v>01.05.07.339</v>
          </cell>
          <cell r="D256" t="str">
            <v>K1右侧翻背布套标准</v>
          </cell>
          <cell r="E256">
            <v>31.4</v>
          </cell>
        </row>
        <row r="257">
          <cell r="B257" t="str">
            <v>SLT0000548</v>
          </cell>
          <cell r="C257" t="str">
            <v>01.05.07.244</v>
          </cell>
          <cell r="D257" t="str">
            <v>k1一排四人背（新面料）</v>
          </cell>
          <cell r="E257">
            <v>58.47</v>
          </cell>
        </row>
        <row r="258">
          <cell r="B258" t="str">
            <v>SLT0000548</v>
          </cell>
          <cell r="C258" t="str">
            <v>01.05.07.244A</v>
          </cell>
          <cell r="D258" t="str">
            <v>K1右舵一排四人座（黄海剑杆）</v>
          </cell>
          <cell r="E258">
            <v>58.47</v>
          </cell>
        </row>
        <row r="259">
          <cell r="B259" t="str">
            <v>SLT0000548</v>
          </cell>
          <cell r="C259" t="str">
            <v>01.05.07.244C</v>
          </cell>
          <cell r="D259" t="str">
            <v>K1右舵一排四人座（新面料）金达</v>
          </cell>
          <cell r="E259">
            <v>58.47</v>
          </cell>
        </row>
        <row r="260">
          <cell r="B260" t="str">
            <v>SLT0000549</v>
          </cell>
          <cell r="C260" t="str">
            <v>01.05.07.245</v>
          </cell>
          <cell r="D260" t="str">
            <v>k1一排四人座（新面料）</v>
          </cell>
          <cell r="E260">
            <v>52.03</v>
          </cell>
        </row>
        <row r="261">
          <cell r="B261" t="str">
            <v>SLT0000549</v>
          </cell>
          <cell r="C261" t="str">
            <v>01.05.07.245C</v>
          </cell>
          <cell r="D261" t="str">
            <v>K1右舵一排四人背（新面料）金达</v>
          </cell>
          <cell r="E261">
            <v>52.03</v>
          </cell>
        </row>
        <row r="262">
          <cell r="B262" t="str">
            <v>SLT0000555</v>
          </cell>
          <cell r="C262" t="str">
            <v>01.05.07.272</v>
          </cell>
          <cell r="D262" t="str">
            <v>k1四排单人背</v>
          </cell>
          <cell r="E262">
            <v>25.57</v>
          </cell>
        </row>
        <row r="263">
          <cell r="B263" t="str">
            <v>SLT0000555</v>
          </cell>
          <cell r="C263" t="str">
            <v>01.05.07.272C</v>
          </cell>
          <cell r="D263" t="str">
            <v>K1四排单人背（新面料）金达</v>
          </cell>
          <cell r="E263">
            <v>25.57</v>
          </cell>
        </row>
        <row r="264">
          <cell r="B264" t="str">
            <v>SLT0000556</v>
          </cell>
          <cell r="C264" t="str">
            <v>01.06.02.009</v>
          </cell>
          <cell r="D264" t="str">
            <v>K1四人联体右背泡沫</v>
          </cell>
          <cell r="E264">
            <v>33.47</v>
          </cell>
        </row>
        <row r="265">
          <cell r="B265" t="str">
            <v>SLT0000561</v>
          </cell>
          <cell r="C265" t="str">
            <v>01.06.02.013</v>
          </cell>
          <cell r="D265" t="str">
            <v>K1右舵单人座泡沫</v>
          </cell>
          <cell r="E265">
            <v>15.1</v>
          </cell>
        </row>
        <row r="266">
          <cell r="B266" t="str">
            <v>SLT0000564</v>
          </cell>
          <cell r="C266" t="str">
            <v>01.05.07.238</v>
          </cell>
          <cell r="D266" t="str">
            <v>k1右舵三排单人座布套（新面料）</v>
          </cell>
          <cell r="E266">
            <v>19.1</v>
          </cell>
        </row>
        <row r="267">
          <cell r="B267" t="str">
            <v>SLT0000564</v>
          </cell>
          <cell r="C267" t="str">
            <v>01.05.07.238C</v>
          </cell>
          <cell r="D267" t="str">
            <v>K1右舵三排单人座（新面料）金达</v>
          </cell>
          <cell r="E267">
            <v>19.1</v>
          </cell>
        </row>
        <row r="268">
          <cell r="B268" t="str">
            <v>SLT0000565</v>
          </cell>
          <cell r="C268" t="str">
            <v>01.05.07.239</v>
          </cell>
          <cell r="D268" t="str">
            <v>K1右舵二三排单人背布套</v>
          </cell>
          <cell r="E268">
            <v>25.75</v>
          </cell>
        </row>
        <row r="269">
          <cell r="B269" t="str">
            <v>SLT0000565</v>
          </cell>
          <cell r="C269" t="str">
            <v>01.05.07.239C</v>
          </cell>
          <cell r="D269" t="str">
            <v>K1右舵二三排单人背（新面料）金达</v>
          </cell>
          <cell r="E269">
            <v>25.75</v>
          </cell>
        </row>
        <row r="270">
          <cell r="B270" t="str">
            <v>SLT0000571</v>
          </cell>
          <cell r="C270" t="str">
            <v>01.06.02.063</v>
          </cell>
          <cell r="D270" t="str">
            <v>K1右舵一排三人座泡沫改型</v>
          </cell>
          <cell r="E270">
            <v>49.7</v>
          </cell>
        </row>
        <row r="271">
          <cell r="B271" t="str">
            <v>SLT0000572</v>
          </cell>
          <cell r="C271" t="str">
            <v>01.06.02.044</v>
          </cell>
          <cell r="D271" t="str">
            <v>K1右舵双人右背泡沫</v>
          </cell>
          <cell r="E271">
            <v>17.03</v>
          </cell>
        </row>
        <row r="272">
          <cell r="B272" t="str">
            <v>SLT0000573</v>
          </cell>
          <cell r="C272" t="str">
            <v>01.05.07.340</v>
          </cell>
          <cell r="D272" t="str">
            <v>K1右舵一排三人座布套新面</v>
          </cell>
          <cell r="E272">
            <v>48.64</v>
          </cell>
        </row>
        <row r="273">
          <cell r="B273" t="str">
            <v>SLT0000573</v>
          </cell>
          <cell r="C273" t="str">
            <v>01.05.07.340C</v>
          </cell>
          <cell r="D273" t="str">
            <v>K1右舵一排三人座（新面料）（金达）</v>
          </cell>
          <cell r="E273">
            <v>48.64</v>
          </cell>
        </row>
        <row r="274">
          <cell r="B274" t="str">
            <v>SLT0000574</v>
          </cell>
          <cell r="C274" t="str">
            <v>01.05.07.234</v>
          </cell>
          <cell r="D274" t="str">
            <v>K1右舵二三排上小背布套</v>
          </cell>
          <cell r="E274">
            <v>28.08</v>
          </cell>
        </row>
        <row r="275">
          <cell r="B275" t="str">
            <v>SLT0000574</v>
          </cell>
          <cell r="C275" t="str">
            <v>01.05.07.234C</v>
          </cell>
          <cell r="D275" t="str">
            <v>k1右舵二三上小背布套（新面料）</v>
          </cell>
          <cell r="E275">
            <v>28.08</v>
          </cell>
        </row>
        <row r="276">
          <cell r="B276" t="str">
            <v>SLT0000575</v>
          </cell>
          <cell r="C276" t="str">
            <v>01.05.07.235</v>
          </cell>
          <cell r="D276" t="str">
            <v>K1右舵二三排中间背布套</v>
          </cell>
          <cell r="E276">
            <v>28.1</v>
          </cell>
        </row>
        <row r="277">
          <cell r="B277" t="str">
            <v>SLT0000575</v>
          </cell>
          <cell r="C277" t="str">
            <v>01.05.07.235C</v>
          </cell>
          <cell r="D277" t="str">
            <v>k1右舵二三中间背布套(新面料）</v>
          </cell>
          <cell r="E277">
            <v>28.1</v>
          </cell>
        </row>
        <row r="278">
          <cell r="B278" t="str">
            <v>SLT0000580</v>
          </cell>
          <cell r="C278" t="str">
            <v>01.06.02.012</v>
          </cell>
          <cell r="D278" t="str">
            <v>K1右舵双人座泡沫</v>
          </cell>
          <cell r="E278">
            <v>31.68</v>
          </cell>
        </row>
        <row r="279">
          <cell r="B279" t="str">
            <v>SLT0000581</v>
          </cell>
          <cell r="C279" t="str">
            <v>01.05.07.236</v>
          </cell>
          <cell r="D279" t="str">
            <v>k1右舵双人座布套（新面料）</v>
          </cell>
          <cell r="E279">
            <v>38.38</v>
          </cell>
        </row>
        <row r="280">
          <cell r="B280" t="str">
            <v>SLT0000581</v>
          </cell>
          <cell r="C280" t="str">
            <v>01.05.07.236C</v>
          </cell>
          <cell r="D280" t="str">
            <v>K1右舵双人座（新面料）金达</v>
          </cell>
          <cell r="E280">
            <v>38.38</v>
          </cell>
        </row>
        <row r="281">
          <cell r="B281" t="str">
            <v>SLT0000587</v>
          </cell>
          <cell r="C281" t="str">
            <v>02.01.10.716</v>
          </cell>
          <cell r="D281" t="str">
            <v>K1窄车骨架罩壳左</v>
          </cell>
          <cell r="E281">
            <v>16.49</v>
          </cell>
        </row>
        <row r="282">
          <cell r="B282" t="str">
            <v>SLT0000587</v>
          </cell>
          <cell r="C282" t="str">
            <v>02.12.08.306</v>
          </cell>
          <cell r="D282" t="str">
            <v>K1窄车侧翻座骨架罩壳（左）1404A0</v>
          </cell>
          <cell r="E282">
            <v>16.49</v>
          </cell>
        </row>
        <row r="283">
          <cell r="B283" t="str">
            <v>SLT0000589</v>
          </cell>
          <cell r="C283" t="str">
            <v>01.06.02.058</v>
          </cell>
          <cell r="D283" t="str">
            <v>K1窄车12人侧翻右背泡沫</v>
          </cell>
          <cell r="E283">
            <v>24.87</v>
          </cell>
        </row>
        <row r="284">
          <cell r="B284" t="str">
            <v>SLT0000590</v>
          </cell>
          <cell r="C284" t="str">
            <v>01.06.02.053</v>
          </cell>
          <cell r="D284" t="str">
            <v>K1窄车12人侧翻右座泡沫</v>
          </cell>
          <cell r="E284">
            <v>19.66</v>
          </cell>
        </row>
        <row r="285">
          <cell r="B285" t="str">
            <v>SLT0000591</v>
          </cell>
          <cell r="C285" t="str">
            <v>01.05.07.266</v>
          </cell>
          <cell r="D285" t="str">
            <v>k11.5左侧翻背布套</v>
          </cell>
          <cell r="E285">
            <v>32.8</v>
          </cell>
        </row>
        <row r="286">
          <cell r="B286" t="str">
            <v>SLT0000591</v>
          </cell>
          <cell r="C286" t="str">
            <v>01.05.07.266C</v>
          </cell>
          <cell r="D286" t="str">
            <v>K1窄车1.5左侧翻背（新面料）金达</v>
          </cell>
          <cell r="E286">
            <v>32.8</v>
          </cell>
        </row>
        <row r="287">
          <cell r="B287" t="str">
            <v>SLT0000592</v>
          </cell>
          <cell r="C287" t="str">
            <v>01.05.07.267</v>
          </cell>
          <cell r="D287" t="str">
            <v>k11.5左侧翻座布套</v>
          </cell>
          <cell r="E287">
            <v>22.88</v>
          </cell>
        </row>
        <row r="288">
          <cell r="B288" t="str">
            <v>SLT0000592</v>
          </cell>
          <cell r="C288" t="str">
            <v>01.05.07.267C</v>
          </cell>
          <cell r="D288" t="str">
            <v>K1窄车1.5左侧翻座（新面料）金达</v>
          </cell>
          <cell r="E288">
            <v>22.88</v>
          </cell>
        </row>
        <row r="289">
          <cell r="B289" t="str">
            <v>SLT0000593</v>
          </cell>
          <cell r="C289" t="str">
            <v>01.05.07.288</v>
          </cell>
          <cell r="D289" t="str">
            <v>K1侧翻拉带（窄车9人）</v>
          </cell>
          <cell r="E289">
            <v>2.71</v>
          </cell>
        </row>
        <row r="290">
          <cell r="B290" t="str">
            <v>SLT0000598</v>
          </cell>
          <cell r="C290" t="str">
            <v>02.01.10.717</v>
          </cell>
          <cell r="D290" t="str">
            <v>侧翻座骨架罩壳右1.5</v>
          </cell>
          <cell r="E290">
            <v>16.49</v>
          </cell>
        </row>
        <row r="291">
          <cell r="B291" t="str">
            <v>SLT0000598</v>
          </cell>
          <cell r="C291" t="str">
            <v>02.12.08.307</v>
          </cell>
          <cell r="D291" t="str">
            <v>K1窄车左舵12人侧翻座椅右座骨架罩壳</v>
          </cell>
          <cell r="E291">
            <v>16.49</v>
          </cell>
        </row>
        <row r="292">
          <cell r="B292" t="str">
            <v>SLT0000600</v>
          </cell>
          <cell r="C292" t="str">
            <v>01.06.02.059</v>
          </cell>
          <cell r="D292" t="str">
            <v>K1窄车12人侧翻左背泡沫</v>
          </cell>
          <cell r="E292">
            <v>24.87</v>
          </cell>
        </row>
        <row r="293">
          <cell r="B293" t="str">
            <v>SLT0000601</v>
          </cell>
          <cell r="C293" t="str">
            <v>01.06.02.052</v>
          </cell>
          <cell r="D293" t="str">
            <v>K1窄车12人侧翻左座泡沫</v>
          </cell>
          <cell r="E293">
            <v>26.95</v>
          </cell>
        </row>
        <row r="294">
          <cell r="B294" t="str">
            <v>SLT0000602</v>
          </cell>
          <cell r="C294" t="str">
            <v>01.05.07.268</v>
          </cell>
          <cell r="D294" t="str">
            <v>k11.5右侧翻背布套</v>
          </cell>
          <cell r="E294">
            <v>32.8</v>
          </cell>
        </row>
        <row r="295">
          <cell r="B295" t="str">
            <v>SLT0000602</v>
          </cell>
          <cell r="C295" t="str">
            <v>01.05.07.268C</v>
          </cell>
          <cell r="D295" t="str">
            <v>K1窄车1.5右侧翻背（新面料）金达</v>
          </cell>
          <cell r="E295">
            <v>32.8</v>
          </cell>
        </row>
        <row r="296">
          <cell r="B296" t="str">
            <v>SLT0000603</v>
          </cell>
          <cell r="C296" t="str">
            <v>01.05.07.269</v>
          </cell>
          <cell r="D296" t="str">
            <v>k11.5右侧翻座布套</v>
          </cell>
          <cell r="E296">
            <v>22.88</v>
          </cell>
        </row>
        <row r="297">
          <cell r="B297" t="str">
            <v>SLT0000603</v>
          </cell>
          <cell r="C297" t="str">
            <v>01.05.07.269C</v>
          </cell>
          <cell r="D297" t="str">
            <v>K1窄车1.5右侧翻座（新面料）金达</v>
          </cell>
          <cell r="E297">
            <v>22.88</v>
          </cell>
        </row>
        <row r="298">
          <cell r="B298" t="str">
            <v>SLT0000608</v>
          </cell>
          <cell r="C298" t="str">
            <v>01.06.02.031</v>
          </cell>
          <cell r="D298" t="str">
            <v>K1窄车双人背泡沫</v>
          </cell>
          <cell r="E298">
            <v>58.01</v>
          </cell>
        </row>
        <row r="299">
          <cell r="B299" t="str">
            <v>SLT0000609</v>
          </cell>
          <cell r="C299" t="str">
            <v>01.06.02.030</v>
          </cell>
          <cell r="D299" t="str">
            <v>K1窄车双人座泡沫</v>
          </cell>
          <cell r="E299">
            <v>27.19</v>
          </cell>
        </row>
        <row r="300">
          <cell r="B300" t="str">
            <v>SLT0000610</v>
          </cell>
          <cell r="C300" t="str">
            <v>01.05.07.254</v>
          </cell>
          <cell r="D300" t="str">
            <v>k1窄车双人座布套</v>
          </cell>
          <cell r="E300">
            <v>31.34</v>
          </cell>
        </row>
        <row r="301">
          <cell r="B301" t="str">
            <v>SLT0000610</v>
          </cell>
          <cell r="C301" t="str">
            <v>01.05.07.254C</v>
          </cell>
          <cell r="D301" t="str">
            <v>k1窄车双人座布套（新面料）</v>
          </cell>
          <cell r="E301">
            <v>31.34</v>
          </cell>
        </row>
        <row r="302">
          <cell r="B302" t="str">
            <v>SLT0000610</v>
          </cell>
          <cell r="C302" t="str">
            <v>01.05.07.278C</v>
          </cell>
          <cell r="D302" t="str">
            <v>K1窄车右舵双人座（金达）</v>
          </cell>
          <cell r="E302">
            <v>31.34</v>
          </cell>
        </row>
        <row r="303">
          <cell r="B303" t="str">
            <v>SLT0000611</v>
          </cell>
          <cell r="C303" t="str">
            <v>01.05.07.255</v>
          </cell>
          <cell r="D303" t="str">
            <v>K1窄车双人背</v>
          </cell>
          <cell r="E303">
            <v>38.04</v>
          </cell>
        </row>
        <row r="304">
          <cell r="B304" t="str">
            <v>SLT0000611</v>
          </cell>
          <cell r="C304" t="str">
            <v>01.05.07.255C</v>
          </cell>
          <cell r="D304" t="str">
            <v>K1窄车双人背（新面料）金达</v>
          </cell>
          <cell r="E304">
            <v>38.04</v>
          </cell>
        </row>
        <row r="305">
          <cell r="B305" t="str">
            <v>SLT0000611</v>
          </cell>
          <cell r="C305" t="str">
            <v>01.05.07.282C</v>
          </cell>
          <cell r="D305" t="str">
            <v>K1窄车右舵双人背（新面料）金达</v>
          </cell>
          <cell r="E305">
            <v>38.04</v>
          </cell>
        </row>
        <row r="306">
          <cell r="B306" t="str">
            <v>SLT0000616</v>
          </cell>
          <cell r="C306" t="str">
            <v>01.05.07.355</v>
          </cell>
          <cell r="D306" t="str">
            <v>G7窄车前翻双人背窄车</v>
          </cell>
          <cell r="E306">
            <v>41.49</v>
          </cell>
        </row>
        <row r="307">
          <cell r="B307" t="str">
            <v>SLT0000616</v>
          </cell>
          <cell r="C307" t="str">
            <v>01.05.07.355A</v>
          </cell>
          <cell r="D307" t="str">
            <v>G7窄车前翻双人背窄车三点式杆</v>
          </cell>
          <cell r="E307">
            <v>41.49</v>
          </cell>
        </row>
        <row r="308">
          <cell r="B308" t="str">
            <v>SLT0000616</v>
          </cell>
          <cell r="C308" t="str">
            <v>01.05.07.355B</v>
          </cell>
          <cell r="D308" t="str">
            <v>G7窄车前翻双人背窄车三点式杆</v>
          </cell>
          <cell r="E308">
            <v>41.49</v>
          </cell>
        </row>
        <row r="309">
          <cell r="B309" t="str">
            <v>SLT0000617</v>
          </cell>
          <cell r="C309" t="str">
            <v>01.05.07.353</v>
          </cell>
          <cell r="D309" t="str">
            <v>G7窄车前翻二排双人座</v>
          </cell>
          <cell r="E309">
            <v>36.59</v>
          </cell>
        </row>
        <row r="310">
          <cell r="B310" t="str">
            <v>SLT0000617</v>
          </cell>
          <cell r="C310" t="str">
            <v>01.05.07.353A</v>
          </cell>
          <cell r="D310" t="str">
            <v>G7窄车前翻二排双人座窄车三点杆</v>
          </cell>
          <cell r="E310">
            <v>36.59</v>
          </cell>
        </row>
        <row r="311">
          <cell r="B311" t="str">
            <v>SLT0000617</v>
          </cell>
          <cell r="C311" t="str">
            <v>01.05.07.353B</v>
          </cell>
          <cell r="D311" t="str">
            <v>G7窄车前翻二排双人座窄车三点杆</v>
          </cell>
          <cell r="E311">
            <v>36.59</v>
          </cell>
        </row>
        <row r="312">
          <cell r="B312" t="str">
            <v>SLT0000620</v>
          </cell>
          <cell r="C312" t="str">
            <v>01.05.07.354</v>
          </cell>
          <cell r="D312" t="str">
            <v>G7窄车前翻三排双人座</v>
          </cell>
          <cell r="E312">
            <v>36.59</v>
          </cell>
        </row>
        <row r="313">
          <cell r="B313" t="str">
            <v>SLT0000620</v>
          </cell>
          <cell r="C313" t="str">
            <v>01.05.07.354A</v>
          </cell>
          <cell r="D313" t="str">
            <v>G7窄车前翻三排双人座窄车三点式杆</v>
          </cell>
          <cell r="E313">
            <v>36.59</v>
          </cell>
        </row>
        <row r="314">
          <cell r="B314" t="str">
            <v>SLT0000620</v>
          </cell>
          <cell r="C314" t="str">
            <v>01.05.07.354B</v>
          </cell>
          <cell r="D314" t="str">
            <v>G7窄车前翻三排双人座窄车三点式杆</v>
          </cell>
          <cell r="E314">
            <v>36.59</v>
          </cell>
        </row>
        <row r="315">
          <cell r="B315" t="str">
            <v>SLT0000624</v>
          </cell>
          <cell r="C315" t="str">
            <v>01.05.07.323</v>
          </cell>
          <cell r="D315" t="str">
            <v>K1窄车左侧翻背布套标准</v>
          </cell>
          <cell r="E315">
            <v>31.4</v>
          </cell>
        </row>
        <row r="316">
          <cell r="B316" t="str">
            <v>SLT0000625</v>
          </cell>
          <cell r="C316" t="str">
            <v>01.05.07.326</v>
          </cell>
          <cell r="D316" t="str">
            <v>K1标准1.5窄车侧翻左座布套</v>
          </cell>
          <cell r="E316">
            <v>27.94</v>
          </cell>
        </row>
        <row r="317">
          <cell r="B317" t="str">
            <v>SLT0000626</v>
          </cell>
          <cell r="C317" t="str">
            <v>01.06.02.039</v>
          </cell>
          <cell r="D317" t="str">
            <v>K1窄车三排三人座泡沫</v>
          </cell>
          <cell r="E317">
            <v>54.22</v>
          </cell>
        </row>
        <row r="318">
          <cell r="B318" t="str">
            <v>SLT0000626</v>
          </cell>
          <cell r="C318" t="str">
            <v>01.06.02.049</v>
          </cell>
          <cell r="D318" t="str">
            <v>K1窄车右舵三人座泡沫</v>
          </cell>
          <cell r="E318">
            <v>54.22</v>
          </cell>
        </row>
        <row r="319">
          <cell r="B319" t="str">
            <v>SLT0000627</v>
          </cell>
          <cell r="C319" t="str">
            <v>01.06.02.040</v>
          </cell>
          <cell r="D319" t="str">
            <v>K1窄车三排三人背泡沫</v>
          </cell>
          <cell r="E319">
            <v>58.92</v>
          </cell>
        </row>
        <row r="320">
          <cell r="B320" t="str">
            <v>SLT0000628</v>
          </cell>
          <cell r="C320" t="str">
            <v>01.05.07.271</v>
          </cell>
          <cell r="D320" t="str">
            <v>k1窄车三排三人座布套（新面料）</v>
          </cell>
          <cell r="E320">
            <v>53.16</v>
          </cell>
        </row>
        <row r="321">
          <cell r="B321" t="str">
            <v>SLT0000628</v>
          </cell>
          <cell r="C321" t="str">
            <v>01.05.07.271C</v>
          </cell>
          <cell r="D321" t="str">
            <v>K1窄车三排三人座（新面料）金达</v>
          </cell>
          <cell r="E321">
            <v>53.16</v>
          </cell>
        </row>
        <row r="322">
          <cell r="B322" t="str">
            <v>SLT0000629</v>
          </cell>
          <cell r="C322" t="str">
            <v>01.05.07.270</v>
          </cell>
          <cell r="D322" t="str">
            <v>k1窄车三排三人背布套（新面料）</v>
          </cell>
          <cell r="E322">
            <v>54.93</v>
          </cell>
        </row>
        <row r="323">
          <cell r="B323" t="str">
            <v>SLT0000629</v>
          </cell>
          <cell r="C323" t="str">
            <v>01.05.07.270C</v>
          </cell>
          <cell r="D323" t="str">
            <v>K1窄车三排三人背（新面料）金达</v>
          </cell>
          <cell r="E323">
            <v>54.93</v>
          </cell>
        </row>
        <row r="324">
          <cell r="B324" t="str">
            <v>SLT0000632</v>
          </cell>
          <cell r="C324" t="str">
            <v>01.05.07.359</v>
          </cell>
          <cell r="D324" t="str">
            <v>G7窄车前翻一排三人背</v>
          </cell>
          <cell r="E324">
            <v>42.23</v>
          </cell>
        </row>
        <row r="325">
          <cell r="B325" t="str">
            <v>SLT0000632</v>
          </cell>
          <cell r="C325" t="str">
            <v>01.05.07.359A</v>
          </cell>
          <cell r="D325" t="str">
            <v>G7窄车前翻一排三人背窄车三点式</v>
          </cell>
          <cell r="E325">
            <v>42.23</v>
          </cell>
        </row>
        <row r="326">
          <cell r="B326" t="str">
            <v>SLT0000632</v>
          </cell>
          <cell r="C326" t="str">
            <v>01.05.07.359B</v>
          </cell>
          <cell r="D326" t="str">
            <v>G7窄车前翻一排三人背窄车三点式</v>
          </cell>
          <cell r="E326">
            <v>42.23</v>
          </cell>
        </row>
        <row r="327">
          <cell r="B327" t="str">
            <v>SLT0000633</v>
          </cell>
          <cell r="C327" t="str">
            <v>01.05.07.360</v>
          </cell>
          <cell r="D327" t="str">
            <v>G7窄车前翻一排三人座</v>
          </cell>
          <cell r="E327">
            <v>38.81</v>
          </cell>
        </row>
        <row r="328">
          <cell r="B328" t="str">
            <v>SLT0000633</v>
          </cell>
          <cell r="C328" t="str">
            <v>01.05.07.360A</v>
          </cell>
          <cell r="D328" t="str">
            <v>G7窄车前翻一排三人座窄车三点式</v>
          </cell>
          <cell r="E328">
            <v>38.81</v>
          </cell>
        </row>
        <row r="329">
          <cell r="B329" t="str">
            <v>SLT0000633</v>
          </cell>
          <cell r="C329" t="str">
            <v>01.05.07.360B</v>
          </cell>
          <cell r="D329" t="str">
            <v>G7窄车前翻一排三人座窄车三点式</v>
          </cell>
          <cell r="E329">
            <v>38.81</v>
          </cell>
        </row>
        <row r="330">
          <cell r="B330" t="str">
            <v>SLT0000633</v>
          </cell>
          <cell r="C330" t="str">
            <v>01.05.07.361B</v>
          </cell>
          <cell r="D330" t="str">
            <v>G7窄车前翻三排三人座窄车三点式</v>
          </cell>
          <cell r="E330">
            <v>38.81</v>
          </cell>
        </row>
        <row r="331">
          <cell r="B331" t="str">
            <v>SLT0000642</v>
          </cell>
          <cell r="C331" t="str">
            <v>02.01.10.123</v>
          </cell>
          <cell r="D331" t="str">
            <v>K1窄车单人护盖（右）</v>
          </cell>
          <cell r="E331">
            <v>0.93</v>
          </cell>
        </row>
        <row r="332">
          <cell r="B332" t="str">
            <v>SLT0000643</v>
          </cell>
          <cell r="C332" t="str">
            <v>01.06.02.032</v>
          </cell>
          <cell r="D332" t="str">
            <v>K1窄车单人座泡沫</v>
          </cell>
          <cell r="E332">
            <v>13.11</v>
          </cell>
        </row>
        <row r="333">
          <cell r="B333" t="str">
            <v>SLT0000644</v>
          </cell>
          <cell r="C333" t="str">
            <v>01.06.02.033</v>
          </cell>
          <cell r="D333" t="str">
            <v>K1窄车单人背泡沫</v>
          </cell>
          <cell r="E333">
            <v>16.5</v>
          </cell>
        </row>
        <row r="334">
          <cell r="B334" t="str">
            <v>SLT0000645</v>
          </cell>
          <cell r="C334" t="str">
            <v>01.05.07.256</v>
          </cell>
          <cell r="D334" t="str">
            <v>K1窄车三排单人座</v>
          </cell>
          <cell r="E334">
            <v>18.24</v>
          </cell>
        </row>
        <row r="335">
          <cell r="B335" t="str">
            <v>SLT0000645</v>
          </cell>
          <cell r="C335" t="str">
            <v>01.05.07.256C</v>
          </cell>
          <cell r="D335" t="str">
            <v>K1窄车三排单人座（新面料）金达</v>
          </cell>
          <cell r="E335">
            <v>18.24</v>
          </cell>
        </row>
        <row r="336">
          <cell r="B336" t="str">
            <v>SLT0000645</v>
          </cell>
          <cell r="C336" t="str">
            <v>01.05.07.284C</v>
          </cell>
          <cell r="D336" t="str">
            <v>K1窄车右舵单人二排座（新面料）金达</v>
          </cell>
          <cell r="E336">
            <v>18.24</v>
          </cell>
        </row>
        <row r="337">
          <cell r="B337" t="str">
            <v>SLT0000646</v>
          </cell>
          <cell r="C337" t="str">
            <v>01.05.07.257</v>
          </cell>
          <cell r="D337" t="str">
            <v>K1窄车二三排单人背</v>
          </cell>
          <cell r="E337">
            <v>24.66</v>
          </cell>
        </row>
        <row r="338">
          <cell r="B338" t="str">
            <v>SLT0000646</v>
          </cell>
          <cell r="C338" t="str">
            <v>01.05.07.257C</v>
          </cell>
          <cell r="D338" t="str">
            <v>K1窄车二三排单人背（新面料）金达</v>
          </cell>
          <cell r="E338">
            <v>24.66</v>
          </cell>
        </row>
        <row r="339">
          <cell r="B339" t="str">
            <v>SLT0000646</v>
          </cell>
          <cell r="C339" t="str">
            <v>01.05.07.283C</v>
          </cell>
          <cell r="D339" t="str">
            <v>K1窄车右舵单人背（新面料）金达</v>
          </cell>
          <cell r="E339">
            <v>24.66</v>
          </cell>
        </row>
        <row r="340">
          <cell r="B340" t="str">
            <v>SLT0000649</v>
          </cell>
          <cell r="C340" t="str">
            <v>01.06.02.037</v>
          </cell>
          <cell r="D340" t="str">
            <v>K1窄车侧翻左背泡沫</v>
          </cell>
          <cell r="E340">
            <v>26.79</v>
          </cell>
        </row>
        <row r="341">
          <cell r="B341" t="str">
            <v>SLT0000650</v>
          </cell>
          <cell r="C341" t="str">
            <v>01.05.07.258</v>
          </cell>
          <cell r="D341" t="str">
            <v>K1窄车左侧翻背</v>
          </cell>
          <cell r="E341">
            <v>41.35</v>
          </cell>
        </row>
        <row r="342">
          <cell r="B342" t="str">
            <v>SLT0000650</v>
          </cell>
          <cell r="C342" t="str">
            <v>01.05.07.258C</v>
          </cell>
          <cell r="D342" t="str">
            <v>K1窄车左侧翻背（新面料）金达</v>
          </cell>
          <cell r="E342">
            <v>41.35</v>
          </cell>
        </row>
        <row r="343">
          <cell r="B343" t="str">
            <v>SLT0000650</v>
          </cell>
          <cell r="C343" t="str">
            <v>01.05.07.280C</v>
          </cell>
          <cell r="D343" t="str">
            <v>K1窄车侧翻右背（新面料）金达</v>
          </cell>
          <cell r="E343">
            <v>41.35</v>
          </cell>
        </row>
        <row r="344">
          <cell r="B344" t="str">
            <v>SLT0000652</v>
          </cell>
          <cell r="C344" t="str">
            <v>01.06.02.061</v>
          </cell>
          <cell r="D344" t="str">
            <v>K1窄车后排单人背泡沫</v>
          </cell>
          <cell r="E344">
            <v>33.55</v>
          </cell>
        </row>
        <row r="345">
          <cell r="B345" t="str">
            <v>SLT0000655</v>
          </cell>
          <cell r="C345" t="str">
            <v>01.05.07.311</v>
          </cell>
          <cell r="D345" t="str">
            <v>K1一排三人座布套标准</v>
          </cell>
          <cell r="E345">
            <v>36.82</v>
          </cell>
        </row>
        <row r="346">
          <cell r="B346" t="str">
            <v>SLT0000661</v>
          </cell>
          <cell r="C346" t="str">
            <v>01.06.02.005</v>
          </cell>
          <cell r="D346" t="str">
            <v>K1窄车中间座泡沫</v>
          </cell>
          <cell r="E346">
            <v>11.72</v>
          </cell>
        </row>
        <row r="347">
          <cell r="B347" t="str">
            <v>SLT0000662</v>
          </cell>
          <cell r="C347" t="str">
            <v>01.06.02.036</v>
          </cell>
          <cell r="D347" t="str">
            <v>K1窄车中间背泡沫</v>
          </cell>
          <cell r="E347">
            <v>10.89</v>
          </cell>
        </row>
        <row r="348">
          <cell r="B348" t="str">
            <v>SLT0000664</v>
          </cell>
          <cell r="C348" t="str">
            <v>01.05.07.250</v>
          </cell>
          <cell r="D348" t="str">
            <v>K1窄车中间背布套新面料</v>
          </cell>
          <cell r="E348">
            <v>15.06</v>
          </cell>
        </row>
        <row r="349">
          <cell r="B349" t="str">
            <v>SLT0000664</v>
          </cell>
          <cell r="C349" t="str">
            <v>01.05.07.250C</v>
          </cell>
          <cell r="D349" t="str">
            <v>K1窄车中间背（新面料）金达</v>
          </cell>
          <cell r="E349">
            <v>15.06</v>
          </cell>
        </row>
        <row r="350">
          <cell r="B350" t="str">
            <v>SLT0000665</v>
          </cell>
          <cell r="C350" t="str">
            <v>01.05.07.249</v>
          </cell>
          <cell r="D350" t="str">
            <v>k1窄车中间座布套新</v>
          </cell>
          <cell r="E350">
            <v>13.81</v>
          </cell>
        </row>
        <row r="351">
          <cell r="B351" t="str">
            <v>SLT0000665</v>
          </cell>
          <cell r="C351" t="str">
            <v>01.05.07.249C</v>
          </cell>
          <cell r="D351" t="str">
            <v>K1窄车中间座（新面料）金达</v>
          </cell>
          <cell r="E351">
            <v>13.81</v>
          </cell>
        </row>
        <row r="352">
          <cell r="B352" t="str">
            <v>SLT0000666</v>
          </cell>
          <cell r="C352" t="str">
            <v>01.05.07.251</v>
          </cell>
          <cell r="D352" t="str">
            <v>k1窄车中间头枕布套新</v>
          </cell>
          <cell r="E352">
            <v>5.12</v>
          </cell>
        </row>
        <row r="353">
          <cell r="B353" t="str">
            <v>SLT0000666</v>
          </cell>
          <cell r="C353" t="str">
            <v>01.05.07.251C</v>
          </cell>
          <cell r="D353" t="str">
            <v>K1窄车中间头枕（新面料）金达</v>
          </cell>
          <cell r="E353">
            <v>5.12</v>
          </cell>
        </row>
        <row r="354">
          <cell r="B354" t="str">
            <v>SLT0000672</v>
          </cell>
          <cell r="C354" t="str">
            <v>01.05.07.215</v>
          </cell>
          <cell r="D354" t="str">
            <v>K1中间座布套新面料</v>
          </cell>
          <cell r="E354">
            <v>14.66</v>
          </cell>
        </row>
        <row r="355">
          <cell r="B355" t="str">
            <v>SLT0000672</v>
          </cell>
          <cell r="C355" t="str">
            <v>01.05.07.215C</v>
          </cell>
          <cell r="D355" t="str">
            <v>K1中间座（新面料）金达</v>
          </cell>
          <cell r="E355">
            <v>14.66</v>
          </cell>
        </row>
        <row r="356">
          <cell r="B356" t="str">
            <v>SLT0000673</v>
          </cell>
          <cell r="C356" t="str">
            <v>01.05.07.214</v>
          </cell>
          <cell r="D356" t="str">
            <v>K1中间背布套新面料</v>
          </cell>
          <cell r="E356">
            <v>14.42</v>
          </cell>
        </row>
        <row r="357">
          <cell r="B357" t="str">
            <v>SLT0000673</v>
          </cell>
          <cell r="C357" t="str">
            <v>01.05.07.214C</v>
          </cell>
          <cell r="D357" t="str">
            <v>K1中间背（新面料）金达</v>
          </cell>
          <cell r="E357">
            <v>14.42</v>
          </cell>
        </row>
        <row r="358">
          <cell r="B358" t="str">
            <v>SLT0000676</v>
          </cell>
          <cell r="C358" t="str">
            <v>01.05.07.331</v>
          </cell>
          <cell r="D358" t="str">
            <v>k1窄车中间背布套</v>
          </cell>
          <cell r="E358">
            <v>11.5</v>
          </cell>
        </row>
        <row r="359">
          <cell r="B359" t="str">
            <v>SLT0000676</v>
          </cell>
          <cell r="C359" t="str">
            <v>01.05.07.331B</v>
          </cell>
          <cell r="D359" t="str">
            <v>k1窄车中间背布套(标准面料）</v>
          </cell>
          <cell r="E359">
            <v>11.5</v>
          </cell>
        </row>
        <row r="360">
          <cell r="B360" t="str">
            <v>SLT0000677</v>
          </cell>
          <cell r="C360" t="str">
            <v>01.05.07.332</v>
          </cell>
          <cell r="D360" t="str">
            <v>K1窄车中间座布套标准</v>
          </cell>
          <cell r="E360">
            <v>10.39</v>
          </cell>
        </row>
        <row r="361">
          <cell r="B361" t="str">
            <v>SLT0000677</v>
          </cell>
          <cell r="C361" t="str">
            <v>01.05.07.332B</v>
          </cell>
          <cell r="D361" t="str">
            <v>K1标准窄车中间座（金达）</v>
          </cell>
          <cell r="E361">
            <v>10.39</v>
          </cell>
        </row>
        <row r="362">
          <cell r="B362" t="str">
            <v>SLT0000678</v>
          </cell>
          <cell r="C362" t="str">
            <v>01.05.07.333</v>
          </cell>
          <cell r="D362" t="str">
            <v>K1窄车中间头枕布套标准</v>
          </cell>
          <cell r="E362">
            <v>3.48</v>
          </cell>
        </row>
        <row r="363">
          <cell r="B363" t="str">
            <v>SLT0000678</v>
          </cell>
          <cell r="C363" t="str">
            <v>01.05.07.333B</v>
          </cell>
          <cell r="D363" t="str">
            <v>K1标准窄车中间座头枕（金达）</v>
          </cell>
          <cell r="E363">
            <v>3.48</v>
          </cell>
        </row>
        <row r="364">
          <cell r="B364" t="str">
            <v>SLT0000679</v>
          </cell>
          <cell r="C364" t="str">
            <v>01.05.07.161</v>
          </cell>
          <cell r="D364" t="str">
            <v>K1深灰仿皮窄车中间座布套</v>
          </cell>
          <cell r="E364">
            <v>19.8</v>
          </cell>
        </row>
        <row r="365">
          <cell r="B365" t="str">
            <v>SLT0000680</v>
          </cell>
          <cell r="C365" t="str">
            <v>01.05.07.162</v>
          </cell>
          <cell r="D365" t="str">
            <v>K1深灰仿皮窄车中间背</v>
          </cell>
          <cell r="E365">
            <v>22.05</v>
          </cell>
        </row>
        <row r="366">
          <cell r="B366" t="str">
            <v>SLT0000681</v>
          </cell>
          <cell r="C366" t="str">
            <v>01.05.07.163</v>
          </cell>
          <cell r="D366" t="str">
            <v>K1深灰仿皮窄车中间座头枕布套</v>
          </cell>
          <cell r="E366">
            <v>10.55</v>
          </cell>
        </row>
        <row r="367">
          <cell r="B367" t="str">
            <v>SLT0000684</v>
          </cell>
          <cell r="C367" t="str">
            <v>01.05.01.016</v>
          </cell>
          <cell r="D367" t="str">
            <v>出口1800正司机座靠背布套</v>
          </cell>
          <cell r="E367">
            <v>30.22</v>
          </cell>
        </row>
        <row r="368">
          <cell r="B368" t="str">
            <v>SLT0000685</v>
          </cell>
          <cell r="C368" t="str">
            <v>01.05.01.017</v>
          </cell>
          <cell r="D368" t="str">
            <v>出口1800正司机座座垫布套</v>
          </cell>
          <cell r="E368">
            <v>16.03</v>
          </cell>
        </row>
        <row r="369">
          <cell r="B369" t="str">
            <v>SLT0000690</v>
          </cell>
          <cell r="C369" t="str">
            <v>01.06.03.035</v>
          </cell>
          <cell r="D369" t="str">
            <v>1995奥铃升级司机背泡沫</v>
          </cell>
          <cell r="E369">
            <v>25.21</v>
          </cell>
        </row>
        <row r="370">
          <cell r="B370" t="str">
            <v>SLT0000691</v>
          </cell>
          <cell r="C370" t="str">
            <v>01.06.03.032</v>
          </cell>
          <cell r="D370" t="str">
            <v>1995奥铃升级司机座泡沫</v>
          </cell>
          <cell r="E370">
            <v>19.34</v>
          </cell>
        </row>
        <row r="371">
          <cell r="B371" t="str">
            <v>SLT0000692</v>
          </cell>
          <cell r="C371" t="str">
            <v>01.07.03.025</v>
          </cell>
          <cell r="D371" t="str">
            <v>M3欧马可升级正司机座布套</v>
          </cell>
          <cell r="E371">
            <v>40.2</v>
          </cell>
        </row>
        <row r="372">
          <cell r="B372" t="str">
            <v>SLT0000693</v>
          </cell>
          <cell r="C372" t="str">
            <v>01.07.03.026</v>
          </cell>
          <cell r="D372" t="str">
            <v>M3欧马可升级正司机背布套</v>
          </cell>
          <cell r="E372">
            <v>50.7</v>
          </cell>
        </row>
        <row r="373">
          <cell r="B373" t="str">
            <v>SLT0000696</v>
          </cell>
          <cell r="C373" t="str">
            <v>01.05.16.039</v>
          </cell>
          <cell r="D373" t="str">
            <v>M4司机背无纺布（成品）</v>
          </cell>
          <cell r="E373">
            <v>1.25</v>
          </cell>
        </row>
        <row r="374">
          <cell r="B374" t="str">
            <v>SLT0000698</v>
          </cell>
          <cell r="C374" t="str">
            <v>01.07.03.042</v>
          </cell>
          <cell r="D374" t="str">
            <v>海外出口1800正座布套</v>
          </cell>
          <cell r="E374">
            <v>24.58</v>
          </cell>
        </row>
        <row r="375">
          <cell r="B375" t="str">
            <v>SLT0000699</v>
          </cell>
          <cell r="C375" t="str">
            <v>01.07.03.043</v>
          </cell>
          <cell r="D375" t="str">
            <v>海外出口1800正背布套</v>
          </cell>
          <cell r="E375">
            <v>45.81</v>
          </cell>
        </row>
        <row r="376">
          <cell r="B376" t="str">
            <v>SLT0000701</v>
          </cell>
          <cell r="C376" t="str">
            <v>01.07.03.031</v>
          </cell>
          <cell r="D376" t="str">
            <v>奥铃升级1800正司机座布套</v>
          </cell>
          <cell r="E376">
            <v>26.9</v>
          </cell>
        </row>
        <row r="377">
          <cell r="B377" t="str">
            <v>SLT0000702</v>
          </cell>
          <cell r="C377" t="str">
            <v>01.07.03.032</v>
          </cell>
          <cell r="D377" t="str">
            <v>奥铃升级1800正司机背布套</v>
          </cell>
          <cell r="E377">
            <v>43.13</v>
          </cell>
        </row>
        <row r="378">
          <cell r="B378" t="str">
            <v>SLT0000704</v>
          </cell>
          <cell r="C378" t="str">
            <v>01.05.01.041</v>
          </cell>
          <cell r="D378" t="str">
            <v>出口1800副司机座靠背布套</v>
          </cell>
          <cell r="E378">
            <v>22.47</v>
          </cell>
        </row>
        <row r="379">
          <cell r="B379" t="str">
            <v>SLT0000705</v>
          </cell>
          <cell r="C379" t="str">
            <v>01.05.01.042</v>
          </cell>
          <cell r="D379" t="str">
            <v>出口1800副司机座座垫布套</v>
          </cell>
          <cell r="E379">
            <v>27.13</v>
          </cell>
        </row>
        <row r="380">
          <cell r="B380" t="str">
            <v>SLT0000706</v>
          </cell>
          <cell r="C380" t="str">
            <v>01.05.01.043</v>
          </cell>
          <cell r="D380" t="str">
            <v>出口1800副司机座小靠背</v>
          </cell>
          <cell r="E380">
            <v>10.1</v>
          </cell>
        </row>
        <row r="381">
          <cell r="B381" t="str">
            <v>SLT0000707</v>
          </cell>
          <cell r="C381" t="str">
            <v>01.05.01.018</v>
          </cell>
          <cell r="D381" t="str">
            <v>出口1995副司机座靠背布套</v>
          </cell>
          <cell r="E381">
            <v>22.9</v>
          </cell>
        </row>
        <row r="382">
          <cell r="B382" t="str">
            <v>SLT0000708</v>
          </cell>
          <cell r="C382" t="str">
            <v>01.05.01.019</v>
          </cell>
          <cell r="D382" t="str">
            <v>出口1995副司机座座垫布套</v>
          </cell>
          <cell r="E382">
            <v>10.09</v>
          </cell>
        </row>
        <row r="383">
          <cell r="B383" t="str">
            <v>SLT0000709</v>
          </cell>
          <cell r="C383" t="str">
            <v>01.05.01.020</v>
          </cell>
          <cell r="D383" t="str">
            <v>出口1995副司机座小靠背</v>
          </cell>
          <cell r="E383">
            <v>13.28</v>
          </cell>
        </row>
        <row r="384">
          <cell r="B384" t="str">
            <v>SLT0000710</v>
          </cell>
          <cell r="C384" t="str">
            <v>01.06.03.013</v>
          </cell>
          <cell r="D384" t="str">
            <v>欧马可1695副司机背左舵</v>
          </cell>
          <cell r="E384">
            <v>27.84</v>
          </cell>
        </row>
        <row r="385">
          <cell r="B385" t="str">
            <v>SLT0000711</v>
          </cell>
          <cell r="C385" t="str">
            <v>01.06.03.014</v>
          </cell>
          <cell r="D385" t="str">
            <v>1695副司机座泡沫</v>
          </cell>
          <cell r="E385">
            <v>39.13</v>
          </cell>
        </row>
        <row r="386">
          <cell r="B386" t="str">
            <v>SLT0000718</v>
          </cell>
          <cell r="C386" t="str">
            <v>01.06.03.025</v>
          </cell>
          <cell r="D386" t="str">
            <v>欧马可1695副司机座右舵</v>
          </cell>
          <cell r="E386">
            <v>66.4</v>
          </cell>
        </row>
        <row r="387">
          <cell r="B387" t="str">
            <v>SLT0000719</v>
          </cell>
          <cell r="C387" t="str">
            <v>01.05.01.026</v>
          </cell>
          <cell r="D387" t="str">
            <v>右舵1695副司机背布套</v>
          </cell>
          <cell r="E387">
            <v>27.11</v>
          </cell>
        </row>
        <row r="388">
          <cell r="B388" t="str">
            <v>SLT0000720</v>
          </cell>
          <cell r="C388" t="str">
            <v>01.05.01.027</v>
          </cell>
          <cell r="D388" t="str">
            <v>右舵1695副司机座布套</v>
          </cell>
          <cell r="E388">
            <v>19.63</v>
          </cell>
        </row>
        <row r="389">
          <cell r="B389" t="str">
            <v>SLT0000725</v>
          </cell>
          <cell r="C389" t="str">
            <v>01.06.03.036</v>
          </cell>
          <cell r="D389" t="str">
            <v>1995奥铃升级1800副背泡沫</v>
          </cell>
          <cell r="E389">
            <v>26.16</v>
          </cell>
        </row>
        <row r="390">
          <cell r="B390" t="str">
            <v>SLT0000726</v>
          </cell>
          <cell r="C390" t="str">
            <v>01.06.03.034</v>
          </cell>
          <cell r="D390" t="str">
            <v>奥铃升级1995副座泡沫</v>
          </cell>
          <cell r="E390">
            <v>69.27</v>
          </cell>
        </row>
        <row r="391">
          <cell r="B391" t="str">
            <v>SLT0000727</v>
          </cell>
          <cell r="C391" t="str">
            <v>01.06.03.033</v>
          </cell>
          <cell r="D391" t="str">
            <v>奥铃升级1995小背泡沫</v>
          </cell>
          <cell r="E391">
            <v>10.61</v>
          </cell>
        </row>
        <row r="392">
          <cell r="B392" t="str">
            <v>SLT0000728</v>
          </cell>
          <cell r="C392" t="str">
            <v>01.07.03.027</v>
          </cell>
          <cell r="D392" t="str">
            <v>欧马可升级1800副司机背</v>
          </cell>
          <cell r="E392">
            <v>44.86</v>
          </cell>
        </row>
        <row r="393">
          <cell r="B393" t="str">
            <v>SLT0000729</v>
          </cell>
          <cell r="C393" t="str">
            <v>01.07.03.028</v>
          </cell>
          <cell r="D393" t="str">
            <v>欧马可升级1995副司机小背</v>
          </cell>
          <cell r="E393">
            <v>24.44</v>
          </cell>
        </row>
        <row r="394">
          <cell r="B394" t="str">
            <v>SLT0000730</v>
          </cell>
          <cell r="C394" t="str">
            <v>01.07.03.029</v>
          </cell>
          <cell r="D394" t="str">
            <v>欧马可升级1995副司机座</v>
          </cell>
          <cell r="E394">
            <v>48.62</v>
          </cell>
        </row>
        <row r="395">
          <cell r="B395" t="str">
            <v>SLT0000742</v>
          </cell>
          <cell r="C395" t="str">
            <v>01.06.03.047</v>
          </cell>
          <cell r="D395" t="str">
            <v>奥铃升级1800小背泡沫</v>
          </cell>
          <cell r="E395">
            <v>10.89</v>
          </cell>
        </row>
        <row r="396">
          <cell r="B396" t="str">
            <v>SLT0000743</v>
          </cell>
          <cell r="C396" t="str">
            <v>01.06.03.048</v>
          </cell>
          <cell r="D396" t="str">
            <v>奥铃升级1800副座泡沫</v>
          </cell>
          <cell r="E396">
            <v>49.73</v>
          </cell>
        </row>
        <row r="397">
          <cell r="B397" t="str">
            <v>SLT0000744</v>
          </cell>
          <cell r="C397" t="str">
            <v>01.07.03.051</v>
          </cell>
          <cell r="D397" t="str">
            <v>欧马可升级1800副司机座</v>
          </cell>
          <cell r="E397">
            <v>38.89</v>
          </cell>
        </row>
        <row r="398">
          <cell r="B398" t="str">
            <v>SLT0000745</v>
          </cell>
          <cell r="C398" t="str">
            <v>01.07.03.050</v>
          </cell>
          <cell r="D398" t="str">
            <v>欧马可升级1800副司机小背</v>
          </cell>
          <cell r="E398">
            <v>17.87</v>
          </cell>
        </row>
        <row r="399">
          <cell r="B399" t="str">
            <v>SLT0000752</v>
          </cell>
          <cell r="C399" t="str">
            <v>01.06.03.049</v>
          </cell>
          <cell r="D399" t="str">
            <v>1800副司机座泡沫（半圆角）</v>
          </cell>
          <cell r="E399">
            <v>27.57</v>
          </cell>
        </row>
        <row r="400">
          <cell r="B400" t="str">
            <v>SLT0000753</v>
          </cell>
          <cell r="C400" t="str">
            <v>01.07.03.047</v>
          </cell>
          <cell r="D400" t="str">
            <v>海外出口1800副背布套</v>
          </cell>
          <cell r="E400">
            <v>41.84</v>
          </cell>
        </row>
        <row r="401">
          <cell r="B401" t="str">
            <v>SLT0000754</v>
          </cell>
          <cell r="C401" t="str">
            <v>01.07.03.058</v>
          </cell>
          <cell r="D401" t="str">
            <v>海外出口1800加宽小背布套</v>
          </cell>
          <cell r="E401">
            <v>21.52</v>
          </cell>
        </row>
        <row r="402">
          <cell r="B402" t="str">
            <v>SLT0000755</v>
          </cell>
          <cell r="C402" t="str">
            <v>01.07.03.059</v>
          </cell>
          <cell r="D402" t="str">
            <v>海外出口1800加宽副座布套</v>
          </cell>
          <cell r="E402">
            <v>42.39</v>
          </cell>
        </row>
        <row r="403">
          <cell r="B403" t="str">
            <v>SLT0000758</v>
          </cell>
          <cell r="C403" t="str">
            <v>01.07.03.048</v>
          </cell>
          <cell r="D403" t="str">
            <v>海外出口1995小背布套</v>
          </cell>
          <cell r="E403">
            <v>21.48</v>
          </cell>
        </row>
        <row r="404">
          <cell r="B404" t="str">
            <v>SLT0000759</v>
          </cell>
          <cell r="C404" t="str">
            <v>01.07.03.049</v>
          </cell>
          <cell r="D404" t="str">
            <v>海外出口1995副座布套</v>
          </cell>
          <cell r="E404">
            <v>46.28</v>
          </cell>
        </row>
        <row r="405">
          <cell r="B405" t="str">
            <v>SLT0000760</v>
          </cell>
          <cell r="C405" t="str">
            <v>01.07.03.033</v>
          </cell>
          <cell r="D405" t="str">
            <v>奥铃升级1995副司机小背</v>
          </cell>
          <cell r="E405">
            <v>20.95</v>
          </cell>
        </row>
        <row r="406">
          <cell r="B406" t="str">
            <v>SLT0000761</v>
          </cell>
          <cell r="C406" t="str">
            <v>01.07.03.034</v>
          </cell>
          <cell r="D406" t="str">
            <v>M3奥铃升级1800副司机背布套</v>
          </cell>
          <cell r="E406">
            <v>40.43</v>
          </cell>
        </row>
        <row r="407">
          <cell r="B407" t="str">
            <v>SLT0000762</v>
          </cell>
          <cell r="C407" t="str">
            <v>01.07.03.035</v>
          </cell>
          <cell r="D407" t="str">
            <v>奥铃升级1995副司机座布套</v>
          </cell>
          <cell r="E407">
            <v>45.22</v>
          </cell>
        </row>
        <row r="408">
          <cell r="B408" t="str">
            <v>SLT0000764</v>
          </cell>
          <cell r="C408" t="str">
            <v>01.05.01.047</v>
          </cell>
          <cell r="D408" t="str">
            <v>出口1800二排背布套布套</v>
          </cell>
          <cell r="E408">
            <v>26.98</v>
          </cell>
        </row>
        <row r="409">
          <cell r="B409" t="str">
            <v>SLT0000765</v>
          </cell>
          <cell r="C409" t="str">
            <v>01.05.01.048</v>
          </cell>
          <cell r="D409" t="str">
            <v>出口1800二排座布套布套</v>
          </cell>
          <cell r="E409">
            <v>22.99</v>
          </cell>
        </row>
        <row r="410">
          <cell r="B410" t="str">
            <v>SLT0000768</v>
          </cell>
          <cell r="C410" t="str">
            <v>01.07.03.030</v>
          </cell>
          <cell r="D410" t="str">
            <v>欧马可升级1995卧铺</v>
          </cell>
          <cell r="E410">
            <v>85.89</v>
          </cell>
        </row>
        <row r="411">
          <cell r="B411" t="str">
            <v>SLT0000770</v>
          </cell>
          <cell r="C411" t="str">
            <v>01.07.03.056</v>
          </cell>
          <cell r="D411" t="str">
            <v>海外出口1995卧铺布套</v>
          </cell>
          <cell r="E411">
            <v>72.52</v>
          </cell>
        </row>
        <row r="412">
          <cell r="B412" t="str">
            <v>SLT0000772</v>
          </cell>
          <cell r="C412" t="str">
            <v>01.05.01.044</v>
          </cell>
          <cell r="D412" t="str">
            <v>出口1995卧铺布套布套</v>
          </cell>
          <cell r="E412">
            <v>34.98</v>
          </cell>
        </row>
        <row r="413">
          <cell r="B413" t="str">
            <v>SLT0000776</v>
          </cell>
          <cell r="C413" t="str">
            <v>01.06.08.002</v>
          </cell>
          <cell r="D413" t="str">
            <v>M4正司机座轻卡泡沫</v>
          </cell>
          <cell r="E413">
            <v>24.77</v>
          </cell>
        </row>
        <row r="414">
          <cell r="B414" t="str">
            <v>SLT0000777</v>
          </cell>
          <cell r="C414" t="str">
            <v>01.06.08.001</v>
          </cell>
          <cell r="D414" t="str">
            <v>M4正司机背轻卡泡沫</v>
          </cell>
          <cell r="E414">
            <v>24.77</v>
          </cell>
        </row>
        <row r="415">
          <cell r="B415" t="str">
            <v>SLT0000789</v>
          </cell>
          <cell r="C415" t="str">
            <v>01.07.11.002</v>
          </cell>
          <cell r="D415" t="str">
            <v>M4奥铃司机座布套</v>
          </cell>
          <cell r="E415">
            <v>21.31</v>
          </cell>
        </row>
        <row r="416">
          <cell r="B416" t="str">
            <v>SLT0000792</v>
          </cell>
          <cell r="C416" t="str">
            <v>02.01.10.154</v>
          </cell>
          <cell r="D416" t="str">
            <v>M4杂物箱盖（棕灰色）</v>
          </cell>
          <cell r="E416">
            <v>7.92</v>
          </cell>
        </row>
        <row r="417">
          <cell r="B417" t="str">
            <v>SLT0000793</v>
          </cell>
          <cell r="C417" t="str">
            <v>02.01.10.154A</v>
          </cell>
          <cell r="D417" t="str">
            <v>M4杂物箱底（棕灰色）</v>
          </cell>
          <cell r="E417">
            <v>8.89</v>
          </cell>
        </row>
        <row r="418">
          <cell r="B418" t="str">
            <v>SLT0000794</v>
          </cell>
          <cell r="C418" t="str">
            <v>01.06.08.005</v>
          </cell>
          <cell r="D418" t="str">
            <v>M4-2060副司机座轻卡泡沫</v>
          </cell>
          <cell r="E418">
            <v>71.76</v>
          </cell>
        </row>
        <row r="419">
          <cell r="B419" t="str">
            <v>SLT0000795</v>
          </cell>
          <cell r="C419" t="str">
            <v>01.06.08.003</v>
          </cell>
          <cell r="D419" t="str">
            <v>M4副司机背轻卡泡沫</v>
          </cell>
          <cell r="E419">
            <v>25.52</v>
          </cell>
        </row>
        <row r="420">
          <cell r="B420" t="str">
            <v>SLT0000796</v>
          </cell>
          <cell r="C420" t="str">
            <v>01.06.08.004</v>
          </cell>
          <cell r="D420" t="str">
            <v>M42060副司机小背轻卡泡沫</v>
          </cell>
          <cell r="E420">
            <v>12.32</v>
          </cell>
        </row>
        <row r="421">
          <cell r="B421" t="str">
            <v>SLT0000808</v>
          </cell>
          <cell r="C421" t="str">
            <v>02.01.10.155</v>
          </cell>
          <cell r="D421" t="str">
            <v>M4杂物箱盖（灰色）</v>
          </cell>
          <cell r="E421">
            <v>8.43</v>
          </cell>
        </row>
        <row r="422">
          <cell r="B422" t="str">
            <v>SLT0000809</v>
          </cell>
          <cell r="C422" t="str">
            <v>02.01.10.155A</v>
          </cell>
          <cell r="D422" t="str">
            <v>M4杂物箱底（灰色）</v>
          </cell>
          <cell r="E422">
            <v>9.3</v>
          </cell>
        </row>
        <row r="423">
          <cell r="B423" t="str">
            <v>SLT0000811</v>
          </cell>
          <cell r="C423" t="str">
            <v>01.07.11.004</v>
          </cell>
          <cell r="D423" t="str">
            <v>M4奥铃2060副司机小背布套</v>
          </cell>
          <cell r="E423">
            <v>20.46</v>
          </cell>
        </row>
        <row r="424">
          <cell r="B424" t="str">
            <v>SLT0000812</v>
          </cell>
          <cell r="C424" t="str">
            <v>01.07.11.005</v>
          </cell>
          <cell r="D424" t="str">
            <v>M4奥铃2060副司机座布套</v>
          </cell>
          <cell r="E424">
            <v>40.28</v>
          </cell>
        </row>
        <row r="425">
          <cell r="B425" t="str">
            <v>SLT0000813</v>
          </cell>
          <cell r="C425" t="str">
            <v>01.06.08.007</v>
          </cell>
          <cell r="D425" t="str">
            <v>M4-1880副司机座轻卡泡沫</v>
          </cell>
          <cell r="E425">
            <v>67.78</v>
          </cell>
        </row>
        <row r="426">
          <cell r="B426" t="str">
            <v>SLT0000814</v>
          </cell>
          <cell r="C426" t="str">
            <v>01.06.08.006</v>
          </cell>
          <cell r="D426" t="str">
            <v>M41800副司机小背轻卡泡沫</v>
          </cell>
          <cell r="E426">
            <v>10.61</v>
          </cell>
        </row>
        <row r="427">
          <cell r="B427" t="str">
            <v>SLT0000815</v>
          </cell>
          <cell r="C427" t="str">
            <v>01.07.11.007</v>
          </cell>
          <cell r="D427" t="str">
            <v>M4奥铃1880副司机小背布套</v>
          </cell>
          <cell r="E427">
            <v>19.16</v>
          </cell>
        </row>
        <row r="428">
          <cell r="B428" t="str">
            <v>SLT0000816</v>
          </cell>
          <cell r="C428" t="str">
            <v>01.07.11.008</v>
          </cell>
          <cell r="D428" t="str">
            <v>M4奥铃1880副司机座布套</v>
          </cell>
          <cell r="E428">
            <v>38.98</v>
          </cell>
        </row>
        <row r="429">
          <cell r="B429" t="str">
            <v>SLT0000820</v>
          </cell>
          <cell r="C429" t="str">
            <v>01.06.08.008</v>
          </cell>
          <cell r="D429" t="str">
            <v>2060卧铺合棉泡沫</v>
          </cell>
          <cell r="E429">
            <v>71.51</v>
          </cell>
        </row>
        <row r="430">
          <cell r="B430" t="str">
            <v>SLT0000821</v>
          </cell>
          <cell r="C430" t="str">
            <v>01.07.11.006</v>
          </cell>
          <cell r="D430" t="str">
            <v>M4奥铃2060卧铺</v>
          </cell>
          <cell r="E430">
            <v>57.54</v>
          </cell>
        </row>
        <row r="431">
          <cell r="B431" t="str">
            <v>SLT0000824</v>
          </cell>
          <cell r="C431" t="str">
            <v>01.06.08.009</v>
          </cell>
          <cell r="D431" t="str">
            <v>1880卧铺合棉泡沫</v>
          </cell>
          <cell r="E431">
            <v>51.25</v>
          </cell>
        </row>
        <row r="432">
          <cell r="B432" t="str">
            <v>SLT0000825</v>
          </cell>
          <cell r="C432" t="str">
            <v>01.07.11.009</v>
          </cell>
          <cell r="D432" t="str">
            <v>M4奥铃1880卧铺</v>
          </cell>
          <cell r="E432">
            <v>54.95</v>
          </cell>
        </row>
        <row r="433">
          <cell r="B433" t="str">
            <v>SLT0000826</v>
          </cell>
          <cell r="C433" t="str">
            <v>02.01.10.189</v>
          </cell>
          <cell r="D433" t="str">
            <v>M4正司机升降把手</v>
          </cell>
          <cell r="E433">
            <v>0.54</v>
          </cell>
        </row>
        <row r="434">
          <cell r="B434" t="str">
            <v>SLT0000827</v>
          </cell>
          <cell r="C434" t="str">
            <v>02.01.10.190</v>
          </cell>
          <cell r="D434" t="str">
            <v>M4副司机升降把手</v>
          </cell>
          <cell r="E434">
            <v>0.54</v>
          </cell>
        </row>
        <row r="435">
          <cell r="B435" t="str">
            <v>SLT0000828</v>
          </cell>
          <cell r="C435" t="str">
            <v>02.01.10.191</v>
          </cell>
          <cell r="D435" t="str">
            <v>M4主驾驶座调角器把手前</v>
          </cell>
          <cell r="E435">
            <v>0.63</v>
          </cell>
        </row>
        <row r="436">
          <cell r="B436" t="str">
            <v>SLT0000833</v>
          </cell>
          <cell r="C436" t="str">
            <v>01.02.04.050</v>
          </cell>
          <cell r="D436" t="str">
            <v>M4副边右</v>
          </cell>
          <cell r="E436">
            <v>13.7</v>
          </cell>
        </row>
        <row r="437">
          <cell r="B437" t="str">
            <v>SLT0000834</v>
          </cell>
          <cell r="C437" t="str">
            <v>02.01.10.192</v>
          </cell>
          <cell r="D437" t="str">
            <v>M4主驾驶座调角器把手后</v>
          </cell>
          <cell r="E437">
            <v>0.63</v>
          </cell>
        </row>
        <row r="438">
          <cell r="B438" t="str">
            <v>SLT0000851</v>
          </cell>
          <cell r="C438" t="str">
            <v>01.05.07.320</v>
          </cell>
          <cell r="D438" t="str">
            <v>K1窄车三排三人背布套标准</v>
          </cell>
          <cell r="E438">
            <v>39.56</v>
          </cell>
        </row>
        <row r="439">
          <cell r="B439" t="str">
            <v>SLT0000852</v>
          </cell>
          <cell r="C439" t="str">
            <v>01.05.07.319</v>
          </cell>
          <cell r="D439" t="str">
            <v>K1窄车三排三人座布套标准</v>
          </cell>
          <cell r="E439">
            <v>39.38</v>
          </cell>
        </row>
        <row r="440">
          <cell r="B440" t="str">
            <v>SLT0000852</v>
          </cell>
          <cell r="C440" t="str">
            <v>01.05.07.319B</v>
          </cell>
          <cell r="D440" t="str">
            <v>k1标准窄车三排三人座护面总成</v>
          </cell>
          <cell r="E440">
            <v>39.38</v>
          </cell>
        </row>
        <row r="441">
          <cell r="B441" t="str">
            <v>SLT0000865</v>
          </cell>
          <cell r="C441" t="str">
            <v>01.05.01.050</v>
          </cell>
          <cell r="D441" t="str">
            <v>出口1800卧铺布套布套</v>
          </cell>
          <cell r="E441">
            <v>27.36</v>
          </cell>
        </row>
        <row r="442">
          <cell r="B442" t="str">
            <v>SLT0000874</v>
          </cell>
          <cell r="C442" t="str">
            <v>02.01.10.415</v>
          </cell>
          <cell r="D442" t="str">
            <v>M4杂物箱盖（黑色）</v>
          </cell>
          <cell r="E442">
            <v>10.74</v>
          </cell>
        </row>
        <row r="443">
          <cell r="B443" t="str">
            <v>SLT0000875</v>
          </cell>
          <cell r="C443" t="str">
            <v>02.01.10.416</v>
          </cell>
          <cell r="D443" t="str">
            <v>M4杂物箱底（黑色）</v>
          </cell>
          <cell r="E443">
            <v>11.86</v>
          </cell>
        </row>
        <row r="444">
          <cell r="B444" t="str">
            <v>SLT0000880</v>
          </cell>
          <cell r="C444" t="str">
            <v>01.07.03.037</v>
          </cell>
          <cell r="D444" t="str">
            <v>升级1800小背布套</v>
          </cell>
          <cell r="E444">
            <v>17.76</v>
          </cell>
        </row>
        <row r="445">
          <cell r="B445" t="str">
            <v>SLT0000881</v>
          </cell>
          <cell r="C445" t="str">
            <v>01.07.03.038</v>
          </cell>
          <cell r="D445" t="str">
            <v>升级1800副司机座布套</v>
          </cell>
          <cell r="E445">
            <v>41.4</v>
          </cell>
        </row>
        <row r="446">
          <cell r="B446" t="str">
            <v>SLT0001004</v>
          </cell>
          <cell r="C446" t="str">
            <v>01.07.02.049</v>
          </cell>
          <cell r="D446" t="str">
            <v>加长15人头枕棕皮布套</v>
          </cell>
          <cell r="E446">
            <v>4.1</v>
          </cell>
        </row>
        <row r="447">
          <cell r="B447" t="str">
            <v>SLT0001009</v>
          </cell>
          <cell r="C447" t="str">
            <v>01.07.02.044</v>
          </cell>
          <cell r="D447" t="str">
            <v>加长15人二排右背棕皮布套</v>
          </cell>
          <cell r="E447">
            <v>11.73</v>
          </cell>
        </row>
        <row r="448">
          <cell r="B448" t="str">
            <v>SLT0001010</v>
          </cell>
          <cell r="C448" t="str">
            <v>01.07.02.047</v>
          </cell>
          <cell r="D448" t="str">
            <v>棕色仿真皮加长15人乘客双人座</v>
          </cell>
          <cell r="E448">
            <v>14.44</v>
          </cell>
        </row>
        <row r="449">
          <cell r="B449" t="str">
            <v>SLT0001014</v>
          </cell>
          <cell r="C449" t="str">
            <v>01.07.02.045</v>
          </cell>
          <cell r="D449" t="str">
            <v>加长15人跨座棕皮布套</v>
          </cell>
          <cell r="E449">
            <v>8.22</v>
          </cell>
        </row>
        <row r="450">
          <cell r="B450" t="str">
            <v>SLT0001015</v>
          </cell>
          <cell r="C450" t="str">
            <v>01.07.02.043</v>
          </cell>
          <cell r="D450" t="str">
            <v>棕色仿真皮加长15人后排三人背</v>
          </cell>
          <cell r="E450">
            <v>43.43</v>
          </cell>
        </row>
        <row r="451">
          <cell r="B451" t="str">
            <v>SLT0001033</v>
          </cell>
          <cell r="C451" t="str">
            <v>01.05.07.217C</v>
          </cell>
          <cell r="D451" t="str">
            <v>K1一排三座</v>
          </cell>
          <cell r="E451">
            <v>51.07</v>
          </cell>
        </row>
        <row r="452">
          <cell r="B452" t="str">
            <v>SLT0001034</v>
          </cell>
          <cell r="C452" t="str">
            <v>01.05.07.218C</v>
          </cell>
          <cell r="D452" t="str">
            <v>K1一排三人背</v>
          </cell>
          <cell r="E452">
            <v>48.87</v>
          </cell>
        </row>
        <row r="453">
          <cell r="B453" t="str">
            <v>SLT0001043</v>
          </cell>
          <cell r="C453" t="str">
            <v>01.06.02.064</v>
          </cell>
          <cell r="D453" t="str">
            <v>K1右舵双人左靠背泡沫</v>
          </cell>
          <cell r="E453">
            <v>16.69</v>
          </cell>
        </row>
        <row r="454">
          <cell r="B454" t="str">
            <v>SLT0001044</v>
          </cell>
          <cell r="C454" t="str">
            <v>01.06.02.065</v>
          </cell>
          <cell r="D454" t="str">
            <v>K1右舵双人右靠背泡沫</v>
          </cell>
          <cell r="E454">
            <v>17.97</v>
          </cell>
        </row>
        <row r="455">
          <cell r="B455" t="str">
            <v>SLT0001045</v>
          </cell>
          <cell r="C455" t="str">
            <v>01.06.02.066</v>
          </cell>
          <cell r="D455" t="str">
            <v>K1右舵双人座泡沫</v>
          </cell>
          <cell r="E455">
            <v>30.36</v>
          </cell>
        </row>
        <row r="456">
          <cell r="B456" t="str">
            <v>SLT0001046</v>
          </cell>
          <cell r="C456" t="str">
            <v>01.05.07.367</v>
          </cell>
          <cell r="D456" t="str">
            <v>K1出口马来右舵双人座</v>
          </cell>
          <cell r="E456">
            <v>37.14</v>
          </cell>
        </row>
        <row r="457">
          <cell r="B457" t="str">
            <v>SLT0001046</v>
          </cell>
          <cell r="C457" t="str">
            <v>01.05.07.367C</v>
          </cell>
          <cell r="D457" t="str">
            <v>K1出口马来右舵双人座（新面料）金达</v>
          </cell>
          <cell r="E457">
            <v>37.14</v>
          </cell>
        </row>
        <row r="458">
          <cell r="B458" t="str">
            <v>SLT0001047</v>
          </cell>
          <cell r="C458" t="str">
            <v>01.05.07.369</v>
          </cell>
          <cell r="D458" t="str">
            <v>K1出口马来右舵左背</v>
          </cell>
          <cell r="E458">
            <v>28.08</v>
          </cell>
        </row>
        <row r="459">
          <cell r="B459" t="str">
            <v>SLT0001047</v>
          </cell>
          <cell r="C459" t="str">
            <v>01.05.07.369C</v>
          </cell>
          <cell r="D459" t="str">
            <v>K1出口马来右舵左背（有背板）（新面料）金达</v>
          </cell>
          <cell r="E459">
            <v>28.08</v>
          </cell>
        </row>
        <row r="460">
          <cell r="B460" t="str">
            <v>SLT0001048</v>
          </cell>
          <cell r="C460" t="str">
            <v>01.05.07.370</v>
          </cell>
          <cell r="D460" t="str">
            <v>K1出口马来右舵右背</v>
          </cell>
          <cell r="E460">
            <v>28.08</v>
          </cell>
        </row>
        <row r="461">
          <cell r="B461" t="str">
            <v>SLT0001048</v>
          </cell>
          <cell r="C461" t="str">
            <v>01.05.07.370C</v>
          </cell>
          <cell r="D461" t="str">
            <v>K1出口马来右舵右背（有背板）（新面料）金达</v>
          </cell>
          <cell r="E461">
            <v>28.08</v>
          </cell>
        </row>
        <row r="462">
          <cell r="B462" t="str">
            <v>SLT0001053</v>
          </cell>
          <cell r="C462" t="str">
            <v>01.06.02.067</v>
          </cell>
          <cell r="D462" t="str">
            <v>K1右舵单人座泡沫</v>
          </cell>
          <cell r="E462">
            <v>16.72</v>
          </cell>
        </row>
        <row r="463">
          <cell r="B463" t="str">
            <v>SLT0001055</v>
          </cell>
          <cell r="C463" t="str">
            <v>01.05.07.368</v>
          </cell>
          <cell r="D463" t="str">
            <v>K1出口马来右舵二排单人座</v>
          </cell>
          <cell r="E463">
            <v>18.5</v>
          </cell>
        </row>
        <row r="464">
          <cell r="B464" t="str">
            <v>SLT0001055</v>
          </cell>
          <cell r="C464" t="str">
            <v>01.05.07.368C</v>
          </cell>
          <cell r="D464" t="str">
            <v>K1出口马来右舵二排单人座（新面料）金达</v>
          </cell>
          <cell r="E464">
            <v>18.5</v>
          </cell>
        </row>
        <row r="465">
          <cell r="B465" t="str">
            <v>SLT0001059</v>
          </cell>
          <cell r="C465" t="str">
            <v>01.05.07.372</v>
          </cell>
          <cell r="D465" t="str">
            <v>K1出口马来右舵左背</v>
          </cell>
          <cell r="E465">
            <v>27.84</v>
          </cell>
        </row>
        <row r="466">
          <cell r="B466" t="str">
            <v>SLT0001059</v>
          </cell>
          <cell r="C466" t="str">
            <v>01.05.07.372C</v>
          </cell>
          <cell r="D466" t="str">
            <v>K1出口马来右舵左背（无背板）（新面料）金达</v>
          </cell>
          <cell r="E466">
            <v>27.84</v>
          </cell>
        </row>
        <row r="467">
          <cell r="B467" t="str">
            <v>SLT0001064</v>
          </cell>
          <cell r="C467" t="str">
            <v>01.05.07.371</v>
          </cell>
          <cell r="D467" t="str">
            <v>K1出口马来右舵右背</v>
          </cell>
          <cell r="E467">
            <v>27.84</v>
          </cell>
        </row>
        <row r="468">
          <cell r="B468" t="str">
            <v>SLT0001064</v>
          </cell>
          <cell r="C468" t="str">
            <v>01.05.07.371C</v>
          </cell>
          <cell r="D468" t="str">
            <v>K1出口马来右舵右背（无背板）（新面料）金达</v>
          </cell>
          <cell r="E468">
            <v>27.84</v>
          </cell>
        </row>
        <row r="469">
          <cell r="B469" t="str">
            <v>SLT0001069</v>
          </cell>
          <cell r="C469" t="str">
            <v>01.05.07.361</v>
          </cell>
          <cell r="D469" t="str">
            <v>G7窄车前翻三排三人座窄车三点式</v>
          </cell>
          <cell r="E469">
            <v>38.88</v>
          </cell>
        </row>
        <row r="470">
          <cell r="B470" t="str">
            <v>SLT0001075</v>
          </cell>
          <cell r="C470" t="str">
            <v>01.05.07.364</v>
          </cell>
          <cell r="D470" t="str">
            <v>G9宽车前三排三人座宽车三点式</v>
          </cell>
          <cell r="E470">
            <v>38.96</v>
          </cell>
        </row>
        <row r="471">
          <cell r="B471" t="str">
            <v>SLT0001075</v>
          </cell>
          <cell r="C471" t="str">
            <v>01.05.07.364B</v>
          </cell>
          <cell r="D471" t="str">
            <v>G9宽车前三排三人座（金达）</v>
          </cell>
          <cell r="E471">
            <v>38.96</v>
          </cell>
        </row>
        <row r="472">
          <cell r="B472" t="str">
            <v>SLT0001077</v>
          </cell>
          <cell r="C472" t="str">
            <v>01.05.07.324</v>
          </cell>
          <cell r="D472" t="str">
            <v>K1标准窄车侧翻右背（新面料）</v>
          </cell>
          <cell r="E472">
            <v>31.74</v>
          </cell>
        </row>
        <row r="473">
          <cell r="B473" t="str">
            <v>SLT0001078</v>
          </cell>
          <cell r="C473" t="str">
            <v>01.05.07.325</v>
          </cell>
          <cell r="D473" t="str">
            <v>K1标准窄车侧翻右座（新面料）</v>
          </cell>
          <cell r="E473">
            <v>27.94</v>
          </cell>
        </row>
        <row r="474">
          <cell r="B474" t="str">
            <v>SLT0001095</v>
          </cell>
          <cell r="C474" t="str">
            <v>01.05.16.014</v>
          </cell>
          <cell r="D474" t="str">
            <v>K1四人连体座无纺布</v>
          </cell>
          <cell r="E474">
            <v>1.94</v>
          </cell>
        </row>
        <row r="475">
          <cell r="B475" t="str">
            <v>SLT0001096</v>
          </cell>
          <cell r="C475" t="str">
            <v>01.05.16.006</v>
          </cell>
          <cell r="D475" t="str">
            <v>K1司机座无纺布</v>
          </cell>
          <cell r="E475">
            <v>1.2</v>
          </cell>
        </row>
        <row r="476">
          <cell r="B476" t="str">
            <v>SLT0001097</v>
          </cell>
          <cell r="C476" t="str">
            <v>01.05.16.010</v>
          </cell>
          <cell r="D476" t="str">
            <v>K1窄车司机背无纺布</v>
          </cell>
          <cell r="E476">
            <v>1.67</v>
          </cell>
        </row>
        <row r="477">
          <cell r="B477" t="str">
            <v>SLT0001098</v>
          </cell>
          <cell r="C477" t="str">
            <v>01.05.16.019</v>
          </cell>
          <cell r="D477" t="str">
            <v>K1三人座无纺布</v>
          </cell>
          <cell r="E477">
            <v>2.84</v>
          </cell>
        </row>
        <row r="478">
          <cell r="B478" t="str">
            <v>SLT0001099</v>
          </cell>
          <cell r="C478" t="str">
            <v>01.05.16.015</v>
          </cell>
          <cell r="D478" t="str">
            <v>K1单人座无纺布</v>
          </cell>
          <cell r="E478">
            <v>1.94</v>
          </cell>
        </row>
        <row r="479">
          <cell r="B479" t="str">
            <v>SLT0001100</v>
          </cell>
          <cell r="C479" t="str">
            <v>01.05.16.007</v>
          </cell>
          <cell r="D479" t="str">
            <v>K1双人座无纺布</v>
          </cell>
          <cell r="E479">
            <v>2.06</v>
          </cell>
        </row>
        <row r="480">
          <cell r="B480" t="str">
            <v>SLT0001101</v>
          </cell>
          <cell r="C480" t="str">
            <v>01.05.16.011</v>
          </cell>
          <cell r="D480" t="str">
            <v>K1窄车单人座无纺布</v>
          </cell>
          <cell r="E480">
            <v>0.95</v>
          </cell>
        </row>
        <row r="481">
          <cell r="B481" t="str">
            <v>SLT0001103</v>
          </cell>
          <cell r="C481" t="str">
            <v>01.05.16.012</v>
          </cell>
          <cell r="D481" t="str">
            <v>K1窄车双人座无纺布</v>
          </cell>
          <cell r="E481">
            <v>1.91</v>
          </cell>
        </row>
        <row r="482">
          <cell r="B482" t="str">
            <v>SLT0001105</v>
          </cell>
          <cell r="C482" t="str">
            <v>01.05.16.020</v>
          </cell>
          <cell r="D482" t="str">
            <v>K1窄车三人座无纺布</v>
          </cell>
          <cell r="E482">
            <v>2.95</v>
          </cell>
        </row>
        <row r="483">
          <cell r="B483" t="str">
            <v>SLT0001107</v>
          </cell>
          <cell r="C483" t="str">
            <v>01.05.16.008</v>
          </cell>
          <cell r="D483" t="str">
            <v>K1侧翻座无纺布</v>
          </cell>
          <cell r="E483">
            <v>1.92</v>
          </cell>
        </row>
        <row r="484">
          <cell r="B484" t="str">
            <v>SLT0001108</v>
          </cell>
          <cell r="C484" t="str">
            <v>01.05.16.048</v>
          </cell>
          <cell r="D484" t="str">
            <v>1800司机座无纺布奥铃升级</v>
          </cell>
          <cell r="E484">
            <v>0.96</v>
          </cell>
        </row>
        <row r="485">
          <cell r="B485" t="str">
            <v>SLT0001109</v>
          </cell>
          <cell r="C485" t="str">
            <v>01.05.16.009</v>
          </cell>
          <cell r="D485" t="str">
            <v>K1窄车司机座无纺布</v>
          </cell>
          <cell r="E485">
            <v>1.03</v>
          </cell>
        </row>
        <row r="486">
          <cell r="B486" t="str">
            <v>SLT0001117</v>
          </cell>
          <cell r="C486" t="str">
            <v>01.05.16.013</v>
          </cell>
          <cell r="D486" t="str">
            <v>6486前翻6人无纺布</v>
          </cell>
          <cell r="E486">
            <v>0.78</v>
          </cell>
        </row>
        <row r="487">
          <cell r="B487" t="str">
            <v>SLT0001119</v>
          </cell>
          <cell r="C487" t="str">
            <v>01.05.16.017</v>
          </cell>
          <cell r="D487" t="str">
            <v>6486前翻10人无纺布</v>
          </cell>
          <cell r="E487">
            <v>0.78</v>
          </cell>
        </row>
        <row r="488">
          <cell r="B488" t="str">
            <v>SLT0001129</v>
          </cell>
          <cell r="C488" t="str">
            <v>01.06.02.049</v>
          </cell>
          <cell r="D488" t="str">
            <v>K1窄车右舵三人座泡沫</v>
          </cell>
          <cell r="E488">
            <v>54.22</v>
          </cell>
        </row>
        <row r="489">
          <cell r="B489" t="str">
            <v>SLT0001130</v>
          </cell>
          <cell r="C489" t="str">
            <v>01.06.02.050</v>
          </cell>
          <cell r="D489" t="str">
            <v>K1窄车右舵单人座泡沫</v>
          </cell>
          <cell r="E489">
            <v>14.19</v>
          </cell>
        </row>
        <row r="490">
          <cell r="B490" t="str">
            <v>SLT0001131</v>
          </cell>
          <cell r="C490" t="str">
            <v>01.06.02.051</v>
          </cell>
          <cell r="D490" t="str">
            <v>K1窄车右舵双人座泡沫</v>
          </cell>
          <cell r="E490">
            <v>26.08</v>
          </cell>
        </row>
        <row r="491">
          <cell r="B491" t="str">
            <v>SLT0001481</v>
          </cell>
          <cell r="C491" t="str">
            <v>01.07.03.018</v>
          </cell>
          <cell r="D491" t="str">
            <v>1995副司机背布套出口</v>
          </cell>
          <cell r="E491">
            <v>31.31</v>
          </cell>
        </row>
        <row r="492">
          <cell r="B492" t="str">
            <v>SLT0001585</v>
          </cell>
          <cell r="C492" t="str">
            <v>01.07.11.001</v>
          </cell>
          <cell r="D492" t="str">
            <v>M4奥铃司机背布套</v>
          </cell>
          <cell r="E492">
            <v>37.92</v>
          </cell>
        </row>
        <row r="493">
          <cell r="B493" t="str">
            <v>SLT0001585</v>
          </cell>
          <cell r="C493" t="str">
            <v>01.07.11.001A</v>
          </cell>
          <cell r="D493" t="str">
            <v>M4奥铃正司机背布套</v>
          </cell>
          <cell r="E493">
            <v>37.92</v>
          </cell>
        </row>
        <row r="494">
          <cell r="B494" t="str">
            <v>SLT0001586</v>
          </cell>
          <cell r="C494" t="str">
            <v>01.07.11.003</v>
          </cell>
          <cell r="D494" t="str">
            <v>M4奥铃副司机背布套</v>
          </cell>
          <cell r="E494">
            <v>36.33</v>
          </cell>
        </row>
        <row r="495">
          <cell r="B495" t="str">
            <v>SLT0001586</v>
          </cell>
          <cell r="C495" t="str">
            <v>01.07.11.003A</v>
          </cell>
          <cell r="D495" t="str">
            <v>M4奥铃副司机背布套</v>
          </cell>
          <cell r="E495">
            <v>36.33</v>
          </cell>
        </row>
        <row r="496">
          <cell r="B496" t="str">
            <v>SLT0001586</v>
          </cell>
          <cell r="C496" t="str">
            <v>01.07.11.003B</v>
          </cell>
          <cell r="D496" t="str">
            <v>M4奥铃副司机背布套</v>
          </cell>
          <cell r="E496">
            <v>36.33</v>
          </cell>
        </row>
        <row r="497">
          <cell r="B497" t="str">
            <v>SLT0001587</v>
          </cell>
          <cell r="C497" t="str">
            <v>01.07.03.062</v>
          </cell>
          <cell r="D497" t="str">
            <v>M4精细化-1800正背</v>
          </cell>
          <cell r="E497">
            <v>36.48</v>
          </cell>
        </row>
        <row r="498">
          <cell r="B498" t="str">
            <v>SLT0001587</v>
          </cell>
          <cell r="C498" t="str">
            <v>01.07.03.062A</v>
          </cell>
          <cell r="D498" t="str">
            <v>M4精细化1880正司机背布套</v>
          </cell>
          <cell r="E498">
            <v>36.48</v>
          </cell>
        </row>
        <row r="499">
          <cell r="B499" t="str">
            <v>SLT0001588</v>
          </cell>
          <cell r="C499" t="str">
            <v>01.07.03.064</v>
          </cell>
          <cell r="D499" t="str">
            <v>M4精细化-1800副背</v>
          </cell>
          <cell r="E499">
            <v>34.8</v>
          </cell>
        </row>
        <row r="500">
          <cell r="B500" t="str">
            <v>SLT0001588</v>
          </cell>
          <cell r="C500" t="str">
            <v>01.07.03.064A</v>
          </cell>
          <cell r="D500" t="str">
            <v>M4精细化1880副司机背布套</v>
          </cell>
          <cell r="E500">
            <v>34.8</v>
          </cell>
        </row>
        <row r="501">
          <cell r="B501" t="str">
            <v>SLT0001626</v>
          </cell>
          <cell r="C501" t="str">
            <v>01.06.16.006</v>
          </cell>
          <cell r="D501" t="str">
            <v>J6F副司机座泡沫</v>
          </cell>
          <cell r="E501">
            <v>67.63</v>
          </cell>
        </row>
        <row r="502">
          <cell r="B502" t="str">
            <v>SLT0001626</v>
          </cell>
          <cell r="C502" t="str">
            <v>01.06.16.013</v>
          </cell>
          <cell r="D502" t="str">
            <v>J6F BA95前座副座垫泡沫总成</v>
          </cell>
          <cell r="E502">
            <v>67.63</v>
          </cell>
        </row>
        <row r="503">
          <cell r="B503" t="str">
            <v>SLT0001629</v>
          </cell>
          <cell r="C503" t="str">
            <v>01.06.16.012</v>
          </cell>
          <cell r="D503" t="str">
            <v>J6F-BA95副驾靠背泡沫总成</v>
          </cell>
          <cell r="E503">
            <v>21.16</v>
          </cell>
        </row>
        <row r="504">
          <cell r="B504" t="str">
            <v>SLT0001630</v>
          </cell>
          <cell r="C504" t="str">
            <v>01.07.03.065</v>
          </cell>
          <cell r="D504" t="str">
            <v>M4精细化1880副司机座布套</v>
          </cell>
          <cell r="E504">
            <v>33.89</v>
          </cell>
        </row>
        <row r="505">
          <cell r="B505" t="str">
            <v>SLT0001631</v>
          </cell>
          <cell r="C505" t="str">
            <v>01.07.03.066</v>
          </cell>
          <cell r="D505" t="str">
            <v>M4精细化-1880小背布套</v>
          </cell>
          <cell r="E505">
            <v>15.62</v>
          </cell>
        </row>
        <row r="506">
          <cell r="B506" t="str">
            <v>SLT0001632</v>
          </cell>
          <cell r="C506" t="str">
            <v>01.07.03.063</v>
          </cell>
          <cell r="D506" t="str">
            <v>M4精细化1880正司机座布套</v>
          </cell>
          <cell r="E506">
            <v>20</v>
          </cell>
        </row>
        <row r="507">
          <cell r="B507" t="str">
            <v>SLT0001635</v>
          </cell>
          <cell r="C507" t="str">
            <v>01.05.07.285</v>
          </cell>
          <cell r="D507" t="str">
            <v>K1窄车右舵单人三排座（新面料）金达</v>
          </cell>
          <cell r="E507">
            <v>18.09</v>
          </cell>
        </row>
        <row r="508">
          <cell r="B508" t="str">
            <v>SLT0001636</v>
          </cell>
          <cell r="C508" t="str">
            <v>01.05.07.284</v>
          </cell>
          <cell r="D508" t="str">
            <v>K1窄车右舵单人二排座</v>
          </cell>
          <cell r="E508">
            <v>18.24</v>
          </cell>
        </row>
        <row r="509">
          <cell r="B509" t="str">
            <v>SLT0001636</v>
          </cell>
          <cell r="C509" t="str">
            <v>01.05.07.284C</v>
          </cell>
          <cell r="D509" t="str">
            <v>K1窄车右舵单人二排座（新面料）金达</v>
          </cell>
          <cell r="E509">
            <v>18.24</v>
          </cell>
        </row>
        <row r="510">
          <cell r="B510" t="str">
            <v>SLT0001637</v>
          </cell>
          <cell r="C510" t="str">
            <v>01.05.07.279</v>
          </cell>
          <cell r="D510" t="str">
            <v>K1窄车右舵乘客第一排三人连体座垫护面总成</v>
          </cell>
          <cell r="E510">
            <v>45.06</v>
          </cell>
        </row>
        <row r="511">
          <cell r="B511" t="str">
            <v>SLT0001637</v>
          </cell>
          <cell r="C511" t="str">
            <v>01.05.07.279C</v>
          </cell>
          <cell r="D511" t="str">
            <v>K1窄车右舵一排三人联体座（金达）</v>
          </cell>
          <cell r="E511">
            <v>45.06</v>
          </cell>
        </row>
        <row r="512">
          <cell r="B512" t="str">
            <v>SLT0001638</v>
          </cell>
          <cell r="C512" t="str">
            <v>01.05.07.278</v>
          </cell>
          <cell r="D512" t="str">
            <v>K1窄车右舵双人座垫护面总成</v>
          </cell>
          <cell r="E512">
            <v>31.34</v>
          </cell>
        </row>
        <row r="513">
          <cell r="B513" t="str">
            <v>SLT0001638</v>
          </cell>
          <cell r="C513" t="str">
            <v>01.05.07.278C</v>
          </cell>
          <cell r="D513" t="str">
            <v>K1窄车右舵双人座（金达）</v>
          </cell>
          <cell r="E513">
            <v>31.34</v>
          </cell>
        </row>
        <row r="514">
          <cell r="B514" t="str">
            <v>SLT0001639</v>
          </cell>
          <cell r="C514" t="str">
            <v>01.05.07.243</v>
          </cell>
          <cell r="D514" t="str">
            <v>K1四排双人中间背布套</v>
          </cell>
          <cell r="E514">
            <v>27.87</v>
          </cell>
        </row>
        <row r="515">
          <cell r="B515" t="str">
            <v>SLT0001639</v>
          </cell>
          <cell r="C515" t="str">
            <v>01.05.07.265</v>
          </cell>
          <cell r="D515" t="str">
            <v>K1四排双人中间背布套（新面料）</v>
          </cell>
          <cell r="E515">
            <v>27.87</v>
          </cell>
        </row>
        <row r="516">
          <cell r="B516" t="str">
            <v>SLT0001639</v>
          </cell>
          <cell r="C516" t="str">
            <v>01.05.07.265C</v>
          </cell>
          <cell r="D516" t="str">
            <v>K1右舵四排中间背新面料（金达）</v>
          </cell>
          <cell r="E516">
            <v>27.87</v>
          </cell>
        </row>
        <row r="517">
          <cell r="B517" t="str">
            <v>SLT0001640</v>
          </cell>
          <cell r="C517" t="str">
            <v>01.05.07.264</v>
          </cell>
          <cell r="D517" t="str">
            <v>k1四排双人上小背（新面料）</v>
          </cell>
          <cell r="E517">
            <v>27.9</v>
          </cell>
        </row>
        <row r="518">
          <cell r="B518" t="str">
            <v>SLT0001640</v>
          </cell>
          <cell r="C518" t="str">
            <v>01.05.07.264C</v>
          </cell>
          <cell r="D518" t="str">
            <v>K1右舵四排上小背（新面料）金达</v>
          </cell>
          <cell r="E518">
            <v>27.9</v>
          </cell>
        </row>
        <row r="519">
          <cell r="B519" t="str">
            <v>SLT0001641</v>
          </cell>
          <cell r="C519" t="str">
            <v>01.05.07.237</v>
          </cell>
          <cell r="D519" t="str">
            <v>k1右舵二排单人座布套（新面料）</v>
          </cell>
          <cell r="E519">
            <v>25.57</v>
          </cell>
        </row>
        <row r="520">
          <cell r="B520" t="str">
            <v>SLT0001641</v>
          </cell>
          <cell r="C520" t="str">
            <v>01.05.07.237C</v>
          </cell>
          <cell r="D520" t="str">
            <v>K1右舵二排单人座（新面料）金达</v>
          </cell>
          <cell r="E520">
            <v>25.57</v>
          </cell>
        </row>
        <row r="521">
          <cell r="B521" t="str">
            <v>SLT0001642</v>
          </cell>
          <cell r="C521" t="str">
            <v>01.05.07.202</v>
          </cell>
          <cell r="D521" t="str">
            <v>K1副司机背布套新面料</v>
          </cell>
          <cell r="E521">
            <v>33.09</v>
          </cell>
        </row>
        <row r="522">
          <cell r="B522" t="str">
            <v>SLT0001648</v>
          </cell>
          <cell r="C522" t="str">
            <v>01.05.01.053</v>
          </cell>
          <cell r="D522" t="str">
            <v>出口1695副座</v>
          </cell>
          <cell r="E522">
            <v>16</v>
          </cell>
        </row>
        <row r="523">
          <cell r="B523" t="str">
            <v>SLT0001655</v>
          </cell>
          <cell r="C523" t="str">
            <v>01.05.01.006</v>
          </cell>
          <cell r="D523" t="str">
            <v>1800联体座副司机靠背布套</v>
          </cell>
          <cell r="E523">
            <v>29.31</v>
          </cell>
        </row>
        <row r="524">
          <cell r="B524" t="str">
            <v>SLT0001658</v>
          </cell>
          <cell r="C524" t="str">
            <v>01.06.03.015</v>
          </cell>
          <cell r="D524" t="str">
            <v>欧马可1800副司机连体背</v>
          </cell>
          <cell r="E524">
            <v>37.08</v>
          </cell>
        </row>
        <row r="525">
          <cell r="B525" t="str">
            <v>SLT0001735</v>
          </cell>
          <cell r="C525" t="str">
            <v>01.05.07.064</v>
          </cell>
          <cell r="D525" t="str">
            <v>K1仿皮咖色右侧翻座</v>
          </cell>
          <cell r="E525">
            <v>14.72</v>
          </cell>
        </row>
        <row r="526">
          <cell r="B526" t="str">
            <v>SLT0001760</v>
          </cell>
          <cell r="C526" t="str">
            <v>01.05.07.274</v>
          </cell>
          <cell r="D526" t="str">
            <v>K1标准窄车前翻一排三人座（新面料）</v>
          </cell>
          <cell r="E526">
            <v>43.03</v>
          </cell>
        </row>
        <row r="527">
          <cell r="B527" t="str">
            <v>SLT0001761</v>
          </cell>
          <cell r="C527" t="str">
            <v>01.05.07.286</v>
          </cell>
          <cell r="D527" t="str">
            <v>K1标准前翻10人一排三人座（新面料）</v>
          </cell>
          <cell r="E527">
            <v>43.26</v>
          </cell>
        </row>
        <row r="528">
          <cell r="B528" t="str">
            <v>SLT0001764</v>
          </cell>
          <cell r="C528" t="str">
            <v>01.05.07.306</v>
          </cell>
          <cell r="D528" t="str">
            <v>K1窄车前翻10人一排三人座（新面料）</v>
          </cell>
          <cell r="E528">
            <v>23.54</v>
          </cell>
        </row>
        <row r="529">
          <cell r="B529" t="str">
            <v>SLT0001768</v>
          </cell>
          <cell r="C529" t="str">
            <v>02.12.05.171</v>
          </cell>
          <cell r="D529" t="str">
            <v>奥铃升级1800小背</v>
          </cell>
          <cell r="E529">
            <v>12.91</v>
          </cell>
        </row>
        <row r="530">
          <cell r="B530" t="str">
            <v>SLT0001806</v>
          </cell>
          <cell r="C530" t="str">
            <v>01.06.16.002</v>
          </cell>
          <cell r="D530" t="str">
            <v>J6F中间背泡沫</v>
          </cell>
          <cell r="E530">
            <v>9.72</v>
          </cell>
        </row>
        <row r="531">
          <cell r="B531" t="str">
            <v>SLT0001806</v>
          </cell>
          <cell r="C531" t="str">
            <v>01.06.16.017</v>
          </cell>
          <cell r="D531" t="str">
            <v>J6F-BA97（窄体）中间座靠背泡沫总成</v>
          </cell>
          <cell r="E531">
            <v>9.72</v>
          </cell>
        </row>
        <row r="532">
          <cell r="B532" t="str">
            <v>SLT0001807</v>
          </cell>
          <cell r="C532" t="str">
            <v>01.06.16.016</v>
          </cell>
          <cell r="D532" t="str">
            <v>J6F-BA97（窄体）副驾驶员座垫泡沫总成</v>
          </cell>
          <cell r="E532">
            <v>72.83</v>
          </cell>
        </row>
        <row r="533">
          <cell r="B533" t="str">
            <v>SLT0001841</v>
          </cell>
          <cell r="C533" t="str">
            <v>01.05.07.376</v>
          </cell>
          <cell r="D533" t="str">
            <v>k1跨背布套（米黄色）</v>
          </cell>
          <cell r="E533">
            <v>27.47</v>
          </cell>
        </row>
        <row r="534">
          <cell r="B534" t="str">
            <v>SLT0001842</v>
          </cell>
          <cell r="C534" t="str">
            <v>01.05.07.377</v>
          </cell>
          <cell r="D534" t="str">
            <v>k1跨坐布套（米黄色）</v>
          </cell>
          <cell r="E534">
            <v>26.09</v>
          </cell>
        </row>
        <row r="535">
          <cell r="B535" t="str">
            <v>SLT0001846</v>
          </cell>
          <cell r="C535" t="str">
            <v>01.05.16.005</v>
          </cell>
          <cell r="D535" t="str">
            <v>K1司机背无纺布</v>
          </cell>
          <cell r="E535">
            <v>1.25</v>
          </cell>
        </row>
        <row r="536">
          <cell r="B536" t="str">
            <v>SLT0001847</v>
          </cell>
          <cell r="C536" t="str">
            <v>01.05.16.018</v>
          </cell>
          <cell r="D536" t="str">
            <v>K1中间座无纺布</v>
          </cell>
          <cell r="E536">
            <v>0.97</v>
          </cell>
        </row>
        <row r="537">
          <cell r="B537" t="str">
            <v>SLT0001849</v>
          </cell>
          <cell r="C537" t="str">
            <v>01.05.16.024</v>
          </cell>
          <cell r="D537" t="str">
            <v>窄车双人座无纺布</v>
          </cell>
          <cell r="E537">
            <v>2.58</v>
          </cell>
        </row>
        <row r="538">
          <cell r="B538" t="str">
            <v>SLT0001857</v>
          </cell>
          <cell r="C538" t="str">
            <v>01.06.02.038</v>
          </cell>
          <cell r="D538" t="str">
            <v>K1侧翻右背泡沫窄15人</v>
          </cell>
          <cell r="E538">
            <v>22.86</v>
          </cell>
        </row>
        <row r="539">
          <cell r="B539" t="str">
            <v>SLT0001946</v>
          </cell>
          <cell r="C539" t="str">
            <v>01.05.07.273</v>
          </cell>
          <cell r="D539" t="str">
            <v>K1标准窄车前翻三人背（新面料）</v>
          </cell>
          <cell r="E539">
            <v>42.34</v>
          </cell>
        </row>
        <row r="540">
          <cell r="B540" t="str">
            <v>SLT0001950</v>
          </cell>
          <cell r="C540" t="str">
            <v>01.02.17.004</v>
          </cell>
          <cell r="D540" t="str">
            <v>K1手柄轴</v>
          </cell>
          <cell r="E540">
            <v>12.24</v>
          </cell>
        </row>
        <row r="541">
          <cell r="B541" t="str">
            <v>SLT0001951</v>
          </cell>
          <cell r="C541" t="str">
            <v>01.02.25.001</v>
          </cell>
          <cell r="D541" t="str">
            <v>M31RB右侧下链接板</v>
          </cell>
          <cell r="E541">
            <v>5.41</v>
          </cell>
        </row>
        <row r="542">
          <cell r="B542" t="str">
            <v>SLT0001961</v>
          </cell>
          <cell r="C542" t="str">
            <v>01.05.07.076</v>
          </cell>
          <cell r="D542" t="str">
            <v>K1仿皮咖色头枕布套</v>
          </cell>
          <cell r="E542">
            <v>10.03</v>
          </cell>
        </row>
        <row r="543">
          <cell r="B543" t="str">
            <v>SLT0001964</v>
          </cell>
          <cell r="C543" t="str">
            <v>01.05.10.083</v>
          </cell>
          <cell r="D543" t="str">
            <v>6486标准15人(14人)二排(折叠)背布套</v>
          </cell>
          <cell r="E543">
            <v>4.43</v>
          </cell>
        </row>
        <row r="544">
          <cell r="B544" t="str">
            <v>SLT0001965</v>
          </cell>
          <cell r="C544" t="str">
            <v>01.05.23.001</v>
          </cell>
          <cell r="D544" t="str">
            <v>一汽J6F-A95正司机背</v>
          </cell>
          <cell r="E544">
            <v>82.98</v>
          </cell>
        </row>
        <row r="545">
          <cell r="B545" t="str">
            <v>SLT0001966</v>
          </cell>
          <cell r="C545" t="str">
            <v>01.05.23.002</v>
          </cell>
          <cell r="D545" t="str">
            <v>一汽J6F-A95正司机座</v>
          </cell>
          <cell r="E545">
            <v>50.34</v>
          </cell>
        </row>
        <row r="546">
          <cell r="B546" t="str">
            <v>SLT0001967</v>
          </cell>
          <cell r="C546" t="str">
            <v>01.05.23.003</v>
          </cell>
          <cell r="D546" t="str">
            <v>一汽J6F-A95副司机背</v>
          </cell>
          <cell r="E546">
            <v>79.4</v>
          </cell>
        </row>
        <row r="547">
          <cell r="B547" t="str">
            <v>SLT0001968</v>
          </cell>
          <cell r="C547" t="str">
            <v>01.05.23.004</v>
          </cell>
          <cell r="D547" t="str">
            <v>一汽J6F-A95副司机座</v>
          </cell>
          <cell r="E547">
            <v>77.14</v>
          </cell>
        </row>
        <row r="548">
          <cell r="B548" t="str">
            <v>SLT0001969</v>
          </cell>
          <cell r="C548" t="str">
            <v>01.05.23.005</v>
          </cell>
          <cell r="D548" t="str">
            <v>一汽J6F-A95小背</v>
          </cell>
          <cell r="E548">
            <v>30.59</v>
          </cell>
        </row>
        <row r="549">
          <cell r="B549" t="str">
            <v>SLT0001970</v>
          </cell>
          <cell r="C549" t="str">
            <v>01.06.02.062</v>
          </cell>
          <cell r="D549" t="str">
            <v>KI5990二、三排双人座泡沫</v>
          </cell>
          <cell r="E549">
            <v>33.92</v>
          </cell>
        </row>
        <row r="550">
          <cell r="B550" t="str">
            <v>SLT0001971</v>
          </cell>
          <cell r="C550" t="str">
            <v>01.06.03.049</v>
          </cell>
          <cell r="D550" t="str">
            <v>1800副司机座泡沫（半圆角）</v>
          </cell>
          <cell r="E550">
            <v>27.57</v>
          </cell>
        </row>
        <row r="551">
          <cell r="B551" t="str">
            <v>SLT0002034</v>
          </cell>
          <cell r="C551" t="str">
            <v>01.06.02.046</v>
          </cell>
          <cell r="D551" t="str">
            <v>K1右舵四人联体座泡沫</v>
          </cell>
          <cell r="E551">
            <v>52.04</v>
          </cell>
        </row>
        <row r="552">
          <cell r="B552" t="str">
            <v>SLT0002035</v>
          </cell>
          <cell r="C552" t="str">
            <v>01.06.02.045</v>
          </cell>
          <cell r="D552" t="str">
            <v>K1右舵三人联体背泡沫</v>
          </cell>
          <cell r="E552">
            <v>40.95</v>
          </cell>
        </row>
        <row r="553">
          <cell r="B553" t="str">
            <v>SLT0002036</v>
          </cell>
          <cell r="C553" t="str">
            <v>01.06.02.034</v>
          </cell>
          <cell r="D553" t="str">
            <v>K1窄车三人背泡沫</v>
          </cell>
          <cell r="E553">
            <v>76.88</v>
          </cell>
        </row>
        <row r="554">
          <cell r="B554" t="str">
            <v>SLT0002037</v>
          </cell>
          <cell r="C554" t="str">
            <v>01.05.07.169</v>
          </cell>
          <cell r="D554" t="str">
            <v>K1深灰仿皮四人联体右背</v>
          </cell>
          <cell r="E554">
            <v>50.39</v>
          </cell>
        </row>
        <row r="555">
          <cell r="B555" t="str">
            <v>SLT0002038</v>
          </cell>
          <cell r="C555" t="str">
            <v>01.05.07.168</v>
          </cell>
          <cell r="D555" t="str">
            <v>K1深灰仿皮四人联体左背</v>
          </cell>
          <cell r="E555">
            <v>50.39</v>
          </cell>
        </row>
        <row r="556">
          <cell r="B556" t="str">
            <v>SLT0002039</v>
          </cell>
          <cell r="C556" t="str">
            <v>01.05.07.142</v>
          </cell>
          <cell r="D556" t="str">
            <v>K1深灰仿皮四人联体右座布套</v>
          </cell>
          <cell r="E556">
            <v>37.25</v>
          </cell>
        </row>
        <row r="557">
          <cell r="B557" t="str">
            <v>SLT0002040</v>
          </cell>
          <cell r="C557" t="str">
            <v>01.05.07.137</v>
          </cell>
          <cell r="D557" t="str">
            <v>K1深灰仿皮四人联体左座</v>
          </cell>
          <cell r="E557">
            <v>47.06</v>
          </cell>
        </row>
        <row r="558">
          <cell r="B558" t="str">
            <v>SLT0002041</v>
          </cell>
          <cell r="C558" t="str">
            <v>01.05.07.085</v>
          </cell>
          <cell r="D558" t="str">
            <v>K1深灰仿皮单人背布套</v>
          </cell>
          <cell r="E558">
            <v>31.97</v>
          </cell>
        </row>
        <row r="559">
          <cell r="B559" t="str">
            <v>SLT0002042</v>
          </cell>
          <cell r="C559" t="str">
            <v>01.05.07.073</v>
          </cell>
          <cell r="D559" t="str">
            <v>K1深灰仿皮一排三人背布套</v>
          </cell>
          <cell r="E559">
            <v>73.61</v>
          </cell>
        </row>
        <row r="560">
          <cell r="B560" t="str">
            <v>SLT0002043</v>
          </cell>
          <cell r="C560" t="str">
            <v>01.05.07.070</v>
          </cell>
          <cell r="D560" t="str">
            <v>K1深灰仿皮四排单人背布套</v>
          </cell>
          <cell r="E560">
            <v>34.57</v>
          </cell>
        </row>
        <row r="561">
          <cell r="B561" t="str">
            <v>SLT0002044</v>
          </cell>
          <cell r="C561" t="str">
            <v>01.05.07.069</v>
          </cell>
          <cell r="D561" t="str">
            <v>K1深灰仿皮三排单人座布套</v>
          </cell>
          <cell r="E561">
            <v>11.36</v>
          </cell>
        </row>
        <row r="562">
          <cell r="B562" t="str">
            <v>SLT0002105</v>
          </cell>
          <cell r="C562" t="str">
            <v>02.12.05.047</v>
          </cell>
          <cell r="D562" t="str">
            <v>小背折叠器罩壳</v>
          </cell>
          <cell r="E562">
            <v>0.57</v>
          </cell>
        </row>
        <row r="563">
          <cell r="B563" t="str">
            <v>SLT0002111</v>
          </cell>
          <cell r="C563" t="str">
            <v>02.12.11.018</v>
          </cell>
          <cell r="D563" t="str">
            <v>右舵小背折叠器罩壳</v>
          </cell>
          <cell r="E563">
            <v>0.57</v>
          </cell>
        </row>
        <row r="564">
          <cell r="B564" t="str">
            <v>SLT0002112</v>
          </cell>
          <cell r="C564" t="str">
            <v>02.12.18.023</v>
          </cell>
          <cell r="D564" t="str">
            <v>6486铰链</v>
          </cell>
          <cell r="E564">
            <v>3.42</v>
          </cell>
        </row>
        <row r="565">
          <cell r="B565" t="str">
            <v>SLT0002118</v>
          </cell>
          <cell r="C565" t="str">
            <v>01.06.16.003</v>
          </cell>
          <cell r="D565" t="str">
            <v>J6F司机背</v>
          </cell>
          <cell r="E565">
            <v>16.93</v>
          </cell>
        </row>
        <row r="566">
          <cell r="B566" t="str">
            <v>SLT0002118</v>
          </cell>
          <cell r="C566" t="str">
            <v>01.06.16.014</v>
          </cell>
          <cell r="D566" t="str">
            <v>J6F-BA95驾驶员靠背泡沫</v>
          </cell>
          <cell r="E566">
            <v>16.93</v>
          </cell>
        </row>
        <row r="567">
          <cell r="B567" t="str">
            <v>SLT0002119</v>
          </cell>
          <cell r="C567" t="str">
            <v>01.05.23.006</v>
          </cell>
          <cell r="D567" t="str">
            <v>J6F-BA95驾驶员靠背通风</v>
          </cell>
          <cell r="E567">
            <v>26.64</v>
          </cell>
        </row>
        <row r="568">
          <cell r="B568" t="str">
            <v>SLT0002121</v>
          </cell>
          <cell r="C568" t="str">
            <v>01.02.31.003</v>
          </cell>
          <cell r="D568" t="str">
            <v>J6F驾驶员靠背上骨架焊接总成</v>
          </cell>
          <cell r="E568">
            <v>75.82</v>
          </cell>
        </row>
        <row r="569">
          <cell r="B569" t="str">
            <v>SLT0002125</v>
          </cell>
          <cell r="C569" t="str">
            <v>01.02.31.002</v>
          </cell>
          <cell r="D569" t="str">
            <v>J6F驾驶员座垫前横梁总成</v>
          </cell>
          <cell r="E569">
            <v>6.76</v>
          </cell>
        </row>
        <row r="570">
          <cell r="B570" t="str">
            <v>SLT0002127</v>
          </cell>
          <cell r="C570" t="str">
            <v>01.06.16.015</v>
          </cell>
          <cell r="D570" t="str">
            <v>J6F-BA95驾驶员座垫泡沫</v>
          </cell>
          <cell r="E570">
            <v>17.56</v>
          </cell>
        </row>
        <row r="571">
          <cell r="B571" t="str">
            <v>SLT0002128</v>
          </cell>
          <cell r="C571" t="str">
            <v>01.05.23.007</v>
          </cell>
          <cell r="D571" t="str">
            <v>J6F-BA95驾驶员坐垫通风</v>
          </cell>
          <cell r="E571">
            <v>15.76</v>
          </cell>
        </row>
        <row r="572">
          <cell r="B572" t="str">
            <v>SLT0002133</v>
          </cell>
          <cell r="C572" t="str">
            <v>02.01.10.722</v>
          </cell>
          <cell r="D572" t="str">
            <v>驾驶员左侧护板</v>
          </cell>
          <cell r="E572">
            <v>4.35</v>
          </cell>
        </row>
        <row r="573">
          <cell r="B573" t="str">
            <v>SLT0002134</v>
          </cell>
          <cell r="C573" t="str">
            <v>02.01.10.723</v>
          </cell>
          <cell r="D573" t="str">
            <v>驾驶员右侧护板</v>
          </cell>
          <cell r="E573">
            <v>3.23</v>
          </cell>
        </row>
        <row r="574">
          <cell r="B574" t="str">
            <v>SLT0002135</v>
          </cell>
          <cell r="C574" t="str">
            <v>02.01.10.724</v>
          </cell>
          <cell r="D574" t="str">
            <v>调角器手柄虎V   J7F通用</v>
          </cell>
          <cell r="E574">
            <v>2.92</v>
          </cell>
        </row>
        <row r="575">
          <cell r="B575" t="str">
            <v>SLT0002150</v>
          </cell>
          <cell r="C575" t="str">
            <v>01.06.16.002</v>
          </cell>
          <cell r="D575" t="str">
            <v>J6F中间背泡沫</v>
          </cell>
          <cell r="E575">
            <v>9.72</v>
          </cell>
        </row>
        <row r="576">
          <cell r="B576" t="str">
            <v>SLT0002150</v>
          </cell>
          <cell r="C576" t="str">
            <v>01.06.16.008</v>
          </cell>
          <cell r="D576" t="str">
            <v>J6F-AA95中间座靠背泡沫</v>
          </cell>
          <cell r="E576">
            <v>9.72</v>
          </cell>
        </row>
        <row r="577">
          <cell r="B577" t="str">
            <v>SLT0002150</v>
          </cell>
          <cell r="C577" t="str">
            <v>01.06.16.017</v>
          </cell>
          <cell r="D577" t="str">
            <v>J6F-BA97（窄体）中间座靠背泡沫总成</v>
          </cell>
          <cell r="E577">
            <v>9.72</v>
          </cell>
        </row>
        <row r="578">
          <cell r="B578" t="str">
            <v>SLT0002152</v>
          </cell>
          <cell r="C578" t="str">
            <v>01.05.23.023</v>
          </cell>
          <cell r="D578" t="str">
            <v>J7F-AA97中间靠背护面</v>
          </cell>
          <cell r="E578">
            <v>15.01</v>
          </cell>
        </row>
        <row r="579">
          <cell r="B579" t="str">
            <v>SLT0002153</v>
          </cell>
          <cell r="C579" t="str">
            <v>02.01.10.726</v>
          </cell>
          <cell r="D579" t="str">
            <v>1730小背置物盒</v>
          </cell>
          <cell r="E579">
            <v>8.94</v>
          </cell>
        </row>
        <row r="580">
          <cell r="B580" t="str">
            <v>SLT0002158</v>
          </cell>
          <cell r="C580" t="str">
            <v>01.05.23.013</v>
          </cell>
          <cell r="D580" t="str">
            <v>J6F-AA95副驾驶员坐垫护面</v>
          </cell>
          <cell r="E580">
            <v>23.25</v>
          </cell>
        </row>
        <row r="581">
          <cell r="B581" t="str">
            <v>SLT0002160</v>
          </cell>
          <cell r="C581" t="str">
            <v>01.05.23.022</v>
          </cell>
          <cell r="D581" t="str">
            <v>J7F-AA97副驾驶员坐垫非通风护面</v>
          </cell>
          <cell r="E581">
            <v>45.13</v>
          </cell>
        </row>
        <row r="582">
          <cell r="B582" t="str">
            <v>SLT0002176</v>
          </cell>
          <cell r="C582" t="str">
            <v>01.06.16.010</v>
          </cell>
          <cell r="D582" t="str">
            <v>J6F-AA95主驾靠背泡沫总成</v>
          </cell>
          <cell r="E582">
            <v>21.19</v>
          </cell>
        </row>
        <row r="583">
          <cell r="B583" t="str">
            <v>SLT0002178</v>
          </cell>
          <cell r="C583" t="str">
            <v>01.05.23.010</v>
          </cell>
          <cell r="D583" t="str">
            <v>J6F-AA95驾驶员靠背护面</v>
          </cell>
          <cell r="E583">
            <v>28.8</v>
          </cell>
        </row>
        <row r="584">
          <cell r="B584" t="str">
            <v>SLT0002182</v>
          </cell>
          <cell r="C584" t="str">
            <v>01.06.16.009</v>
          </cell>
          <cell r="D584" t="str">
            <v>J6F-AA95主驾座垫泡沫总成</v>
          </cell>
          <cell r="E584">
            <v>18.29</v>
          </cell>
        </row>
        <row r="585">
          <cell r="B585" t="str">
            <v>SLT0002187</v>
          </cell>
          <cell r="C585" t="str">
            <v>01.05.23.012</v>
          </cell>
          <cell r="D585" t="str">
            <v>J6F-AA95副驾驶员靠背护面</v>
          </cell>
          <cell r="E585">
            <v>30.28</v>
          </cell>
        </row>
        <row r="586">
          <cell r="B586" t="str">
            <v>SLT0002188</v>
          </cell>
          <cell r="C586" t="str">
            <v>01.06.16.004</v>
          </cell>
          <cell r="D586" t="str">
            <v>J6F-AA95副驾驶员大背泡沫</v>
          </cell>
          <cell r="E586">
            <v>22.56</v>
          </cell>
        </row>
        <row r="587">
          <cell r="B587" t="str">
            <v>SLT0002288</v>
          </cell>
          <cell r="C587" t="str">
            <v>01.07.03.039</v>
          </cell>
          <cell r="D587" t="str">
            <v>奥铃升级排半1800副司机背</v>
          </cell>
          <cell r="E587">
            <v>52.39</v>
          </cell>
        </row>
        <row r="588">
          <cell r="B588" t="str">
            <v>SLT0002289</v>
          </cell>
          <cell r="C588" t="str">
            <v>01.07.03.040</v>
          </cell>
          <cell r="D588" t="str">
            <v>排半1800副司机小背布套</v>
          </cell>
          <cell r="E588">
            <v>24.61</v>
          </cell>
        </row>
        <row r="589">
          <cell r="B589" t="str">
            <v>SLT0002290</v>
          </cell>
          <cell r="C589" t="str">
            <v>01.07.03.041</v>
          </cell>
          <cell r="D589" t="str">
            <v>奥铃升级排半1800副司机座</v>
          </cell>
          <cell r="E589">
            <v>53.38</v>
          </cell>
        </row>
        <row r="590">
          <cell r="B590" t="str">
            <v>SLT0002294</v>
          </cell>
          <cell r="C590" t="str">
            <v>01.07.03.030A</v>
          </cell>
          <cell r="D590" t="str">
            <v>M3欧马可升级1995卧铺布套</v>
          </cell>
          <cell r="E590">
            <v>68.16</v>
          </cell>
        </row>
        <row r="591">
          <cell r="B591" t="str">
            <v>SLT0002329</v>
          </cell>
          <cell r="C591" t="str">
            <v>02.12.11.067</v>
          </cell>
          <cell r="D591" t="str">
            <v>长沙时代箱子</v>
          </cell>
          <cell r="E591">
            <v>11.68</v>
          </cell>
        </row>
        <row r="592">
          <cell r="B592" t="str">
            <v>SLT0002412</v>
          </cell>
          <cell r="C592" t="str">
            <v>01.07.03.056A</v>
          </cell>
          <cell r="D592" t="str">
            <v>M3奥铃海外出口1995卧铺布套</v>
          </cell>
          <cell r="E592">
            <v>57.92</v>
          </cell>
        </row>
        <row r="593">
          <cell r="B593" t="str">
            <v>SLT0002427</v>
          </cell>
          <cell r="C593" t="str">
            <v>01.05.23.011</v>
          </cell>
          <cell r="D593" t="str">
            <v>J6F-AA95驾驶员坐垫护面</v>
          </cell>
          <cell r="E593">
            <v>15.79</v>
          </cell>
        </row>
        <row r="594">
          <cell r="B594" t="str">
            <v>SLT0002429</v>
          </cell>
          <cell r="C594" t="str">
            <v>01.05.23.021</v>
          </cell>
          <cell r="D594" t="str">
            <v>副驾驶员靠背护面</v>
          </cell>
          <cell r="E594">
            <v>30.28</v>
          </cell>
        </row>
        <row r="595">
          <cell r="B595" t="str">
            <v>SLT0002430</v>
          </cell>
          <cell r="C595" t="str">
            <v>01.05.23.014</v>
          </cell>
          <cell r="D595" t="str">
            <v>J6F-AA95中间靠背护面</v>
          </cell>
          <cell r="E595">
            <v>11.46</v>
          </cell>
        </row>
        <row r="596">
          <cell r="B596" t="str">
            <v>SLT0002433</v>
          </cell>
          <cell r="C596" t="str">
            <v>01.05.23.018</v>
          </cell>
          <cell r="D596" t="str">
            <v>副驾驶员坐垫通风护面</v>
          </cell>
          <cell r="E596">
            <v>25.04</v>
          </cell>
        </row>
        <row r="597">
          <cell r="B597" t="str">
            <v>SLT0002442</v>
          </cell>
          <cell r="C597" t="str">
            <v>01.05.23.009</v>
          </cell>
          <cell r="D597" t="str">
            <v>驾驶员头枕织物护面总成</v>
          </cell>
          <cell r="E597">
            <v>5.89</v>
          </cell>
        </row>
        <row r="598">
          <cell r="B598" t="str">
            <v>SLT0002443</v>
          </cell>
          <cell r="C598" t="str">
            <v>01.05.23.015</v>
          </cell>
          <cell r="D598" t="str">
            <v>驾驶员靠背非通风护面</v>
          </cell>
          <cell r="E598">
            <v>26.64</v>
          </cell>
        </row>
        <row r="599">
          <cell r="B599" t="str">
            <v>SLT0002444</v>
          </cell>
          <cell r="C599" t="str">
            <v>01.05.23.017</v>
          </cell>
          <cell r="D599" t="str">
            <v>驾驶员坐垫非通风护面</v>
          </cell>
          <cell r="E599">
            <v>14.36</v>
          </cell>
        </row>
        <row r="600">
          <cell r="B600" t="str">
            <v>SLT0002445</v>
          </cell>
          <cell r="C600" t="str">
            <v>01.05.23.016</v>
          </cell>
          <cell r="D600" t="str">
            <v>副驾驶员靠背非通风护面</v>
          </cell>
          <cell r="E600">
            <v>26.27</v>
          </cell>
        </row>
        <row r="601">
          <cell r="B601" t="str">
            <v>SLT0002447</v>
          </cell>
          <cell r="C601" t="str">
            <v>01.05.23.008</v>
          </cell>
          <cell r="D601" t="str">
            <v>J6F-BA95前座副靠背通风</v>
          </cell>
          <cell r="E601">
            <v>27.67</v>
          </cell>
        </row>
        <row r="602">
          <cell r="B602" t="str">
            <v>SLT0002479</v>
          </cell>
          <cell r="C602" t="str">
            <v>01.07.11.022</v>
          </cell>
          <cell r="D602" t="str">
            <v>奥铃升级1730副司机背布套</v>
          </cell>
          <cell r="E602">
            <v>16.47</v>
          </cell>
        </row>
        <row r="603">
          <cell r="B603" t="str">
            <v>SLT0002480</v>
          </cell>
          <cell r="C603" t="str">
            <v>01.07.11.023</v>
          </cell>
          <cell r="D603" t="str">
            <v>奥铃升级1730副司机座布套</v>
          </cell>
          <cell r="E603">
            <v>38.5</v>
          </cell>
        </row>
        <row r="604">
          <cell r="B604" t="str">
            <v>SLT0002527</v>
          </cell>
          <cell r="C604" t="str">
            <v>01.06.02.028</v>
          </cell>
          <cell r="D604" t="str">
            <v>6486前翻6人二排/三排双人背泡沫</v>
          </cell>
          <cell r="E604">
            <v>47.92</v>
          </cell>
        </row>
        <row r="605">
          <cell r="B605" t="str">
            <v>SLT0002647</v>
          </cell>
          <cell r="C605" t="str">
            <v>01.05.07.010</v>
          </cell>
          <cell r="D605" t="str">
            <v>K1标准头枕布套</v>
          </cell>
          <cell r="E605">
            <v>4.69</v>
          </cell>
        </row>
        <row r="606">
          <cell r="B606" t="str">
            <v>SLT0010053</v>
          </cell>
          <cell r="C606" t="str">
            <v>02.01.10.720</v>
          </cell>
          <cell r="D606" t="str">
            <v>小背储物盒上盒</v>
          </cell>
          <cell r="E606">
            <v>10.74</v>
          </cell>
        </row>
        <row r="607">
          <cell r="B607" t="str">
            <v>SLT0010054</v>
          </cell>
          <cell r="C607" t="str">
            <v>02.01.10.721</v>
          </cell>
          <cell r="D607" t="str">
            <v>小背储物盒下盒</v>
          </cell>
          <cell r="E607">
            <v>12.01</v>
          </cell>
        </row>
        <row r="608">
          <cell r="B608" t="str">
            <v>SLT0010125</v>
          </cell>
          <cell r="C608" t="str">
            <v>01.05.28.001</v>
          </cell>
          <cell r="D608" t="str">
            <v>M4奥铃新内饰驾驶员座椅靠背</v>
          </cell>
          <cell r="E608">
            <v>31.85</v>
          </cell>
        </row>
        <row r="609">
          <cell r="B609" t="str">
            <v>SLT0010127</v>
          </cell>
          <cell r="C609" t="str">
            <v>01.05.28.002</v>
          </cell>
          <cell r="D609" t="str">
            <v>M4奥铃新内饰驾驶员座椅座垫</v>
          </cell>
          <cell r="E609">
            <v>20.42</v>
          </cell>
        </row>
        <row r="610">
          <cell r="B610" t="str">
            <v>SLT0010129</v>
          </cell>
          <cell r="C610" t="str">
            <v>01.05.28.003</v>
          </cell>
          <cell r="D610" t="str">
            <v>M4奥铃新内饰副驾驶员大背布套-2060</v>
          </cell>
          <cell r="E610">
            <v>28.25</v>
          </cell>
        </row>
        <row r="611">
          <cell r="B611" t="str">
            <v>SLT0010136</v>
          </cell>
          <cell r="C611" t="str">
            <v>01.05.28.004</v>
          </cell>
          <cell r="D611" t="str">
            <v>M4奥铃新内饰副驾驶员小背布套-1880</v>
          </cell>
          <cell r="E611">
            <v>14.97</v>
          </cell>
        </row>
        <row r="612">
          <cell r="B612" t="str">
            <v>SLT0010140</v>
          </cell>
          <cell r="C612" t="str">
            <v>01.05.28.005</v>
          </cell>
          <cell r="D612" t="str">
            <v>M4奥铃新内饰副驾驶员座垫布套-1880</v>
          </cell>
          <cell r="E612">
            <v>28.66</v>
          </cell>
        </row>
        <row r="613">
          <cell r="B613" t="str">
            <v>SLT0010148</v>
          </cell>
          <cell r="C613" t="str">
            <v>01.06.18.001</v>
          </cell>
          <cell r="D613" t="str">
            <v>虎V正司机背泡沫</v>
          </cell>
          <cell r="E613">
            <v>20.51</v>
          </cell>
        </row>
        <row r="614">
          <cell r="B614" t="str">
            <v>SLT0010149</v>
          </cell>
          <cell r="C614" t="str">
            <v>01.06.18.002</v>
          </cell>
          <cell r="D614" t="str">
            <v>虎V正司机座泡</v>
          </cell>
          <cell r="E614">
            <v>21.07</v>
          </cell>
        </row>
        <row r="615">
          <cell r="B615" t="str">
            <v>SLT0010150</v>
          </cell>
          <cell r="C615" t="str">
            <v>01.06.18.003</v>
          </cell>
          <cell r="D615" t="str">
            <v>虎V副司机背泡沫</v>
          </cell>
          <cell r="E615">
            <v>22.32</v>
          </cell>
        </row>
        <row r="616">
          <cell r="B616" t="str">
            <v>SLT0010151</v>
          </cell>
          <cell r="C616" t="str">
            <v>01.06.18.004</v>
          </cell>
          <cell r="D616" t="str">
            <v>虎V副司机座泡沫</v>
          </cell>
          <cell r="E616">
            <v>82.43</v>
          </cell>
        </row>
        <row r="617">
          <cell r="B617" t="str">
            <v>SLT0010154</v>
          </cell>
          <cell r="C617" t="str">
            <v>01.05.27.006</v>
          </cell>
          <cell r="D617" t="str">
            <v>虎V头枕护面总成</v>
          </cell>
          <cell r="E617">
            <v>5.24</v>
          </cell>
        </row>
        <row r="618">
          <cell r="B618" t="str">
            <v>SLT0010154</v>
          </cell>
          <cell r="C618" t="str">
            <v>02.12.01.594</v>
          </cell>
          <cell r="D618" t="str">
            <v>虎V头枕</v>
          </cell>
          <cell r="E618">
            <v>5.24</v>
          </cell>
        </row>
        <row r="619">
          <cell r="B619" t="str">
            <v>SLT0010162</v>
          </cell>
          <cell r="C619" t="str">
            <v>01.05.27.001</v>
          </cell>
          <cell r="D619" t="str">
            <v>虎V驾驶员靠背护面总成</v>
          </cell>
          <cell r="E619">
            <v>30.89</v>
          </cell>
        </row>
        <row r="620">
          <cell r="B620" t="str">
            <v>SLT0010162</v>
          </cell>
          <cell r="C620" t="str">
            <v>02.12.01.589</v>
          </cell>
          <cell r="D620" t="str">
            <v>虎V正司机背</v>
          </cell>
          <cell r="E620">
            <v>30.89</v>
          </cell>
        </row>
        <row r="621">
          <cell r="B621" t="str">
            <v>SLT0010169</v>
          </cell>
          <cell r="C621" t="str">
            <v>01.05.27.002</v>
          </cell>
          <cell r="D621" t="str">
            <v>虎V驾驶员座垫护面总成</v>
          </cell>
          <cell r="E621">
            <v>20.65</v>
          </cell>
        </row>
        <row r="622">
          <cell r="B622" t="str">
            <v>SLT0010169</v>
          </cell>
          <cell r="C622" t="str">
            <v>02.12.01.590</v>
          </cell>
          <cell r="D622" t="str">
            <v>虎V正司机坐</v>
          </cell>
          <cell r="E622">
            <v>20.65</v>
          </cell>
        </row>
        <row r="623">
          <cell r="B623" t="str">
            <v>SLT0010174</v>
          </cell>
          <cell r="C623" t="str">
            <v>01.05.27.003</v>
          </cell>
          <cell r="D623" t="str">
            <v>虎V副驾驶员靠背护面总成</v>
          </cell>
          <cell r="E623">
            <v>30.3</v>
          </cell>
        </row>
        <row r="624">
          <cell r="B624" t="str">
            <v>SLT0010174</v>
          </cell>
          <cell r="C624" t="str">
            <v>02.12.01.591</v>
          </cell>
          <cell r="D624" t="str">
            <v>虎V副司机背</v>
          </cell>
          <cell r="E624">
            <v>30.3</v>
          </cell>
        </row>
        <row r="625">
          <cell r="B625" t="str">
            <v>SLT0010177</v>
          </cell>
          <cell r="C625" t="str">
            <v>01.05.27.005</v>
          </cell>
          <cell r="D625" t="str">
            <v>虎V中间靠背护面总成</v>
          </cell>
          <cell r="E625">
            <v>13.65</v>
          </cell>
        </row>
        <row r="626">
          <cell r="B626" t="str">
            <v>SLT0010177</v>
          </cell>
          <cell r="C626" t="str">
            <v>02.12.01.593</v>
          </cell>
          <cell r="D626" t="str">
            <v>虎V中间小背</v>
          </cell>
          <cell r="E626">
            <v>13.65</v>
          </cell>
        </row>
        <row r="627">
          <cell r="B627" t="str">
            <v>SLT0010178</v>
          </cell>
          <cell r="C627" t="str">
            <v>01.05.27.004</v>
          </cell>
          <cell r="D627" t="str">
            <v>虎V副驾驶员座垫护面总成</v>
          </cell>
          <cell r="E627">
            <v>30.1</v>
          </cell>
        </row>
        <row r="628">
          <cell r="B628" t="str">
            <v>SLT0010178</v>
          </cell>
          <cell r="C628" t="str">
            <v>02.12.01.592</v>
          </cell>
          <cell r="D628" t="str">
            <v>虎V副司机坐</v>
          </cell>
          <cell r="E628">
            <v>30.1</v>
          </cell>
        </row>
        <row r="629">
          <cell r="B629" t="str">
            <v>SLT0010189</v>
          </cell>
          <cell r="C629" t="str">
            <v>01.05.23.024</v>
          </cell>
          <cell r="D629" t="str">
            <v>J7F-AA97副驾驶员坐垫通风护面</v>
          </cell>
          <cell r="E629">
            <v>45.13</v>
          </cell>
        </row>
        <row r="630">
          <cell r="B630" t="str">
            <v>SLT0010195</v>
          </cell>
          <cell r="C630" t="str">
            <v>01.02.31.001</v>
          </cell>
          <cell r="D630" t="str">
            <v>驾驶员靠背上骨架焊接总成（带通风）</v>
          </cell>
          <cell r="E630">
            <v>76.83</v>
          </cell>
        </row>
        <row r="631">
          <cell r="B631" t="str">
            <v>TST0001581</v>
          </cell>
          <cell r="C631" t="str">
            <v>02.01.08.050</v>
          </cell>
          <cell r="D631" t="str">
            <v>机用拉伸膜</v>
          </cell>
          <cell r="E631">
            <v>157.08</v>
          </cell>
        </row>
        <row r="635">
          <cell r="D635" t="str">
            <v>乙方代表签字：</v>
          </cell>
        </row>
        <row r="637">
          <cell r="D637" t="str">
            <v>时  间：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M3" sqref="M3"/>
    </sheetView>
  </sheetViews>
  <sheetFormatPr defaultColWidth="9" defaultRowHeight="14.25" outlineLevelRow="6"/>
  <cols>
    <col min="1" max="1" width="5.5" style="87" customWidth="1"/>
    <col min="2" max="2" width="9.25" customWidth="1"/>
    <col min="3" max="3" width="13.25" customWidth="1"/>
    <col min="4" max="4" width="39.5" customWidth="1"/>
    <col min="5" max="5" width="9.25" customWidth="1"/>
    <col min="6" max="6" width="5.5" customWidth="1"/>
    <col min="7" max="13" width="7.375" customWidth="1"/>
    <col min="14" max="14" width="17.5" customWidth="1"/>
    <col min="15" max="15" width="6.125" customWidth="1"/>
    <col min="16" max="16" width="9.25" customWidth="1"/>
  </cols>
  <sheetData>
    <row r="1" ht="22.5" customHeight="1" spans="1:14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30" spans="1:14">
      <c r="A2" s="89" t="s">
        <v>1</v>
      </c>
      <c r="B2" s="89" t="s">
        <v>2</v>
      </c>
      <c r="C2" s="89" t="s">
        <v>3</v>
      </c>
      <c r="D2" s="89" t="s">
        <v>4</v>
      </c>
      <c r="E2" s="89" t="s">
        <v>5</v>
      </c>
      <c r="F2" s="89" t="s">
        <v>6</v>
      </c>
      <c r="G2" s="89" t="s">
        <v>7</v>
      </c>
      <c r="H2" s="89" t="s">
        <v>8</v>
      </c>
      <c r="I2" s="89" t="s">
        <v>9</v>
      </c>
      <c r="J2" s="89" t="s">
        <v>10</v>
      </c>
      <c r="K2" s="89" t="s">
        <v>11</v>
      </c>
      <c r="L2" s="94" t="s">
        <v>12</v>
      </c>
      <c r="M2" s="94" t="s">
        <v>13</v>
      </c>
      <c r="N2" s="94" t="s">
        <v>14</v>
      </c>
    </row>
    <row r="3" ht="16.5" spans="1:14">
      <c r="A3" s="90">
        <v>1</v>
      </c>
      <c r="B3" s="91" t="s">
        <v>15</v>
      </c>
      <c r="C3" s="91" t="s">
        <v>16</v>
      </c>
      <c r="D3" s="91" t="s">
        <v>17</v>
      </c>
      <c r="E3" s="91"/>
      <c r="F3" s="91"/>
      <c r="G3" s="92">
        <v>0.85</v>
      </c>
      <c r="H3" s="92">
        <v>16.09</v>
      </c>
      <c r="I3" s="92">
        <f>G3*H3</f>
        <v>13.6765</v>
      </c>
      <c r="J3" s="92">
        <f>VLOOKUP(C3,[1]Sheet4!$A:$E,5,0)</f>
        <v>1.451541</v>
      </c>
      <c r="K3" s="92">
        <f>I3+J3</f>
        <v>15.128041</v>
      </c>
      <c r="L3" s="92">
        <v>0</v>
      </c>
      <c r="M3" s="92">
        <f>2400/1.03/500</f>
        <v>4.66019417475728</v>
      </c>
      <c r="N3" s="95">
        <f>K3+L3+M3</f>
        <v>19.7882351747573</v>
      </c>
    </row>
    <row r="4" ht="16.5" spans="1:14">
      <c r="A4" s="90">
        <v>2</v>
      </c>
      <c r="B4" s="91" t="s">
        <v>15</v>
      </c>
      <c r="C4" s="91" t="s">
        <v>18</v>
      </c>
      <c r="D4" s="91" t="s">
        <v>19</v>
      </c>
      <c r="E4" s="91"/>
      <c r="F4" s="91"/>
      <c r="G4" s="92">
        <v>1.25</v>
      </c>
      <c r="H4" s="92">
        <v>16.09</v>
      </c>
      <c r="I4" s="92">
        <f>G4*H4</f>
        <v>20.1125</v>
      </c>
      <c r="J4" s="92">
        <f>VLOOKUP(C4,[1]Sheet4!$A:$E,5,0)</f>
        <v>1.306241</v>
      </c>
      <c r="K4" s="92">
        <f>I4+J4</f>
        <v>21.418741</v>
      </c>
      <c r="L4" s="92">
        <v>0</v>
      </c>
      <c r="M4" s="92">
        <f>2400/1.03/1200</f>
        <v>1.94174757281553</v>
      </c>
      <c r="N4" s="95">
        <f>K4+L4+M4</f>
        <v>23.3604885728155</v>
      </c>
    </row>
    <row r="5" ht="15" spans="1:10">
      <c r="A5" s="89" t="s">
        <v>1</v>
      </c>
      <c r="B5" s="89" t="s">
        <v>2</v>
      </c>
      <c r="C5" s="93" t="s">
        <v>3</v>
      </c>
      <c r="D5" s="93" t="s">
        <v>4</v>
      </c>
      <c r="E5" s="93" t="s">
        <v>5</v>
      </c>
      <c r="F5" s="93" t="s">
        <v>6</v>
      </c>
      <c r="G5" s="93" t="s">
        <v>20</v>
      </c>
      <c r="H5" s="93" t="s">
        <v>21</v>
      </c>
      <c r="I5" s="93" t="s">
        <v>13</v>
      </c>
      <c r="J5" s="93" t="s">
        <v>22</v>
      </c>
    </row>
    <row r="6" ht="16.5" spans="1:10">
      <c r="A6" s="90">
        <v>3</v>
      </c>
      <c r="B6" s="91"/>
      <c r="C6" s="91" t="s">
        <v>23</v>
      </c>
      <c r="D6" s="91" t="s">
        <v>24</v>
      </c>
      <c r="E6" s="91"/>
      <c r="F6" s="91"/>
      <c r="G6" s="92">
        <v>57.5</v>
      </c>
      <c r="H6" s="92"/>
      <c r="I6" s="92">
        <f>2400/1.03/6400</f>
        <v>0.364077669902913</v>
      </c>
      <c r="J6" s="95">
        <f>G6*1.03+H6+I6</f>
        <v>59.5890776699029</v>
      </c>
    </row>
    <row r="7" ht="16.5" spans="1:10">
      <c r="A7" s="90">
        <v>4</v>
      </c>
      <c r="B7" s="91"/>
      <c r="C7" s="91" t="s">
        <v>25</v>
      </c>
      <c r="D7" s="91" t="s">
        <v>26</v>
      </c>
      <c r="E7" s="91"/>
      <c r="F7" s="91"/>
      <c r="G7" s="92">
        <v>30.5</v>
      </c>
      <c r="H7" s="92"/>
      <c r="I7" s="92">
        <f>2400/1.03/12800</f>
        <v>0.182038834951456</v>
      </c>
      <c r="J7" s="95">
        <f>G7*1.03+H7+I7</f>
        <v>31.5970388349515</v>
      </c>
    </row>
  </sheetData>
  <mergeCells count="1">
    <mergeCell ref="A1:N1"/>
  </mergeCells>
  <dataValidations count="2">
    <dataValidation allowBlank="1" showInputMessage="1" showErrorMessage="1" sqref="E2 E5"/>
    <dataValidation type="list" allowBlank="1" showInputMessage="1" showErrorMessage="1" sqref="E3:E4 E6:E7">
      <formula1>"外部,内部,地点间,模块内"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H20" sqref="H20"/>
    </sheetView>
  </sheetViews>
  <sheetFormatPr defaultColWidth="9" defaultRowHeight="16.5" outlineLevelRow="5"/>
  <cols>
    <col min="1" max="1" width="3.625" style="53" customWidth="1"/>
    <col min="2" max="2" width="10.125" style="53" customWidth="1"/>
    <col min="3" max="3" width="10.5" style="53" customWidth="1"/>
    <col min="4" max="4" width="12.25" style="53" customWidth="1"/>
    <col min="5" max="5" width="5.875" style="53" customWidth="1"/>
    <col min="6" max="6" width="7.375" style="53" customWidth="1"/>
    <col min="7" max="7" width="8.875" style="53" customWidth="1"/>
    <col min="8" max="8" width="7.375" style="53" customWidth="1"/>
    <col min="9" max="9" width="5.875" style="53" customWidth="1"/>
    <col min="10" max="10" width="11.75" style="53" customWidth="1"/>
    <col min="11" max="11" width="6.75" style="53" customWidth="1"/>
    <col min="12" max="12" width="6.375" style="53" customWidth="1"/>
    <col min="13" max="13" width="5.875" style="53" customWidth="1"/>
    <col min="14" max="14" width="7.25" style="53" customWidth="1"/>
    <col min="15" max="15" width="5.875" style="53" customWidth="1"/>
    <col min="16" max="16" width="6.25" style="53" customWidth="1"/>
    <col min="17" max="17" width="5.625" style="53" customWidth="1"/>
    <col min="18" max="18" width="7.375" style="53" customWidth="1"/>
    <col min="19" max="19" width="5.875" style="53" customWidth="1"/>
    <col min="20" max="20" width="6.25" style="53" customWidth="1"/>
    <col min="21" max="21" width="6.5" style="53" customWidth="1"/>
    <col min="22" max="22" width="12.25" style="53" customWidth="1"/>
    <col min="23" max="16384" width="9" style="53"/>
  </cols>
  <sheetData>
    <row r="1" ht="26.25" customHeight="1" spans="1:22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>
      <c r="A2" s="55" t="s">
        <v>28</v>
      </c>
      <c r="B2" s="56" t="s">
        <v>29</v>
      </c>
      <c r="C2" s="57" t="s">
        <v>30</v>
      </c>
      <c r="D2" s="57" t="s">
        <v>31</v>
      </c>
      <c r="E2" s="58" t="s">
        <v>32</v>
      </c>
      <c r="F2" s="59"/>
      <c r="G2" s="60" t="s">
        <v>33</v>
      </c>
      <c r="H2" s="61" t="s">
        <v>34</v>
      </c>
      <c r="I2" s="60" t="s">
        <v>35</v>
      </c>
      <c r="J2" s="70" t="s">
        <v>36</v>
      </c>
      <c r="K2" s="71" t="s">
        <v>37</v>
      </c>
      <c r="L2" s="72" t="s">
        <v>38</v>
      </c>
      <c r="M2" s="73" t="s">
        <v>39</v>
      </c>
      <c r="N2" s="57" t="s">
        <v>40</v>
      </c>
      <c r="O2" s="73" t="s">
        <v>41</v>
      </c>
      <c r="P2" s="73" t="s">
        <v>42</v>
      </c>
      <c r="Q2" s="60" t="s">
        <v>43</v>
      </c>
      <c r="R2" s="78" t="s">
        <v>44</v>
      </c>
      <c r="S2" s="79" t="s">
        <v>45</v>
      </c>
      <c r="T2" s="80" t="s">
        <v>46</v>
      </c>
      <c r="U2" s="81" t="s">
        <v>47</v>
      </c>
      <c r="V2" s="82" t="s">
        <v>48</v>
      </c>
    </row>
    <row r="3" spans="1:22">
      <c r="A3" s="62" t="s">
        <v>49</v>
      </c>
      <c r="B3" s="56"/>
      <c r="C3" s="57"/>
      <c r="D3" s="57" t="s">
        <v>31</v>
      </c>
      <c r="E3" s="58" t="s">
        <v>50</v>
      </c>
      <c r="F3" s="59" t="s">
        <v>51</v>
      </c>
      <c r="G3" s="60"/>
      <c r="H3" s="63"/>
      <c r="I3" s="60"/>
      <c r="J3" s="70"/>
      <c r="K3" s="71"/>
      <c r="L3" s="74"/>
      <c r="M3" s="73"/>
      <c r="N3" s="57"/>
      <c r="O3" s="73"/>
      <c r="P3" s="73"/>
      <c r="Q3" s="60"/>
      <c r="R3" s="78"/>
      <c r="S3" s="78"/>
      <c r="T3" s="83"/>
      <c r="U3" s="84"/>
      <c r="V3" s="82"/>
    </row>
    <row r="4" spans="1:22">
      <c r="A4" s="64">
        <v>1</v>
      </c>
      <c r="B4" s="64" t="s">
        <v>52</v>
      </c>
      <c r="C4" s="64" t="s">
        <v>53</v>
      </c>
      <c r="D4" s="65" t="s">
        <v>54</v>
      </c>
      <c r="E4" s="66">
        <v>0.309</v>
      </c>
      <c r="F4" s="67">
        <v>0.318</v>
      </c>
      <c r="G4" s="68">
        <v>9.0265</v>
      </c>
      <c r="H4" s="68"/>
      <c r="I4" s="68">
        <f t="shared" ref="I4:I5" si="0">F4*G4</f>
        <v>2.870427</v>
      </c>
      <c r="J4" s="75" t="s">
        <v>55</v>
      </c>
      <c r="K4" s="76">
        <v>55.3846153846154</v>
      </c>
      <c r="L4" s="76">
        <f t="shared" ref="L4:L5" si="1">3600/K4</f>
        <v>65</v>
      </c>
      <c r="M4" s="64">
        <v>1</v>
      </c>
      <c r="N4" s="77">
        <v>84</v>
      </c>
      <c r="O4" s="77">
        <v>0.76</v>
      </c>
      <c r="P4" s="77">
        <v>22.5</v>
      </c>
      <c r="Q4" s="68">
        <f t="shared" ref="Q4:Q5" si="2">P4/K4/M4</f>
        <v>0.40625</v>
      </c>
      <c r="R4" s="85"/>
      <c r="S4" s="86">
        <v>0.2933</v>
      </c>
      <c r="T4" s="86">
        <f>2400/1.03/4500</f>
        <v>0.517799352750809</v>
      </c>
      <c r="U4" s="86"/>
      <c r="V4" s="68">
        <f>(I4+Q4+(N4*O4/K4/M4)/2)*1.11+R4*1.03+S4+T4+U4</f>
        <v>5.08794082275081</v>
      </c>
    </row>
    <row r="5" spans="1:22">
      <c r="A5" s="64">
        <v>2</v>
      </c>
      <c r="B5" s="64" t="s">
        <v>56</v>
      </c>
      <c r="C5" s="64" t="s">
        <v>57</v>
      </c>
      <c r="D5" s="65" t="s">
        <v>54</v>
      </c>
      <c r="E5" s="66">
        <v>0.666</v>
      </c>
      <c r="F5" s="67">
        <v>0.678</v>
      </c>
      <c r="G5" s="68">
        <v>9.0265</v>
      </c>
      <c r="H5" s="68"/>
      <c r="I5" s="68">
        <f t="shared" si="0"/>
        <v>6.119967</v>
      </c>
      <c r="J5" s="75" t="s">
        <v>55</v>
      </c>
      <c r="K5" s="76">
        <v>51.4285714285714</v>
      </c>
      <c r="L5" s="76">
        <f t="shared" si="1"/>
        <v>70</v>
      </c>
      <c r="M5" s="64">
        <v>1</v>
      </c>
      <c r="N5" s="77">
        <v>84</v>
      </c>
      <c r="O5" s="77">
        <v>0.76</v>
      </c>
      <c r="P5" s="77">
        <v>22.5</v>
      </c>
      <c r="Q5" s="68">
        <f t="shared" si="2"/>
        <v>0.4375</v>
      </c>
      <c r="R5" s="85"/>
      <c r="S5" s="86">
        <v>0.6253</v>
      </c>
      <c r="T5" s="86">
        <f>2400/1.03/2000</f>
        <v>1.16504854368932</v>
      </c>
      <c r="U5" s="86"/>
      <c r="V5" s="68">
        <f t="shared" ref="V5" si="3">(I5+Q5+(N5*O5/K5/M5)/2)*1.11+R5*1.03+S5+T5+U5</f>
        <v>9.75807691368932</v>
      </c>
    </row>
    <row r="6" spans="6:6">
      <c r="F6" s="69"/>
    </row>
  </sheetData>
  <mergeCells count="21">
    <mergeCell ref="A1:V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opLeftCell="C5" workbookViewId="0">
      <selection activeCell="I12" sqref="I12"/>
    </sheetView>
  </sheetViews>
  <sheetFormatPr defaultColWidth="9" defaultRowHeight="16.5"/>
  <cols>
    <col min="1" max="1" width="5.125" style="32" customWidth="1"/>
    <col min="2" max="2" width="12.125" style="32" customWidth="1"/>
    <col min="3" max="3" width="17.125" style="32" customWidth="1"/>
    <col min="4" max="5" width="12.75" style="32" customWidth="1"/>
    <col min="6" max="6" width="48.25" style="33" customWidth="1"/>
    <col min="7" max="8" width="8.875" style="33" customWidth="1"/>
    <col min="9" max="9" width="12.875" style="50" customWidth="1"/>
    <col min="10" max="10" width="17.125" style="32" customWidth="1"/>
    <col min="11" max="14" width="9" style="32"/>
    <col min="15" max="15" width="9.25" style="32" customWidth="1"/>
    <col min="16" max="256" width="9" style="32"/>
    <col min="257" max="257" width="5.125" style="32" customWidth="1"/>
    <col min="258" max="258" width="12.125" style="32" customWidth="1"/>
    <col min="259" max="259" width="17.125" style="32" customWidth="1"/>
    <col min="260" max="261" width="12.75" style="32" customWidth="1"/>
    <col min="262" max="262" width="48.25" style="32" customWidth="1"/>
    <col min="263" max="264" width="8.875" style="32" customWidth="1"/>
    <col min="265" max="265" width="12.875" style="32" customWidth="1"/>
    <col min="266" max="266" width="17.125" style="32" customWidth="1"/>
    <col min="267" max="270" width="9" style="32"/>
    <col min="271" max="271" width="9.25" style="32" customWidth="1"/>
    <col min="272" max="512" width="9" style="32"/>
    <col min="513" max="513" width="5.125" style="32" customWidth="1"/>
    <col min="514" max="514" width="12.125" style="32" customWidth="1"/>
    <col min="515" max="515" width="17.125" style="32" customWidth="1"/>
    <col min="516" max="517" width="12.75" style="32" customWidth="1"/>
    <col min="518" max="518" width="48.25" style="32" customWidth="1"/>
    <col min="519" max="520" width="8.875" style="32" customWidth="1"/>
    <col min="521" max="521" width="12.875" style="32" customWidth="1"/>
    <col min="522" max="522" width="17.125" style="32" customWidth="1"/>
    <col min="523" max="526" width="9" style="32"/>
    <col min="527" max="527" width="9.25" style="32" customWidth="1"/>
    <col min="528" max="768" width="9" style="32"/>
    <col min="769" max="769" width="5.125" style="32" customWidth="1"/>
    <col min="770" max="770" width="12.125" style="32" customWidth="1"/>
    <col min="771" max="771" width="17.125" style="32" customWidth="1"/>
    <col min="772" max="773" width="12.75" style="32" customWidth="1"/>
    <col min="774" max="774" width="48.25" style="32" customWidth="1"/>
    <col min="775" max="776" width="8.875" style="32" customWidth="1"/>
    <col min="777" max="777" width="12.875" style="32" customWidth="1"/>
    <col min="778" max="778" width="17.125" style="32" customWidth="1"/>
    <col min="779" max="782" width="9" style="32"/>
    <col min="783" max="783" width="9.25" style="32" customWidth="1"/>
    <col min="784" max="1024" width="9" style="32"/>
    <col min="1025" max="1025" width="5.125" style="32" customWidth="1"/>
    <col min="1026" max="1026" width="12.125" style="32" customWidth="1"/>
    <col min="1027" max="1027" width="17.125" style="32" customWidth="1"/>
    <col min="1028" max="1029" width="12.75" style="32" customWidth="1"/>
    <col min="1030" max="1030" width="48.25" style="32" customWidth="1"/>
    <col min="1031" max="1032" width="8.875" style="32" customWidth="1"/>
    <col min="1033" max="1033" width="12.875" style="32" customWidth="1"/>
    <col min="1034" max="1034" width="17.125" style="32" customWidth="1"/>
    <col min="1035" max="1038" width="9" style="32"/>
    <col min="1039" max="1039" width="9.25" style="32" customWidth="1"/>
    <col min="1040" max="1280" width="9" style="32"/>
    <col min="1281" max="1281" width="5.125" style="32" customWidth="1"/>
    <col min="1282" max="1282" width="12.125" style="32" customWidth="1"/>
    <col min="1283" max="1283" width="17.125" style="32" customWidth="1"/>
    <col min="1284" max="1285" width="12.75" style="32" customWidth="1"/>
    <col min="1286" max="1286" width="48.25" style="32" customWidth="1"/>
    <col min="1287" max="1288" width="8.875" style="32" customWidth="1"/>
    <col min="1289" max="1289" width="12.875" style="32" customWidth="1"/>
    <col min="1290" max="1290" width="17.125" style="32" customWidth="1"/>
    <col min="1291" max="1294" width="9" style="32"/>
    <col min="1295" max="1295" width="9.25" style="32" customWidth="1"/>
    <col min="1296" max="1536" width="9" style="32"/>
    <col min="1537" max="1537" width="5.125" style="32" customWidth="1"/>
    <col min="1538" max="1538" width="12.125" style="32" customWidth="1"/>
    <col min="1539" max="1539" width="17.125" style="32" customWidth="1"/>
    <col min="1540" max="1541" width="12.75" style="32" customWidth="1"/>
    <col min="1542" max="1542" width="48.25" style="32" customWidth="1"/>
    <col min="1543" max="1544" width="8.875" style="32" customWidth="1"/>
    <col min="1545" max="1545" width="12.875" style="32" customWidth="1"/>
    <col min="1546" max="1546" width="17.125" style="32" customWidth="1"/>
    <col min="1547" max="1550" width="9" style="32"/>
    <col min="1551" max="1551" width="9.25" style="32" customWidth="1"/>
    <col min="1552" max="1792" width="9" style="32"/>
    <col min="1793" max="1793" width="5.125" style="32" customWidth="1"/>
    <col min="1794" max="1794" width="12.125" style="32" customWidth="1"/>
    <col min="1795" max="1795" width="17.125" style="32" customWidth="1"/>
    <col min="1796" max="1797" width="12.75" style="32" customWidth="1"/>
    <col min="1798" max="1798" width="48.25" style="32" customWidth="1"/>
    <col min="1799" max="1800" width="8.875" style="32" customWidth="1"/>
    <col min="1801" max="1801" width="12.875" style="32" customWidth="1"/>
    <col min="1802" max="1802" width="17.125" style="32" customWidth="1"/>
    <col min="1803" max="1806" width="9" style="32"/>
    <col min="1807" max="1807" width="9.25" style="32" customWidth="1"/>
    <col min="1808" max="2048" width="9" style="32"/>
    <col min="2049" max="2049" width="5.125" style="32" customWidth="1"/>
    <col min="2050" max="2050" width="12.125" style="32" customWidth="1"/>
    <col min="2051" max="2051" width="17.125" style="32" customWidth="1"/>
    <col min="2052" max="2053" width="12.75" style="32" customWidth="1"/>
    <col min="2054" max="2054" width="48.25" style="32" customWidth="1"/>
    <col min="2055" max="2056" width="8.875" style="32" customWidth="1"/>
    <col min="2057" max="2057" width="12.875" style="32" customWidth="1"/>
    <col min="2058" max="2058" width="17.125" style="32" customWidth="1"/>
    <col min="2059" max="2062" width="9" style="32"/>
    <col min="2063" max="2063" width="9.25" style="32" customWidth="1"/>
    <col min="2064" max="2304" width="9" style="32"/>
    <col min="2305" max="2305" width="5.125" style="32" customWidth="1"/>
    <col min="2306" max="2306" width="12.125" style="32" customWidth="1"/>
    <col min="2307" max="2307" width="17.125" style="32" customWidth="1"/>
    <col min="2308" max="2309" width="12.75" style="32" customWidth="1"/>
    <col min="2310" max="2310" width="48.25" style="32" customWidth="1"/>
    <col min="2311" max="2312" width="8.875" style="32" customWidth="1"/>
    <col min="2313" max="2313" width="12.875" style="32" customWidth="1"/>
    <col min="2314" max="2314" width="17.125" style="32" customWidth="1"/>
    <col min="2315" max="2318" width="9" style="32"/>
    <col min="2319" max="2319" width="9.25" style="32" customWidth="1"/>
    <col min="2320" max="2560" width="9" style="32"/>
    <col min="2561" max="2561" width="5.125" style="32" customWidth="1"/>
    <col min="2562" max="2562" width="12.125" style="32" customWidth="1"/>
    <col min="2563" max="2563" width="17.125" style="32" customWidth="1"/>
    <col min="2564" max="2565" width="12.75" style="32" customWidth="1"/>
    <col min="2566" max="2566" width="48.25" style="32" customWidth="1"/>
    <col min="2567" max="2568" width="8.875" style="32" customWidth="1"/>
    <col min="2569" max="2569" width="12.875" style="32" customWidth="1"/>
    <col min="2570" max="2570" width="17.125" style="32" customWidth="1"/>
    <col min="2571" max="2574" width="9" style="32"/>
    <col min="2575" max="2575" width="9.25" style="32" customWidth="1"/>
    <col min="2576" max="2816" width="9" style="32"/>
    <col min="2817" max="2817" width="5.125" style="32" customWidth="1"/>
    <col min="2818" max="2818" width="12.125" style="32" customWidth="1"/>
    <col min="2819" max="2819" width="17.125" style="32" customWidth="1"/>
    <col min="2820" max="2821" width="12.75" style="32" customWidth="1"/>
    <col min="2822" max="2822" width="48.25" style="32" customWidth="1"/>
    <col min="2823" max="2824" width="8.875" style="32" customWidth="1"/>
    <col min="2825" max="2825" width="12.875" style="32" customWidth="1"/>
    <col min="2826" max="2826" width="17.125" style="32" customWidth="1"/>
    <col min="2827" max="2830" width="9" style="32"/>
    <col min="2831" max="2831" width="9.25" style="32" customWidth="1"/>
    <col min="2832" max="3072" width="9" style="32"/>
    <col min="3073" max="3073" width="5.125" style="32" customWidth="1"/>
    <col min="3074" max="3074" width="12.125" style="32" customWidth="1"/>
    <col min="3075" max="3075" width="17.125" style="32" customWidth="1"/>
    <col min="3076" max="3077" width="12.75" style="32" customWidth="1"/>
    <col min="3078" max="3078" width="48.25" style="32" customWidth="1"/>
    <col min="3079" max="3080" width="8.875" style="32" customWidth="1"/>
    <col min="3081" max="3081" width="12.875" style="32" customWidth="1"/>
    <col min="3082" max="3082" width="17.125" style="32" customWidth="1"/>
    <col min="3083" max="3086" width="9" style="32"/>
    <col min="3087" max="3087" width="9.25" style="32" customWidth="1"/>
    <col min="3088" max="3328" width="9" style="32"/>
    <col min="3329" max="3329" width="5.125" style="32" customWidth="1"/>
    <col min="3330" max="3330" width="12.125" style="32" customWidth="1"/>
    <col min="3331" max="3331" width="17.125" style="32" customWidth="1"/>
    <col min="3332" max="3333" width="12.75" style="32" customWidth="1"/>
    <col min="3334" max="3334" width="48.25" style="32" customWidth="1"/>
    <col min="3335" max="3336" width="8.875" style="32" customWidth="1"/>
    <col min="3337" max="3337" width="12.875" style="32" customWidth="1"/>
    <col min="3338" max="3338" width="17.125" style="32" customWidth="1"/>
    <col min="3339" max="3342" width="9" style="32"/>
    <col min="3343" max="3343" width="9.25" style="32" customWidth="1"/>
    <col min="3344" max="3584" width="9" style="32"/>
    <col min="3585" max="3585" width="5.125" style="32" customWidth="1"/>
    <col min="3586" max="3586" width="12.125" style="32" customWidth="1"/>
    <col min="3587" max="3587" width="17.125" style="32" customWidth="1"/>
    <col min="3588" max="3589" width="12.75" style="32" customWidth="1"/>
    <col min="3590" max="3590" width="48.25" style="32" customWidth="1"/>
    <col min="3591" max="3592" width="8.875" style="32" customWidth="1"/>
    <col min="3593" max="3593" width="12.875" style="32" customWidth="1"/>
    <col min="3594" max="3594" width="17.125" style="32" customWidth="1"/>
    <col min="3595" max="3598" width="9" style="32"/>
    <col min="3599" max="3599" width="9.25" style="32" customWidth="1"/>
    <col min="3600" max="3840" width="9" style="32"/>
    <col min="3841" max="3841" width="5.125" style="32" customWidth="1"/>
    <col min="3842" max="3842" width="12.125" style="32" customWidth="1"/>
    <col min="3843" max="3843" width="17.125" style="32" customWidth="1"/>
    <col min="3844" max="3845" width="12.75" style="32" customWidth="1"/>
    <col min="3846" max="3846" width="48.25" style="32" customWidth="1"/>
    <col min="3847" max="3848" width="8.875" style="32" customWidth="1"/>
    <col min="3849" max="3849" width="12.875" style="32" customWidth="1"/>
    <col min="3850" max="3850" width="17.125" style="32" customWidth="1"/>
    <col min="3851" max="3854" width="9" style="32"/>
    <col min="3855" max="3855" width="9.25" style="32" customWidth="1"/>
    <col min="3856" max="4096" width="9" style="32"/>
    <col min="4097" max="4097" width="5.125" style="32" customWidth="1"/>
    <col min="4098" max="4098" width="12.125" style="32" customWidth="1"/>
    <col min="4099" max="4099" width="17.125" style="32" customWidth="1"/>
    <col min="4100" max="4101" width="12.75" style="32" customWidth="1"/>
    <col min="4102" max="4102" width="48.25" style="32" customWidth="1"/>
    <col min="4103" max="4104" width="8.875" style="32" customWidth="1"/>
    <col min="4105" max="4105" width="12.875" style="32" customWidth="1"/>
    <col min="4106" max="4106" width="17.125" style="32" customWidth="1"/>
    <col min="4107" max="4110" width="9" style="32"/>
    <col min="4111" max="4111" width="9.25" style="32" customWidth="1"/>
    <col min="4112" max="4352" width="9" style="32"/>
    <col min="4353" max="4353" width="5.125" style="32" customWidth="1"/>
    <col min="4354" max="4354" width="12.125" style="32" customWidth="1"/>
    <col min="4355" max="4355" width="17.125" style="32" customWidth="1"/>
    <col min="4356" max="4357" width="12.75" style="32" customWidth="1"/>
    <col min="4358" max="4358" width="48.25" style="32" customWidth="1"/>
    <col min="4359" max="4360" width="8.875" style="32" customWidth="1"/>
    <col min="4361" max="4361" width="12.875" style="32" customWidth="1"/>
    <col min="4362" max="4362" width="17.125" style="32" customWidth="1"/>
    <col min="4363" max="4366" width="9" style="32"/>
    <col min="4367" max="4367" width="9.25" style="32" customWidth="1"/>
    <col min="4368" max="4608" width="9" style="32"/>
    <col min="4609" max="4609" width="5.125" style="32" customWidth="1"/>
    <col min="4610" max="4610" width="12.125" style="32" customWidth="1"/>
    <col min="4611" max="4611" width="17.125" style="32" customWidth="1"/>
    <col min="4612" max="4613" width="12.75" style="32" customWidth="1"/>
    <col min="4614" max="4614" width="48.25" style="32" customWidth="1"/>
    <col min="4615" max="4616" width="8.875" style="32" customWidth="1"/>
    <col min="4617" max="4617" width="12.875" style="32" customWidth="1"/>
    <col min="4618" max="4618" width="17.125" style="32" customWidth="1"/>
    <col min="4619" max="4622" width="9" style="32"/>
    <col min="4623" max="4623" width="9.25" style="32" customWidth="1"/>
    <col min="4624" max="4864" width="9" style="32"/>
    <col min="4865" max="4865" width="5.125" style="32" customWidth="1"/>
    <col min="4866" max="4866" width="12.125" style="32" customWidth="1"/>
    <col min="4867" max="4867" width="17.125" style="32" customWidth="1"/>
    <col min="4868" max="4869" width="12.75" style="32" customWidth="1"/>
    <col min="4870" max="4870" width="48.25" style="32" customWidth="1"/>
    <col min="4871" max="4872" width="8.875" style="32" customWidth="1"/>
    <col min="4873" max="4873" width="12.875" style="32" customWidth="1"/>
    <col min="4874" max="4874" width="17.125" style="32" customWidth="1"/>
    <col min="4875" max="4878" width="9" style="32"/>
    <col min="4879" max="4879" width="9.25" style="32" customWidth="1"/>
    <col min="4880" max="5120" width="9" style="32"/>
    <col min="5121" max="5121" width="5.125" style="32" customWidth="1"/>
    <col min="5122" max="5122" width="12.125" style="32" customWidth="1"/>
    <col min="5123" max="5123" width="17.125" style="32" customWidth="1"/>
    <col min="5124" max="5125" width="12.75" style="32" customWidth="1"/>
    <col min="5126" max="5126" width="48.25" style="32" customWidth="1"/>
    <col min="5127" max="5128" width="8.875" style="32" customWidth="1"/>
    <col min="5129" max="5129" width="12.875" style="32" customWidth="1"/>
    <col min="5130" max="5130" width="17.125" style="32" customWidth="1"/>
    <col min="5131" max="5134" width="9" style="32"/>
    <col min="5135" max="5135" width="9.25" style="32" customWidth="1"/>
    <col min="5136" max="5376" width="9" style="32"/>
    <col min="5377" max="5377" width="5.125" style="32" customWidth="1"/>
    <col min="5378" max="5378" width="12.125" style="32" customWidth="1"/>
    <col min="5379" max="5379" width="17.125" style="32" customWidth="1"/>
    <col min="5380" max="5381" width="12.75" style="32" customWidth="1"/>
    <col min="5382" max="5382" width="48.25" style="32" customWidth="1"/>
    <col min="5383" max="5384" width="8.875" style="32" customWidth="1"/>
    <col min="5385" max="5385" width="12.875" style="32" customWidth="1"/>
    <col min="5386" max="5386" width="17.125" style="32" customWidth="1"/>
    <col min="5387" max="5390" width="9" style="32"/>
    <col min="5391" max="5391" width="9.25" style="32" customWidth="1"/>
    <col min="5392" max="5632" width="9" style="32"/>
    <col min="5633" max="5633" width="5.125" style="32" customWidth="1"/>
    <col min="5634" max="5634" width="12.125" style="32" customWidth="1"/>
    <col min="5635" max="5635" width="17.125" style="32" customWidth="1"/>
    <col min="5636" max="5637" width="12.75" style="32" customWidth="1"/>
    <col min="5638" max="5638" width="48.25" style="32" customWidth="1"/>
    <col min="5639" max="5640" width="8.875" style="32" customWidth="1"/>
    <col min="5641" max="5641" width="12.875" style="32" customWidth="1"/>
    <col min="5642" max="5642" width="17.125" style="32" customWidth="1"/>
    <col min="5643" max="5646" width="9" style="32"/>
    <col min="5647" max="5647" width="9.25" style="32" customWidth="1"/>
    <col min="5648" max="5888" width="9" style="32"/>
    <col min="5889" max="5889" width="5.125" style="32" customWidth="1"/>
    <col min="5890" max="5890" width="12.125" style="32" customWidth="1"/>
    <col min="5891" max="5891" width="17.125" style="32" customWidth="1"/>
    <col min="5892" max="5893" width="12.75" style="32" customWidth="1"/>
    <col min="5894" max="5894" width="48.25" style="32" customWidth="1"/>
    <col min="5895" max="5896" width="8.875" style="32" customWidth="1"/>
    <col min="5897" max="5897" width="12.875" style="32" customWidth="1"/>
    <col min="5898" max="5898" width="17.125" style="32" customWidth="1"/>
    <col min="5899" max="5902" width="9" style="32"/>
    <col min="5903" max="5903" width="9.25" style="32" customWidth="1"/>
    <col min="5904" max="6144" width="9" style="32"/>
    <col min="6145" max="6145" width="5.125" style="32" customWidth="1"/>
    <col min="6146" max="6146" width="12.125" style="32" customWidth="1"/>
    <col min="6147" max="6147" width="17.125" style="32" customWidth="1"/>
    <col min="6148" max="6149" width="12.75" style="32" customWidth="1"/>
    <col min="6150" max="6150" width="48.25" style="32" customWidth="1"/>
    <col min="6151" max="6152" width="8.875" style="32" customWidth="1"/>
    <col min="6153" max="6153" width="12.875" style="32" customWidth="1"/>
    <col min="6154" max="6154" width="17.125" style="32" customWidth="1"/>
    <col min="6155" max="6158" width="9" style="32"/>
    <col min="6159" max="6159" width="9.25" style="32" customWidth="1"/>
    <col min="6160" max="6400" width="9" style="32"/>
    <col min="6401" max="6401" width="5.125" style="32" customWidth="1"/>
    <col min="6402" max="6402" width="12.125" style="32" customWidth="1"/>
    <col min="6403" max="6403" width="17.125" style="32" customWidth="1"/>
    <col min="6404" max="6405" width="12.75" style="32" customWidth="1"/>
    <col min="6406" max="6406" width="48.25" style="32" customWidth="1"/>
    <col min="6407" max="6408" width="8.875" style="32" customWidth="1"/>
    <col min="6409" max="6409" width="12.875" style="32" customWidth="1"/>
    <col min="6410" max="6410" width="17.125" style="32" customWidth="1"/>
    <col min="6411" max="6414" width="9" style="32"/>
    <col min="6415" max="6415" width="9.25" style="32" customWidth="1"/>
    <col min="6416" max="6656" width="9" style="32"/>
    <col min="6657" max="6657" width="5.125" style="32" customWidth="1"/>
    <col min="6658" max="6658" width="12.125" style="32" customWidth="1"/>
    <col min="6659" max="6659" width="17.125" style="32" customWidth="1"/>
    <col min="6660" max="6661" width="12.75" style="32" customWidth="1"/>
    <col min="6662" max="6662" width="48.25" style="32" customWidth="1"/>
    <col min="6663" max="6664" width="8.875" style="32" customWidth="1"/>
    <col min="6665" max="6665" width="12.875" style="32" customWidth="1"/>
    <col min="6666" max="6666" width="17.125" style="32" customWidth="1"/>
    <col min="6667" max="6670" width="9" style="32"/>
    <col min="6671" max="6671" width="9.25" style="32" customWidth="1"/>
    <col min="6672" max="6912" width="9" style="32"/>
    <col min="6913" max="6913" width="5.125" style="32" customWidth="1"/>
    <col min="6914" max="6914" width="12.125" style="32" customWidth="1"/>
    <col min="6915" max="6915" width="17.125" style="32" customWidth="1"/>
    <col min="6916" max="6917" width="12.75" style="32" customWidth="1"/>
    <col min="6918" max="6918" width="48.25" style="32" customWidth="1"/>
    <col min="6919" max="6920" width="8.875" style="32" customWidth="1"/>
    <col min="6921" max="6921" width="12.875" style="32" customWidth="1"/>
    <col min="6922" max="6922" width="17.125" style="32" customWidth="1"/>
    <col min="6923" max="6926" width="9" style="32"/>
    <col min="6927" max="6927" width="9.25" style="32" customWidth="1"/>
    <col min="6928" max="7168" width="9" style="32"/>
    <col min="7169" max="7169" width="5.125" style="32" customWidth="1"/>
    <col min="7170" max="7170" width="12.125" style="32" customWidth="1"/>
    <col min="7171" max="7171" width="17.125" style="32" customWidth="1"/>
    <col min="7172" max="7173" width="12.75" style="32" customWidth="1"/>
    <col min="7174" max="7174" width="48.25" style="32" customWidth="1"/>
    <col min="7175" max="7176" width="8.875" style="32" customWidth="1"/>
    <col min="7177" max="7177" width="12.875" style="32" customWidth="1"/>
    <col min="7178" max="7178" width="17.125" style="32" customWidth="1"/>
    <col min="7179" max="7182" width="9" style="32"/>
    <col min="7183" max="7183" width="9.25" style="32" customWidth="1"/>
    <col min="7184" max="7424" width="9" style="32"/>
    <col min="7425" max="7425" width="5.125" style="32" customWidth="1"/>
    <col min="7426" max="7426" width="12.125" style="32" customWidth="1"/>
    <col min="7427" max="7427" width="17.125" style="32" customWidth="1"/>
    <col min="7428" max="7429" width="12.75" style="32" customWidth="1"/>
    <col min="7430" max="7430" width="48.25" style="32" customWidth="1"/>
    <col min="7431" max="7432" width="8.875" style="32" customWidth="1"/>
    <col min="7433" max="7433" width="12.875" style="32" customWidth="1"/>
    <col min="7434" max="7434" width="17.125" style="32" customWidth="1"/>
    <col min="7435" max="7438" width="9" style="32"/>
    <col min="7439" max="7439" width="9.25" style="32" customWidth="1"/>
    <col min="7440" max="7680" width="9" style="32"/>
    <col min="7681" max="7681" width="5.125" style="32" customWidth="1"/>
    <col min="7682" max="7682" width="12.125" style="32" customWidth="1"/>
    <col min="7683" max="7683" width="17.125" style="32" customWidth="1"/>
    <col min="7684" max="7685" width="12.75" style="32" customWidth="1"/>
    <col min="7686" max="7686" width="48.25" style="32" customWidth="1"/>
    <col min="7687" max="7688" width="8.875" style="32" customWidth="1"/>
    <col min="7689" max="7689" width="12.875" style="32" customWidth="1"/>
    <col min="7690" max="7690" width="17.125" style="32" customWidth="1"/>
    <col min="7691" max="7694" width="9" style="32"/>
    <col min="7695" max="7695" width="9.25" style="32" customWidth="1"/>
    <col min="7696" max="7936" width="9" style="32"/>
    <col min="7937" max="7937" width="5.125" style="32" customWidth="1"/>
    <col min="7938" max="7938" width="12.125" style="32" customWidth="1"/>
    <col min="7939" max="7939" width="17.125" style="32" customWidth="1"/>
    <col min="7940" max="7941" width="12.75" style="32" customWidth="1"/>
    <col min="7942" max="7942" width="48.25" style="32" customWidth="1"/>
    <col min="7943" max="7944" width="8.875" style="32" customWidth="1"/>
    <col min="7945" max="7945" width="12.875" style="32" customWidth="1"/>
    <col min="7946" max="7946" width="17.125" style="32" customWidth="1"/>
    <col min="7947" max="7950" width="9" style="32"/>
    <col min="7951" max="7951" width="9.25" style="32" customWidth="1"/>
    <col min="7952" max="8192" width="9" style="32"/>
    <col min="8193" max="8193" width="5.125" style="32" customWidth="1"/>
    <col min="8194" max="8194" width="12.125" style="32" customWidth="1"/>
    <col min="8195" max="8195" width="17.125" style="32" customWidth="1"/>
    <col min="8196" max="8197" width="12.75" style="32" customWidth="1"/>
    <col min="8198" max="8198" width="48.25" style="32" customWidth="1"/>
    <col min="8199" max="8200" width="8.875" style="32" customWidth="1"/>
    <col min="8201" max="8201" width="12.875" style="32" customWidth="1"/>
    <col min="8202" max="8202" width="17.125" style="32" customWidth="1"/>
    <col min="8203" max="8206" width="9" style="32"/>
    <col min="8207" max="8207" width="9.25" style="32" customWidth="1"/>
    <col min="8208" max="8448" width="9" style="32"/>
    <col min="8449" max="8449" width="5.125" style="32" customWidth="1"/>
    <col min="8450" max="8450" width="12.125" style="32" customWidth="1"/>
    <col min="8451" max="8451" width="17.125" style="32" customWidth="1"/>
    <col min="8452" max="8453" width="12.75" style="32" customWidth="1"/>
    <col min="8454" max="8454" width="48.25" style="32" customWidth="1"/>
    <col min="8455" max="8456" width="8.875" style="32" customWidth="1"/>
    <col min="8457" max="8457" width="12.875" style="32" customWidth="1"/>
    <col min="8458" max="8458" width="17.125" style="32" customWidth="1"/>
    <col min="8459" max="8462" width="9" style="32"/>
    <col min="8463" max="8463" width="9.25" style="32" customWidth="1"/>
    <col min="8464" max="8704" width="9" style="32"/>
    <col min="8705" max="8705" width="5.125" style="32" customWidth="1"/>
    <col min="8706" max="8706" width="12.125" style="32" customWidth="1"/>
    <col min="8707" max="8707" width="17.125" style="32" customWidth="1"/>
    <col min="8708" max="8709" width="12.75" style="32" customWidth="1"/>
    <col min="8710" max="8710" width="48.25" style="32" customWidth="1"/>
    <col min="8711" max="8712" width="8.875" style="32" customWidth="1"/>
    <col min="8713" max="8713" width="12.875" style="32" customWidth="1"/>
    <col min="8714" max="8714" width="17.125" style="32" customWidth="1"/>
    <col min="8715" max="8718" width="9" style="32"/>
    <col min="8719" max="8719" width="9.25" style="32" customWidth="1"/>
    <col min="8720" max="8960" width="9" style="32"/>
    <col min="8961" max="8961" width="5.125" style="32" customWidth="1"/>
    <col min="8962" max="8962" width="12.125" style="32" customWidth="1"/>
    <col min="8963" max="8963" width="17.125" style="32" customWidth="1"/>
    <col min="8964" max="8965" width="12.75" style="32" customWidth="1"/>
    <col min="8966" max="8966" width="48.25" style="32" customWidth="1"/>
    <col min="8967" max="8968" width="8.875" style="32" customWidth="1"/>
    <col min="8969" max="8969" width="12.875" style="32" customWidth="1"/>
    <col min="8970" max="8970" width="17.125" style="32" customWidth="1"/>
    <col min="8971" max="8974" width="9" style="32"/>
    <col min="8975" max="8975" width="9.25" style="32" customWidth="1"/>
    <col min="8976" max="9216" width="9" style="32"/>
    <col min="9217" max="9217" width="5.125" style="32" customWidth="1"/>
    <col min="9218" max="9218" width="12.125" style="32" customWidth="1"/>
    <col min="9219" max="9219" width="17.125" style="32" customWidth="1"/>
    <col min="9220" max="9221" width="12.75" style="32" customWidth="1"/>
    <col min="9222" max="9222" width="48.25" style="32" customWidth="1"/>
    <col min="9223" max="9224" width="8.875" style="32" customWidth="1"/>
    <col min="9225" max="9225" width="12.875" style="32" customWidth="1"/>
    <col min="9226" max="9226" width="17.125" style="32" customWidth="1"/>
    <col min="9227" max="9230" width="9" style="32"/>
    <col min="9231" max="9231" width="9.25" style="32" customWidth="1"/>
    <col min="9232" max="9472" width="9" style="32"/>
    <col min="9473" max="9473" width="5.125" style="32" customWidth="1"/>
    <col min="9474" max="9474" width="12.125" style="32" customWidth="1"/>
    <col min="9475" max="9475" width="17.125" style="32" customWidth="1"/>
    <col min="9476" max="9477" width="12.75" style="32" customWidth="1"/>
    <col min="9478" max="9478" width="48.25" style="32" customWidth="1"/>
    <col min="9479" max="9480" width="8.875" style="32" customWidth="1"/>
    <col min="9481" max="9481" width="12.875" style="32" customWidth="1"/>
    <col min="9482" max="9482" width="17.125" style="32" customWidth="1"/>
    <col min="9483" max="9486" width="9" style="32"/>
    <col min="9487" max="9487" width="9.25" style="32" customWidth="1"/>
    <col min="9488" max="9728" width="9" style="32"/>
    <col min="9729" max="9729" width="5.125" style="32" customWidth="1"/>
    <col min="9730" max="9730" width="12.125" style="32" customWidth="1"/>
    <col min="9731" max="9731" width="17.125" style="32" customWidth="1"/>
    <col min="9732" max="9733" width="12.75" style="32" customWidth="1"/>
    <col min="9734" max="9734" width="48.25" style="32" customWidth="1"/>
    <col min="9735" max="9736" width="8.875" style="32" customWidth="1"/>
    <col min="9737" max="9737" width="12.875" style="32" customWidth="1"/>
    <col min="9738" max="9738" width="17.125" style="32" customWidth="1"/>
    <col min="9739" max="9742" width="9" style="32"/>
    <col min="9743" max="9743" width="9.25" style="32" customWidth="1"/>
    <col min="9744" max="9984" width="9" style="32"/>
    <col min="9985" max="9985" width="5.125" style="32" customWidth="1"/>
    <col min="9986" max="9986" width="12.125" style="32" customWidth="1"/>
    <col min="9987" max="9987" width="17.125" style="32" customWidth="1"/>
    <col min="9988" max="9989" width="12.75" style="32" customWidth="1"/>
    <col min="9990" max="9990" width="48.25" style="32" customWidth="1"/>
    <col min="9991" max="9992" width="8.875" style="32" customWidth="1"/>
    <col min="9993" max="9993" width="12.875" style="32" customWidth="1"/>
    <col min="9994" max="9994" width="17.125" style="32" customWidth="1"/>
    <col min="9995" max="9998" width="9" style="32"/>
    <col min="9999" max="9999" width="9.25" style="32" customWidth="1"/>
    <col min="10000" max="10240" width="9" style="32"/>
    <col min="10241" max="10241" width="5.125" style="32" customWidth="1"/>
    <col min="10242" max="10242" width="12.125" style="32" customWidth="1"/>
    <col min="10243" max="10243" width="17.125" style="32" customWidth="1"/>
    <col min="10244" max="10245" width="12.75" style="32" customWidth="1"/>
    <col min="10246" max="10246" width="48.25" style="32" customWidth="1"/>
    <col min="10247" max="10248" width="8.875" style="32" customWidth="1"/>
    <col min="10249" max="10249" width="12.875" style="32" customWidth="1"/>
    <col min="10250" max="10250" width="17.125" style="32" customWidth="1"/>
    <col min="10251" max="10254" width="9" style="32"/>
    <col min="10255" max="10255" width="9.25" style="32" customWidth="1"/>
    <col min="10256" max="10496" width="9" style="32"/>
    <col min="10497" max="10497" width="5.125" style="32" customWidth="1"/>
    <col min="10498" max="10498" width="12.125" style="32" customWidth="1"/>
    <col min="10499" max="10499" width="17.125" style="32" customWidth="1"/>
    <col min="10500" max="10501" width="12.75" style="32" customWidth="1"/>
    <col min="10502" max="10502" width="48.25" style="32" customWidth="1"/>
    <col min="10503" max="10504" width="8.875" style="32" customWidth="1"/>
    <col min="10505" max="10505" width="12.875" style="32" customWidth="1"/>
    <col min="10506" max="10506" width="17.125" style="32" customWidth="1"/>
    <col min="10507" max="10510" width="9" style="32"/>
    <col min="10511" max="10511" width="9.25" style="32" customWidth="1"/>
    <col min="10512" max="10752" width="9" style="32"/>
    <col min="10753" max="10753" width="5.125" style="32" customWidth="1"/>
    <col min="10754" max="10754" width="12.125" style="32" customWidth="1"/>
    <col min="10755" max="10755" width="17.125" style="32" customWidth="1"/>
    <col min="10756" max="10757" width="12.75" style="32" customWidth="1"/>
    <col min="10758" max="10758" width="48.25" style="32" customWidth="1"/>
    <col min="10759" max="10760" width="8.875" style="32" customWidth="1"/>
    <col min="10761" max="10761" width="12.875" style="32" customWidth="1"/>
    <col min="10762" max="10762" width="17.125" style="32" customWidth="1"/>
    <col min="10763" max="10766" width="9" style="32"/>
    <col min="10767" max="10767" width="9.25" style="32" customWidth="1"/>
    <col min="10768" max="11008" width="9" style="32"/>
    <col min="11009" max="11009" width="5.125" style="32" customWidth="1"/>
    <col min="11010" max="11010" width="12.125" style="32" customWidth="1"/>
    <col min="11011" max="11011" width="17.125" style="32" customWidth="1"/>
    <col min="11012" max="11013" width="12.75" style="32" customWidth="1"/>
    <col min="11014" max="11014" width="48.25" style="32" customWidth="1"/>
    <col min="11015" max="11016" width="8.875" style="32" customWidth="1"/>
    <col min="11017" max="11017" width="12.875" style="32" customWidth="1"/>
    <col min="11018" max="11018" width="17.125" style="32" customWidth="1"/>
    <col min="11019" max="11022" width="9" style="32"/>
    <col min="11023" max="11023" width="9.25" style="32" customWidth="1"/>
    <col min="11024" max="11264" width="9" style="32"/>
    <col min="11265" max="11265" width="5.125" style="32" customWidth="1"/>
    <col min="11266" max="11266" width="12.125" style="32" customWidth="1"/>
    <col min="11267" max="11267" width="17.125" style="32" customWidth="1"/>
    <col min="11268" max="11269" width="12.75" style="32" customWidth="1"/>
    <col min="11270" max="11270" width="48.25" style="32" customWidth="1"/>
    <col min="11271" max="11272" width="8.875" style="32" customWidth="1"/>
    <col min="11273" max="11273" width="12.875" style="32" customWidth="1"/>
    <col min="11274" max="11274" width="17.125" style="32" customWidth="1"/>
    <col min="11275" max="11278" width="9" style="32"/>
    <col min="11279" max="11279" width="9.25" style="32" customWidth="1"/>
    <col min="11280" max="11520" width="9" style="32"/>
    <col min="11521" max="11521" width="5.125" style="32" customWidth="1"/>
    <col min="11522" max="11522" width="12.125" style="32" customWidth="1"/>
    <col min="11523" max="11523" width="17.125" style="32" customWidth="1"/>
    <col min="11524" max="11525" width="12.75" style="32" customWidth="1"/>
    <col min="11526" max="11526" width="48.25" style="32" customWidth="1"/>
    <col min="11527" max="11528" width="8.875" style="32" customWidth="1"/>
    <col min="11529" max="11529" width="12.875" style="32" customWidth="1"/>
    <col min="11530" max="11530" width="17.125" style="32" customWidth="1"/>
    <col min="11531" max="11534" width="9" style="32"/>
    <col min="11535" max="11535" width="9.25" style="32" customWidth="1"/>
    <col min="11536" max="11776" width="9" style="32"/>
    <col min="11777" max="11777" width="5.125" style="32" customWidth="1"/>
    <col min="11778" max="11778" width="12.125" style="32" customWidth="1"/>
    <col min="11779" max="11779" width="17.125" style="32" customWidth="1"/>
    <col min="11780" max="11781" width="12.75" style="32" customWidth="1"/>
    <col min="11782" max="11782" width="48.25" style="32" customWidth="1"/>
    <col min="11783" max="11784" width="8.875" style="32" customWidth="1"/>
    <col min="11785" max="11785" width="12.875" style="32" customWidth="1"/>
    <col min="11786" max="11786" width="17.125" style="32" customWidth="1"/>
    <col min="11787" max="11790" width="9" style="32"/>
    <col min="11791" max="11791" width="9.25" style="32" customWidth="1"/>
    <col min="11792" max="12032" width="9" style="32"/>
    <col min="12033" max="12033" width="5.125" style="32" customWidth="1"/>
    <col min="12034" max="12034" width="12.125" style="32" customWidth="1"/>
    <col min="12035" max="12035" width="17.125" style="32" customWidth="1"/>
    <col min="12036" max="12037" width="12.75" style="32" customWidth="1"/>
    <col min="12038" max="12038" width="48.25" style="32" customWidth="1"/>
    <col min="12039" max="12040" width="8.875" style="32" customWidth="1"/>
    <col min="12041" max="12041" width="12.875" style="32" customWidth="1"/>
    <col min="12042" max="12042" width="17.125" style="32" customWidth="1"/>
    <col min="12043" max="12046" width="9" style="32"/>
    <col min="12047" max="12047" width="9.25" style="32" customWidth="1"/>
    <col min="12048" max="12288" width="9" style="32"/>
    <col min="12289" max="12289" width="5.125" style="32" customWidth="1"/>
    <col min="12290" max="12290" width="12.125" style="32" customWidth="1"/>
    <col min="12291" max="12291" width="17.125" style="32" customWidth="1"/>
    <col min="12292" max="12293" width="12.75" style="32" customWidth="1"/>
    <col min="12294" max="12294" width="48.25" style="32" customWidth="1"/>
    <col min="12295" max="12296" width="8.875" style="32" customWidth="1"/>
    <col min="12297" max="12297" width="12.875" style="32" customWidth="1"/>
    <col min="12298" max="12298" width="17.125" style="32" customWidth="1"/>
    <col min="12299" max="12302" width="9" style="32"/>
    <col min="12303" max="12303" width="9.25" style="32" customWidth="1"/>
    <col min="12304" max="12544" width="9" style="32"/>
    <col min="12545" max="12545" width="5.125" style="32" customWidth="1"/>
    <col min="12546" max="12546" width="12.125" style="32" customWidth="1"/>
    <col min="12547" max="12547" width="17.125" style="32" customWidth="1"/>
    <col min="12548" max="12549" width="12.75" style="32" customWidth="1"/>
    <col min="12550" max="12550" width="48.25" style="32" customWidth="1"/>
    <col min="12551" max="12552" width="8.875" style="32" customWidth="1"/>
    <col min="12553" max="12553" width="12.875" style="32" customWidth="1"/>
    <col min="12554" max="12554" width="17.125" style="32" customWidth="1"/>
    <col min="12555" max="12558" width="9" style="32"/>
    <col min="12559" max="12559" width="9.25" style="32" customWidth="1"/>
    <col min="12560" max="12800" width="9" style="32"/>
    <col min="12801" max="12801" width="5.125" style="32" customWidth="1"/>
    <col min="12802" max="12802" width="12.125" style="32" customWidth="1"/>
    <col min="12803" max="12803" width="17.125" style="32" customWidth="1"/>
    <col min="12804" max="12805" width="12.75" style="32" customWidth="1"/>
    <col min="12806" max="12806" width="48.25" style="32" customWidth="1"/>
    <col min="12807" max="12808" width="8.875" style="32" customWidth="1"/>
    <col min="12809" max="12809" width="12.875" style="32" customWidth="1"/>
    <col min="12810" max="12810" width="17.125" style="32" customWidth="1"/>
    <col min="12811" max="12814" width="9" style="32"/>
    <col min="12815" max="12815" width="9.25" style="32" customWidth="1"/>
    <col min="12816" max="13056" width="9" style="32"/>
    <col min="13057" max="13057" width="5.125" style="32" customWidth="1"/>
    <col min="13058" max="13058" width="12.125" style="32" customWidth="1"/>
    <col min="13059" max="13059" width="17.125" style="32" customWidth="1"/>
    <col min="13060" max="13061" width="12.75" style="32" customWidth="1"/>
    <col min="13062" max="13062" width="48.25" style="32" customWidth="1"/>
    <col min="13063" max="13064" width="8.875" style="32" customWidth="1"/>
    <col min="13065" max="13065" width="12.875" style="32" customWidth="1"/>
    <col min="13066" max="13066" width="17.125" style="32" customWidth="1"/>
    <col min="13067" max="13070" width="9" style="32"/>
    <col min="13071" max="13071" width="9.25" style="32" customWidth="1"/>
    <col min="13072" max="13312" width="9" style="32"/>
    <col min="13313" max="13313" width="5.125" style="32" customWidth="1"/>
    <col min="13314" max="13314" width="12.125" style="32" customWidth="1"/>
    <col min="13315" max="13315" width="17.125" style="32" customWidth="1"/>
    <col min="13316" max="13317" width="12.75" style="32" customWidth="1"/>
    <col min="13318" max="13318" width="48.25" style="32" customWidth="1"/>
    <col min="13319" max="13320" width="8.875" style="32" customWidth="1"/>
    <col min="13321" max="13321" width="12.875" style="32" customWidth="1"/>
    <col min="13322" max="13322" width="17.125" style="32" customWidth="1"/>
    <col min="13323" max="13326" width="9" style="32"/>
    <col min="13327" max="13327" width="9.25" style="32" customWidth="1"/>
    <col min="13328" max="13568" width="9" style="32"/>
    <col min="13569" max="13569" width="5.125" style="32" customWidth="1"/>
    <col min="13570" max="13570" width="12.125" style="32" customWidth="1"/>
    <col min="13571" max="13571" width="17.125" style="32" customWidth="1"/>
    <col min="13572" max="13573" width="12.75" style="32" customWidth="1"/>
    <col min="13574" max="13574" width="48.25" style="32" customWidth="1"/>
    <col min="13575" max="13576" width="8.875" style="32" customWidth="1"/>
    <col min="13577" max="13577" width="12.875" style="32" customWidth="1"/>
    <col min="13578" max="13578" width="17.125" style="32" customWidth="1"/>
    <col min="13579" max="13582" width="9" style="32"/>
    <col min="13583" max="13583" width="9.25" style="32" customWidth="1"/>
    <col min="13584" max="13824" width="9" style="32"/>
    <col min="13825" max="13825" width="5.125" style="32" customWidth="1"/>
    <col min="13826" max="13826" width="12.125" style="32" customWidth="1"/>
    <col min="13827" max="13827" width="17.125" style="32" customWidth="1"/>
    <col min="13828" max="13829" width="12.75" style="32" customWidth="1"/>
    <col min="13830" max="13830" width="48.25" style="32" customWidth="1"/>
    <col min="13831" max="13832" width="8.875" style="32" customWidth="1"/>
    <col min="13833" max="13833" width="12.875" style="32" customWidth="1"/>
    <col min="13834" max="13834" width="17.125" style="32" customWidth="1"/>
    <col min="13835" max="13838" width="9" style="32"/>
    <col min="13839" max="13839" width="9.25" style="32" customWidth="1"/>
    <col min="13840" max="14080" width="9" style="32"/>
    <col min="14081" max="14081" width="5.125" style="32" customWidth="1"/>
    <col min="14082" max="14082" width="12.125" style="32" customWidth="1"/>
    <col min="14083" max="14083" width="17.125" style="32" customWidth="1"/>
    <col min="14084" max="14085" width="12.75" style="32" customWidth="1"/>
    <col min="14086" max="14086" width="48.25" style="32" customWidth="1"/>
    <col min="14087" max="14088" width="8.875" style="32" customWidth="1"/>
    <col min="14089" max="14089" width="12.875" style="32" customWidth="1"/>
    <col min="14090" max="14090" width="17.125" style="32" customWidth="1"/>
    <col min="14091" max="14094" width="9" style="32"/>
    <col min="14095" max="14095" width="9.25" style="32" customWidth="1"/>
    <col min="14096" max="14336" width="9" style="32"/>
    <col min="14337" max="14337" width="5.125" style="32" customWidth="1"/>
    <col min="14338" max="14338" width="12.125" style="32" customWidth="1"/>
    <col min="14339" max="14339" width="17.125" style="32" customWidth="1"/>
    <col min="14340" max="14341" width="12.75" style="32" customWidth="1"/>
    <col min="14342" max="14342" width="48.25" style="32" customWidth="1"/>
    <col min="14343" max="14344" width="8.875" style="32" customWidth="1"/>
    <col min="14345" max="14345" width="12.875" style="32" customWidth="1"/>
    <col min="14346" max="14346" width="17.125" style="32" customWidth="1"/>
    <col min="14347" max="14350" width="9" style="32"/>
    <col min="14351" max="14351" width="9.25" style="32" customWidth="1"/>
    <col min="14352" max="14592" width="9" style="32"/>
    <col min="14593" max="14593" width="5.125" style="32" customWidth="1"/>
    <col min="14594" max="14594" width="12.125" style="32" customWidth="1"/>
    <col min="14595" max="14595" width="17.125" style="32" customWidth="1"/>
    <col min="14596" max="14597" width="12.75" style="32" customWidth="1"/>
    <col min="14598" max="14598" width="48.25" style="32" customWidth="1"/>
    <col min="14599" max="14600" width="8.875" style="32" customWidth="1"/>
    <col min="14601" max="14601" width="12.875" style="32" customWidth="1"/>
    <col min="14602" max="14602" width="17.125" style="32" customWidth="1"/>
    <col min="14603" max="14606" width="9" style="32"/>
    <col min="14607" max="14607" width="9.25" style="32" customWidth="1"/>
    <col min="14608" max="14848" width="9" style="32"/>
    <col min="14849" max="14849" width="5.125" style="32" customWidth="1"/>
    <col min="14850" max="14850" width="12.125" style="32" customWidth="1"/>
    <col min="14851" max="14851" width="17.125" style="32" customWidth="1"/>
    <col min="14852" max="14853" width="12.75" style="32" customWidth="1"/>
    <col min="14854" max="14854" width="48.25" style="32" customWidth="1"/>
    <col min="14855" max="14856" width="8.875" style="32" customWidth="1"/>
    <col min="14857" max="14857" width="12.875" style="32" customWidth="1"/>
    <col min="14858" max="14858" width="17.125" style="32" customWidth="1"/>
    <col min="14859" max="14862" width="9" style="32"/>
    <col min="14863" max="14863" width="9.25" style="32" customWidth="1"/>
    <col min="14864" max="15104" width="9" style="32"/>
    <col min="15105" max="15105" width="5.125" style="32" customWidth="1"/>
    <col min="15106" max="15106" width="12.125" style="32" customWidth="1"/>
    <col min="15107" max="15107" width="17.125" style="32" customWidth="1"/>
    <col min="15108" max="15109" width="12.75" style="32" customWidth="1"/>
    <col min="15110" max="15110" width="48.25" style="32" customWidth="1"/>
    <col min="15111" max="15112" width="8.875" style="32" customWidth="1"/>
    <col min="15113" max="15113" width="12.875" style="32" customWidth="1"/>
    <col min="15114" max="15114" width="17.125" style="32" customWidth="1"/>
    <col min="15115" max="15118" width="9" style="32"/>
    <col min="15119" max="15119" width="9.25" style="32" customWidth="1"/>
    <col min="15120" max="15360" width="9" style="32"/>
    <col min="15361" max="15361" width="5.125" style="32" customWidth="1"/>
    <col min="15362" max="15362" width="12.125" style="32" customWidth="1"/>
    <col min="15363" max="15363" width="17.125" style="32" customWidth="1"/>
    <col min="15364" max="15365" width="12.75" style="32" customWidth="1"/>
    <col min="15366" max="15366" width="48.25" style="32" customWidth="1"/>
    <col min="15367" max="15368" width="8.875" style="32" customWidth="1"/>
    <col min="15369" max="15369" width="12.875" style="32" customWidth="1"/>
    <col min="15370" max="15370" width="17.125" style="32" customWidth="1"/>
    <col min="15371" max="15374" width="9" style="32"/>
    <col min="15375" max="15375" width="9.25" style="32" customWidth="1"/>
    <col min="15376" max="15616" width="9" style="32"/>
    <col min="15617" max="15617" width="5.125" style="32" customWidth="1"/>
    <col min="15618" max="15618" width="12.125" style="32" customWidth="1"/>
    <col min="15619" max="15619" width="17.125" style="32" customWidth="1"/>
    <col min="15620" max="15621" width="12.75" style="32" customWidth="1"/>
    <col min="15622" max="15622" width="48.25" style="32" customWidth="1"/>
    <col min="15623" max="15624" width="8.875" style="32" customWidth="1"/>
    <col min="15625" max="15625" width="12.875" style="32" customWidth="1"/>
    <col min="15626" max="15626" width="17.125" style="32" customWidth="1"/>
    <col min="15627" max="15630" width="9" style="32"/>
    <col min="15631" max="15631" width="9.25" style="32" customWidth="1"/>
    <col min="15632" max="15872" width="9" style="32"/>
    <col min="15873" max="15873" width="5.125" style="32" customWidth="1"/>
    <col min="15874" max="15874" width="12.125" style="32" customWidth="1"/>
    <col min="15875" max="15875" width="17.125" style="32" customWidth="1"/>
    <col min="15876" max="15877" width="12.75" style="32" customWidth="1"/>
    <col min="15878" max="15878" width="48.25" style="32" customWidth="1"/>
    <col min="15879" max="15880" width="8.875" style="32" customWidth="1"/>
    <col min="15881" max="15881" width="12.875" style="32" customWidth="1"/>
    <col min="15882" max="15882" width="17.125" style="32" customWidth="1"/>
    <col min="15883" max="15886" width="9" style="32"/>
    <col min="15887" max="15887" width="9.25" style="32" customWidth="1"/>
    <col min="15888" max="16128" width="9" style="32"/>
    <col min="16129" max="16129" width="5.125" style="32" customWidth="1"/>
    <col min="16130" max="16130" width="12.125" style="32" customWidth="1"/>
    <col min="16131" max="16131" width="17.125" style="32" customWidth="1"/>
    <col min="16132" max="16133" width="12.75" style="32" customWidth="1"/>
    <col min="16134" max="16134" width="48.25" style="32" customWidth="1"/>
    <col min="16135" max="16136" width="8.875" style="32" customWidth="1"/>
    <col min="16137" max="16137" width="12.875" style="32" customWidth="1"/>
    <col min="16138" max="16138" width="17.125" style="32" customWidth="1"/>
    <col min="16139" max="16142" width="9" style="32"/>
    <col min="16143" max="16143" width="9.25" style="32" customWidth="1"/>
    <col min="16144" max="16384" width="9" style="32"/>
  </cols>
  <sheetData>
    <row r="1" ht="21" spans="1:10">
      <c r="A1" s="36" t="s">
        <v>58</v>
      </c>
      <c r="B1" s="36"/>
      <c r="C1" s="36"/>
      <c r="D1" s="36"/>
      <c r="E1" s="36"/>
      <c r="F1" s="36"/>
      <c r="G1" s="36"/>
      <c r="H1" s="36"/>
      <c r="I1" s="36"/>
      <c r="J1" s="36"/>
    </row>
    <row r="2" s="31" customFormat="1" ht="15" spans="1:16">
      <c r="A2" s="37" t="s">
        <v>1</v>
      </c>
      <c r="B2" s="37" t="s">
        <v>59</v>
      </c>
      <c r="C2" s="37" t="s">
        <v>60</v>
      </c>
      <c r="D2" s="37" t="s">
        <v>61</v>
      </c>
      <c r="E2" s="37" t="s">
        <v>3</v>
      </c>
      <c r="F2" s="37" t="s">
        <v>62</v>
      </c>
      <c r="G2" s="37" t="s">
        <v>63</v>
      </c>
      <c r="H2" s="37" t="s">
        <v>64</v>
      </c>
      <c r="I2" s="51" t="s">
        <v>65</v>
      </c>
      <c r="J2" s="44" t="s">
        <v>6</v>
      </c>
      <c r="K2" s="44" t="s">
        <v>21</v>
      </c>
      <c r="L2" s="44" t="s">
        <v>13</v>
      </c>
      <c r="M2" s="31" t="s">
        <v>66</v>
      </c>
      <c r="N2" s="31" t="s">
        <v>67</v>
      </c>
      <c r="O2" s="31" t="s">
        <v>68</v>
      </c>
      <c r="P2" s="31" t="s">
        <v>69</v>
      </c>
    </row>
    <row r="3" spans="1:16">
      <c r="A3" s="38">
        <v>1</v>
      </c>
      <c r="B3" s="38" t="s">
        <v>70</v>
      </c>
      <c r="C3" s="39"/>
      <c r="D3" s="47"/>
      <c r="E3" s="39" t="s">
        <v>71</v>
      </c>
      <c r="F3" s="40" t="s">
        <v>72</v>
      </c>
      <c r="G3" s="40" t="s">
        <v>73</v>
      </c>
      <c r="H3" s="38" t="s">
        <v>74</v>
      </c>
      <c r="I3" s="52">
        <v>31.01734723</v>
      </c>
      <c r="J3" s="39"/>
      <c r="K3" s="39"/>
      <c r="L3" s="38">
        <f>P3/O3</f>
        <v>3.2</v>
      </c>
      <c r="M3" s="32">
        <v>45</v>
      </c>
      <c r="N3" s="32">
        <v>0.06</v>
      </c>
      <c r="O3" s="32">
        <f>M3/N3</f>
        <v>750</v>
      </c>
      <c r="P3" s="32">
        <v>2400</v>
      </c>
    </row>
    <row r="4" spans="1:16">
      <c r="A4" s="38">
        <v>2</v>
      </c>
      <c r="B4" s="38" t="s">
        <v>70</v>
      </c>
      <c r="C4" s="39"/>
      <c r="D4" s="47"/>
      <c r="E4" s="39" t="s">
        <v>75</v>
      </c>
      <c r="F4" s="40" t="s">
        <v>76</v>
      </c>
      <c r="G4" s="40" t="s">
        <v>73</v>
      </c>
      <c r="H4" s="38" t="s">
        <v>74</v>
      </c>
      <c r="I4" s="52">
        <v>25.16434546</v>
      </c>
      <c r="J4" s="39"/>
      <c r="K4" s="39"/>
      <c r="L4" s="38">
        <f t="shared" ref="L4:L33" si="0">P4/O4</f>
        <v>1.6</v>
      </c>
      <c r="M4" s="32">
        <v>45</v>
      </c>
      <c r="N4" s="32">
        <v>0.03</v>
      </c>
      <c r="O4" s="32">
        <f t="shared" ref="O4:O33" si="1">M4/N4</f>
        <v>1500</v>
      </c>
      <c r="P4" s="32">
        <v>2400</v>
      </c>
    </row>
    <row r="5" spans="1:16">
      <c r="A5" s="38">
        <v>3</v>
      </c>
      <c r="B5" s="38" t="s">
        <v>70</v>
      </c>
      <c r="C5" s="39"/>
      <c r="D5" s="47"/>
      <c r="E5" s="39" t="s">
        <v>77</v>
      </c>
      <c r="F5" s="40" t="s">
        <v>78</v>
      </c>
      <c r="G5" s="40" t="s">
        <v>73</v>
      </c>
      <c r="H5" s="38" t="s">
        <v>74</v>
      </c>
      <c r="I5" s="52">
        <f>80.68+L5</f>
        <v>85.48</v>
      </c>
      <c r="J5" s="39"/>
      <c r="K5" s="39"/>
      <c r="L5" s="38">
        <f t="shared" si="0"/>
        <v>4.8</v>
      </c>
      <c r="M5" s="32">
        <v>45</v>
      </c>
      <c r="N5" s="32">
        <v>0.09</v>
      </c>
      <c r="O5" s="32">
        <f t="shared" si="1"/>
        <v>500</v>
      </c>
      <c r="P5" s="32">
        <v>2400</v>
      </c>
    </row>
    <row r="6" spans="1:16">
      <c r="A6" s="38">
        <v>4</v>
      </c>
      <c r="B6" s="38" t="s">
        <v>70</v>
      </c>
      <c r="C6" s="39"/>
      <c r="D6" s="47"/>
      <c r="E6" s="39" t="s">
        <v>79</v>
      </c>
      <c r="F6" s="40" t="s">
        <v>80</v>
      </c>
      <c r="G6" s="40" t="s">
        <v>73</v>
      </c>
      <c r="H6" s="38" t="s">
        <v>74</v>
      </c>
      <c r="I6" s="52">
        <f>23.81+L6</f>
        <v>27.01</v>
      </c>
      <c r="J6" s="39"/>
      <c r="K6" s="39"/>
      <c r="L6" s="38">
        <f t="shared" si="0"/>
        <v>3.2</v>
      </c>
      <c r="M6" s="32">
        <v>45</v>
      </c>
      <c r="N6" s="32">
        <v>0.06</v>
      </c>
      <c r="O6" s="32">
        <f t="shared" si="1"/>
        <v>750</v>
      </c>
      <c r="P6" s="32">
        <v>2400</v>
      </c>
    </row>
    <row r="7" spans="1:16">
      <c r="A7" s="38">
        <v>5</v>
      </c>
      <c r="B7" s="38" t="s">
        <v>70</v>
      </c>
      <c r="C7" s="39"/>
      <c r="D7" s="47"/>
      <c r="E7" s="39" t="s">
        <v>81</v>
      </c>
      <c r="F7" s="40" t="s">
        <v>82</v>
      </c>
      <c r="G7" s="40" t="s">
        <v>73</v>
      </c>
      <c r="H7" s="38" t="s">
        <v>74</v>
      </c>
      <c r="I7" s="52">
        <v>69.20912746</v>
      </c>
      <c r="J7" s="39"/>
      <c r="K7" s="39"/>
      <c r="L7" s="38">
        <f t="shared" si="0"/>
        <v>4.8</v>
      </c>
      <c r="M7" s="32">
        <v>45</v>
      </c>
      <c r="N7" s="32">
        <v>0.09</v>
      </c>
      <c r="O7" s="32">
        <f t="shared" si="1"/>
        <v>500</v>
      </c>
      <c r="P7" s="32">
        <v>2400</v>
      </c>
    </row>
    <row r="8" spans="1:16">
      <c r="A8" s="38">
        <v>6</v>
      </c>
      <c r="B8" s="38" t="s">
        <v>70</v>
      </c>
      <c r="C8" s="39"/>
      <c r="D8" s="47"/>
      <c r="E8" s="39" t="s">
        <v>83</v>
      </c>
      <c r="F8" s="40" t="s">
        <v>84</v>
      </c>
      <c r="G8" s="40" t="s">
        <v>73</v>
      </c>
      <c r="H8" s="38" t="s">
        <v>74</v>
      </c>
      <c r="I8" s="52">
        <v>13.12901646</v>
      </c>
      <c r="J8" s="39"/>
      <c r="K8" s="39"/>
      <c r="L8" s="38">
        <f t="shared" si="0"/>
        <v>1.6</v>
      </c>
      <c r="M8" s="32">
        <v>45</v>
      </c>
      <c r="N8" s="32">
        <v>0.03</v>
      </c>
      <c r="O8" s="32">
        <f t="shared" si="1"/>
        <v>1500</v>
      </c>
      <c r="P8" s="32">
        <v>2400</v>
      </c>
    </row>
    <row r="9" spans="1:16">
      <c r="A9" s="38">
        <v>7</v>
      </c>
      <c r="B9" s="38" t="s">
        <v>70</v>
      </c>
      <c r="C9" s="39"/>
      <c r="D9" s="47"/>
      <c r="E9" s="39" t="s">
        <v>85</v>
      </c>
      <c r="F9" s="40" t="s">
        <v>86</v>
      </c>
      <c r="G9" s="40" t="s">
        <v>73</v>
      </c>
      <c r="H9" s="38" t="s">
        <v>74</v>
      </c>
      <c r="I9" s="52">
        <v>30.66742246</v>
      </c>
      <c r="J9" s="39"/>
      <c r="K9" s="39"/>
      <c r="L9" s="38">
        <f t="shared" si="0"/>
        <v>3.2</v>
      </c>
      <c r="M9" s="32">
        <v>45</v>
      </c>
      <c r="N9" s="32">
        <v>0.06</v>
      </c>
      <c r="O9" s="32">
        <f t="shared" si="1"/>
        <v>750</v>
      </c>
      <c r="P9" s="32">
        <v>2400</v>
      </c>
    </row>
    <row r="10" spans="1:16">
      <c r="A10" s="38">
        <v>8</v>
      </c>
      <c r="B10" s="38" t="s">
        <v>70</v>
      </c>
      <c r="C10" s="48"/>
      <c r="D10" s="47"/>
      <c r="E10" s="39" t="s">
        <v>87</v>
      </c>
      <c r="F10" s="40" t="s">
        <v>88</v>
      </c>
      <c r="G10" s="40" t="s">
        <v>73</v>
      </c>
      <c r="H10" s="38" t="s">
        <v>74</v>
      </c>
      <c r="I10" s="52">
        <v>17.39310846</v>
      </c>
      <c r="J10" s="39"/>
      <c r="K10" s="39"/>
      <c r="L10" s="38">
        <f t="shared" si="0"/>
        <v>1.6</v>
      </c>
      <c r="M10" s="32">
        <v>45</v>
      </c>
      <c r="N10" s="32">
        <v>0.03</v>
      </c>
      <c r="O10" s="32">
        <f t="shared" si="1"/>
        <v>1500</v>
      </c>
      <c r="P10" s="32">
        <v>2400</v>
      </c>
    </row>
    <row r="11" spans="1:16">
      <c r="A11" s="38">
        <v>9</v>
      </c>
      <c r="B11" s="38" t="s">
        <v>70</v>
      </c>
      <c r="C11" s="48"/>
      <c r="D11" s="47"/>
      <c r="E11" s="39" t="s">
        <v>89</v>
      </c>
      <c r="F11" s="40" t="s">
        <v>90</v>
      </c>
      <c r="G11" s="40" t="s">
        <v>73</v>
      </c>
      <c r="H11" s="38" t="s">
        <v>74</v>
      </c>
      <c r="I11" s="52">
        <v>100.60472646</v>
      </c>
      <c r="J11" s="39"/>
      <c r="K11" s="39"/>
      <c r="L11" s="38">
        <f t="shared" si="0"/>
        <v>4.8</v>
      </c>
      <c r="M11" s="32">
        <v>45</v>
      </c>
      <c r="N11" s="32">
        <v>0.09</v>
      </c>
      <c r="O11" s="32">
        <f t="shared" si="1"/>
        <v>500</v>
      </c>
      <c r="P11" s="32">
        <v>2400</v>
      </c>
    </row>
    <row r="12" spans="1:16">
      <c r="A12" s="38">
        <v>10</v>
      </c>
      <c r="B12" s="38" t="s">
        <v>70</v>
      </c>
      <c r="C12" s="48"/>
      <c r="D12" s="47"/>
      <c r="E12" s="39" t="s">
        <v>91</v>
      </c>
      <c r="F12" s="40" t="s">
        <v>92</v>
      </c>
      <c r="G12" s="40" t="s">
        <v>73</v>
      </c>
      <c r="H12" s="38" t="s">
        <v>74</v>
      </c>
      <c r="I12" s="52">
        <v>42.51813446</v>
      </c>
      <c r="J12" s="39"/>
      <c r="K12" s="39"/>
      <c r="L12" s="38">
        <f t="shared" si="0"/>
        <v>4.8</v>
      </c>
      <c r="M12" s="32">
        <v>45</v>
      </c>
      <c r="N12" s="32">
        <v>0.09</v>
      </c>
      <c r="O12" s="32">
        <f t="shared" si="1"/>
        <v>500</v>
      </c>
      <c r="P12" s="32">
        <v>2400</v>
      </c>
    </row>
    <row r="13" spans="1:16">
      <c r="A13" s="38">
        <v>11</v>
      </c>
      <c r="B13" s="38" t="s">
        <v>70</v>
      </c>
      <c r="C13" s="48"/>
      <c r="D13" s="47"/>
      <c r="E13" s="39" t="s">
        <v>93</v>
      </c>
      <c r="F13" s="40" t="s">
        <v>94</v>
      </c>
      <c r="G13" s="40" t="s">
        <v>73</v>
      </c>
      <c r="H13" s="38" t="s">
        <v>74</v>
      </c>
      <c r="I13" s="52">
        <v>28.01734723</v>
      </c>
      <c r="J13" s="39"/>
      <c r="K13" s="39"/>
      <c r="L13" s="38">
        <f t="shared" si="0"/>
        <v>3.2</v>
      </c>
      <c r="M13" s="32">
        <v>45</v>
      </c>
      <c r="N13" s="32">
        <v>0.06</v>
      </c>
      <c r="O13" s="32">
        <f t="shared" si="1"/>
        <v>750</v>
      </c>
      <c r="P13" s="32">
        <v>2400</v>
      </c>
    </row>
    <row r="14" spans="1:16">
      <c r="A14" s="38">
        <v>12</v>
      </c>
      <c r="B14" s="38" t="s">
        <v>70</v>
      </c>
      <c r="C14" s="38"/>
      <c r="D14" s="38"/>
      <c r="E14" s="38" t="s">
        <v>95</v>
      </c>
      <c r="F14" s="38" t="s">
        <v>96</v>
      </c>
      <c r="G14" s="40" t="s">
        <v>73</v>
      </c>
      <c r="H14" s="38" t="s">
        <v>74</v>
      </c>
      <c r="I14" s="52">
        <f>21.35+L14</f>
        <v>24.55</v>
      </c>
      <c r="J14" s="39"/>
      <c r="K14" s="39"/>
      <c r="L14" s="38">
        <f t="shared" si="0"/>
        <v>3.2</v>
      </c>
      <c r="M14" s="32">
        <v>45</v>
      </c>
      <c r="N14" s="32">
        <v>0.06</v>
      </c>
      <c r="O14" s="32">
        <f t="shared" si="1"/>
        <v>750</v>
      </c>
      <c r="P14" s="32">
        <v>2400</v>
      </c>
    </row>
    <row r="15" spans="1:16">
      <c r="A15" s="38">
        <v>13</v>
      </c>
      <c r="B15" s="38" t="s">
        <v>70</v>
      </c>
      <c r="C15" s="38"/>
      <c r="D15" s="38"/>
      <c r="E15" s="38" t="s">
        <v>77</v>
      </c>
      <c r="F15" s="38" t="s">
        <v>97</v>
      </c>
      <c r="G15" s="40" t="s">
        <v>73</v>
      </c>
      <c r="H15" s="38" t="s">
        <v>74</v>
      </c>
      <c r="I15" s="52">
        <f>51.3+L15</f>
        <v>56.1</v>
      </c>
      <c r="J15" s="39"/>
      <c r="K15" s="39"/>
      <c r="L15" s="38">
        <f t="shared" si="0"/>
        <v>4.8</v>
      </c>
      <c r="M15" s="32">
        <v>45</v>
      </c>
      <c r="N15" s="32">
        <v>0.09</v>
      </c>
      <c r="O15" s="32">
        <f t="shared" si="1"/>
        <v>500</v>
      </c>
      <c r="P15" s="32">
        <v>2400</v>
      </c>
    </row>
    <row r="16" spans="1:16">
      <c r="A16" s="38">
        <v>14</v>
      </c>
      <c r="B16" s="38" t="s">
        <v>70</v>
      </c>
      <c r="C16" s="38"/>
      <c r="D16" s="38"/>
      <c r="E16" s="38" t="s">
        <v>98</v>
      </c>
      <c r="F16" s="38" t="s">
        <v>99</v>
      </c>
      <c r="G16" s="40" t="s">
        <v>73</v>
      </c>
      <c r="H16" s="38" t="s">
        <v>74</v>
      </c>
      <c r="I16" s="52">
        <v>22.36461123</v>
      </c>
      <c r="J16" s="39"/>
      <c r="K16" s="39"/>
      <c r="L16" s="38">
        <f t="shared" si="0"/>
        <v>1.6</v>
      </c>
      <c r="M16" s="32">
        <v>45</v>
      </c>
      <c r="N16" s="32">
        <v>0.03</v>
      </c>
      <c r="O16" s="32">
        <f t="shared" si="1"/>
        <v>1500</v>
      </c>
      <c r="P16" s="32">
        <v>2400</v>
      </c>
    </row>
    <row r="17" spans="1:16">
      <c r="A17" s="38">
        <v>15</v>
      </c>
      <c r="B17" s="38" t="s">
        <v>70</v>
      </c>
      <c r="C17" s="38"/>
      <c r="D17" s="38"/>
      <c r="E17" s="38" t="s">
        <v>100</v>
      </c>
      <c r="F17" s="38" t="s">
        <v>101</v>
      </c>
      <c r="G17" s="40" t="s">
        <v>73</v>
      </c>
      <c r="H17" s="38" t="s">
        <v>74</v>
      </c>
      <c r="I17" s="52">
        <v>24.55298946</v>
      </c>
      <c r="J17" s="39"/>
      <c r="K17" s="39"/>
      <c r="L17" s="38">
        <f t="shared" si="0"/>
        <v>3.2</v>
      </c>
      <c r="M17" s="32">
        <v>45</v>
      </c>
      <c r="N17" s="32">
        <v>0.06</v>
      </c>
      <c r="O17" s="32">
        <f t="shared" si="1"/>
        <v>750</v>
      </c>
      <c r="P17" s="32">
        <v>2400</v>
      </c>
    </row>
    <row r="18" spans="1:16">
      <c r="A18" s="38">
        <v>16</v>
      </c>
      <c r="B18" s="38" t="s">
        <v>70</v>
      </c>
      <c r="C18" s="38"/>
      <c r="D18" s="38"/>
      <c r="E18" s="38" t="s">
        <v>102</v>
      </c>
      <c r="F18" s="38" t="s">
        <v>103</v>
      </c>
      <c r="G18" s="40" t="s">
        <v>73</v>
      </c>
      <c r="H18" s="38" t="s">
        <v>74</v>
      </c>
      <c r="I18" s="52">
        <v>13.12901646</v>
      </c>
      <c r="J18" s="39"/>
      <c r="K18" s="39"/>
      <c r="L18" s="38">
        <f t="shared" si="0"/>
        <v>1.6</v>
      </c>
      <c r="M18" s="32">
        <v>45</v>
      </c>
      <c r="N18" s="32">
        <v>0.03</v>
      </c>
      <c r="O18" s="32">
        <f t="shared" si="1"/>
        <v>1500</v>
      </c>
      <c r="P18" s="32">
        <v>2400</v>
      </c>
    </row>
    <row r="19" spans="1:16">
      <c r="A19" s="38">
        <v>17</v>
      </c>
      <c r="B19" s="38" t="s">
        <v>70</v>
      </c>
      <c r="C19" s="38"/>
      <c r="D19" s="38"/>
      <c r="E19" s="38" t="s">
        <v>104</v>
      </c>
      <c r="F19" s="38" t="s">
        <v>105</v>
      </c>
      <c r="G19" s="40" t="s">
        <v>73</v>
      </c>
      <c r="H19" s="38" t="s">
        <v>74</v>
      </c>
      <c r="I19" s="52">
        <v>56.10025346</v>
      </c>
      <c r="J19" s="39"/>
      <c r="K19" s="39"/>
      <c r="L19" s="38">
        <f t="shared" si="0"/>
        <v>4.8</v>
      </c>
      <c r="M19" s="32">
        <v>45</v>
      </c>
      <c r="N19" s="32">
        <v>0.09</v>
      </c>
      <c r="O19" s="32">
        <f t="shared" si="1"/>
        <v>500</v>
      </c>
      <c r="P19" s="32">
        <v>2400</v>
      </c>
    </row>
    <row r="20" spans="1:16">
      <c r="A20" s="38">
        <v>18</v>
      </c>
      <c r="B20" s="38" t="s">
        <v>70</v>
      </c>
      <c r="C20" s="38"/>
      <c r="D20" s="38"/>
      <c r="E20" s="38" t="s">
        <v>106</v>
      </c>
      <c r="F20" s="38" t="s">
        <v>107</v>
      </c>
      <c r="G20" s="40" t="s">
        <v>73</v>
      </c>
      <c r="H20" s="38" t="s">
        <v>74</v>
      </c>
      <c r="I20" s="52">
        <f>27.47+L20</f>
        <v>30.67</v>
      </c>
      <c r="J20" s="39"/>
      <c r="K20" s="39"/>
      <c r="L20" s="38">
        <f t="shared" si="0"/>
        <v>3.2</v>
      </c>
      <c r="M20" s="32">
        <v>45</v>
      </c>
      <c r="N20" s="32">
        <v>0.06</v>
      </c>
      <c r="O20" s="32">
        <f t="shared" si="1"/>
        <v>750</v>
      </c>
      <c r="P20" s="32">
        <v>2400</v>
      </c>
    </row>
    <row r="21" spans="1:16">
      <c r="A21" s="38">
        <v>19</v>
      </c>
      <c r="B21" s="38" t="s">
        <v>70</v>
      </c>
      <c r="C21" s="38"/>
      <c r="D21" s="38"/>
      <c r="E21" s="38" t="s">
        <v>108</v>
      </c>
      <c r="F21" s="38" t="s">
        <v>109</v>
      </c>
      <c r="G21" s="40" t="s">
        <v>73</v>
      </c>
      <c r="H21" s="38" t="s">
        <v>74</v>
      </c>
      <c r="I21" s="52">
        <v>17.12901646</v>
      </c>
      <c r="J21" s="39"/>
      <c r="K21" s="39"/>
      <c r="L21" s="38">
        <f t="shared" si="0"/>
        <v>1.6</v>
      </c>
      <c r="M21" s="32">
        <v>45</v>
      </c>
      <c r="N21" s="32">
        <v>0.03</v>
      </c>
      <c r="O21" s="32">
        <f t="shared" si="1"/>
        <v>1500</v>
      </c>
      <c r="P21" s="32">
        <v>2400</v>
      </c>
    </row>
    <row r="22" spans="1:16">
      <c r="A22" s="38">
        <v>20</v>
      </c>
      <c r="B22" s="38" t="s">
        <v>70</v>
      </c>
      <c r="C22" s="38"/>
      <c r="D22" s="38"/>
      <c r="E22" s="38" t="s">
        <v>110</v>
      </c>
      <c r="F22" s="38" t="s">
        <v>111</v>
      </c>
      <c r="G22" s="40" t="s">
        <v>73</v>
      </c>
      <c r="H22" s="38" t="s">
        <v>74</v>
      </c>
      <c r="I22" s="52">
        <v>66.10025346</v>
      </c>
      <c r="J22" s="39"/>
      <c r="K22" s="39"/>
      <c r="L22" s="38">
        <f t="shared" si="0"/>
        <v>4.8</v>
      </c>
      <c r="M22" s="32">
        <v>45</v>
      </c>
      <c r="N22" s="32">
        <v>0.09</v>
      </c>
      <c r="O22" s="32">
        <f t="shared" si="1"/>
        <v>500</v>
      </c>
      <c r="P22" s="32">
        <v>2400</v>
      </c>
    </row>
    <row r="23" spans="1:16">
      <c r="A23" s="38">
        <v>21</v>
      </c>
      <c r="B23" s="38" t="s">
        <v>70</v>
      </c>
      <c r="C23" s="38"/>
      <c r="D23" s="38"/>
      <c r="E23" s="38" t="s">
        <v>112</v>
      </c>
      <c r="F23" s="38" t="s">
        <v>113</v>
      </c>
      <c r="G23" s="40" t="s">
        <v>73</v>
      </c>
      <c r="H23" s="38" t="s">
        <v>74</v>
      </c>
      <c r="I23" s="52">
        <v>32.39260146</v>
      </c>
      <c r="J23" s="39"/>
      <c r="K23" s="39"/>
      <c r="L23" s="38">
        <f t="shared" si="0"/>
        <v>3.2</v>
      </c>
      <c r="M23" s="32">
        <v>45</v>
      </c>
      <c r="N23" s="32">
        <v>0.06</v>
      </c>
      <c r="O23" s="32">
        <f t="shared" si="1"/>
        <v>750</v>
      </c>
      <c r="P23" s="32">
        <v>2400</v>
      </c>
    </row>
    <row r="24" spans="1:16">
      <c r="A24" s="38">
        <v>22</v>
      </c>
      <c r="B24" s="38" t="s">
        <v>70</v>
      </c>
      <c r="C24" s="38"/>
      <c r="D24" s="38"/>
      <c r="E24" s="38" t="s">
        <v>114</v>
      </c>
      <c r="F24" s="38" t="s">
        <v>115</v>
      </c>
      <c r="G24" s="40" t="s">
        <v>73</v>
      </c>
      <c r="H24" s="38" t="s">
        <v>74</v>
      </c>
      <c r="I24" s="52">
        <v>64.22059646</v>
      </c>
      <c r="J24" s="39"/>
      <c r="K24" s="39"/>
      <c r="L24" s="38">
        <f t="shared" si="0"/>
        <v>4.8</v>
      </c>
      <c r="M24" s="32">
        <v>45</v>
      </c>
      <c r="N24" s="32">
        <v>0.09</v>
      </c>
      <c r="O24" s="32">
        <f t="shared" si="1"/>
        <v>500</v>
      </c>
      <c r="P24" s="32">
        <v>2400</v>
      </c>
    </row>
    <row r="25" spans="1:16">
      <c r="A25" s="38">
        <v>23</v>
      </c>
      <c r="B25" s="38" t="s">
        <v>70</v>
      </c>
      <c r="C25" s="38"/>
      <c r="D25" s="38"/>
      <c r="E25" s="38" t="s">
        <v>116</v>
      </c>
      <c r="F25" s="38" t="s">
        <v>117</v>
      </c>
      <c r="G25" s="40" t="s">
        <v>73</v>
      </c>
      <c r="H25" s="38" t="s">
        <v>74</v>
      </c>
      <c r="I25" s="52">
        <v>85.48496546</v>
      </c>
      <c r="J25" s="39"/>
      <c r="K25" s="39"/>
      <c r="L25" s="38">
        <f t="shared" si="0"/>
        <v>4.8</v>
      </c>
      <c r="M25" s="32">
        <v>45</v>
      </c>
      <c r="N25" s="32">
        <v>0.09</v>
      </c>
      <c r="O25" s="32">
        <f t="shared" si="1"/>
        <v>500</v>
      </c>
      <c r="P25" s="32">
        <v>2400</v>
      </c>
    </row>
    <row r="26" spans="1:16">
      <c r="A26" s="38">
        <v>24</v>
      </c>
      <c r="B26" s="38" t="s">
        <v>70</v>
      </c>
      <c r="C26" s="39"/>
      <c r="D26" s="39"/>
      <c r="E26" s="39" t="s">
        <v>118</v>
      </c>
      <c r="F26" s="38" t="s">
        <v>119</v>
      </c>
      <c r="G26" s="40" t="s">
        <v>73</v>
      </c>
      <c r="H26" s="38" t="s">
        <v>74</v>
      </c>
      <c r="I26" s="52">
        <v>13.23269446</v>
      </c>
      <c r="J26" s="39"/>
      <c r="K26" s="39"/>
      <c r="L26" s="38">
        <f t="shared" si="0"/>
        <v>1.6</v>
      </c>
      <c r="M26" s="32">
        <v>45</v>
      </c>
      <c r="N26" s="32">
        <v>0.03</v>
      </c>
      <c r="O26" s="32">
        <f t="shared" si="1"/>
        <v>1500</v>
      </c>
      <c r="P26" s="32">
        <v>2400</v>
      </c>
    </row>
    <row r="27" spans="1:16">
      <c r="A27" s="38">
        <v>25</v>
      </c>
      <c r="B27" s="38" t="s">
        <v>70</v>
      </c>
      <c r="C27" s="39"/>
      <c r="D27" s="39"/>
      <c r="E27" s="39" t="s">
        <v>120</v>
      </c>
      <c r="F27" s="38" t="s">
        <v>121</v>
      </c>
      <c r="G27" s="40" t="s">
        <v>73</v>
      </c>
      <c r="H27" s="38" t="s">
        <v>74</v>
      </c>
      <c r="I27" s="52">
        <v>24.16004246</v>
      </c>
      <c r="J27" s="39"/>
      <c r="K27" s="39"/>
      <c r="L27" s="38">
        <f t="shared" si="0"/>
        <v>1.6</v>
      </c>
      <c r="M27" s="32">
        <v>45</v>
      </c>
      <c r="N27" s="32">
        <v>0.03</v>
      </c>
      <c r="O27" s="32">
        <f t="shared" si="1"/>
        <v>1500</v>
      </c>
      <c r="P27" s="32">
        <v>2400</v>
      </c>
    </row>
    <row r="28" spans="1:16">
      <c r="A28" s="38">
        <v>26</v>
      </c>
      <c r="B28" s="38" t="s">
        <v>70</v>
      </c>
      <c r="C28" s="39"/>
      <c r="D28" s="39"/>
      <c r="E28" s="39" t="s">
        <v>122</v>
      </c>
      <c r="F28" s="38" t="s">
        <v>123</v>
      </c>
      <c r="G28" s="40" t="s">
        <v>73</v>
      </c>
      <c r="H28" s="38" t="s">
        <v>74</v>
      </c>
      <c r="I28" s="52">
        <v>33.70270346</v>
      </c>
      <c r="J28" s="39"/>
      <c r="K28" s="39"/>
      <c r="L28" s="38">
        <f t="shared" si="0"/>
        <v>3.2</v>
      </c>
      <c r="M28" s="32">
        <v>45</v>
      </c>
      <c r="N28" s="32">
        <v>0.06</v>
      </c>
      <c r="O28" s="32">
        <f t="shared" si="1"/>
        <v>750</v>
      </c>
      <c r="P28" s="32">
        <v>2400</v>
      </c>
    </row>
    <row r="29" spans="1:16">
      <c r="A29" s="38">
        <v>27</v>
      </c>
      <c r="B29" s="38" t="s">
        <v>70</v>
      </c>
      <c r="C29" s="39"/>
      <c r="D29" s="39"/>
      <c r="E29" s="39" t="s">
        <v>124</v>
      </c>
      <c r="F29" s="38" t="s">
        <v>125</v>
      </c>
      <c r="G29" s="40" t="s">
        <v>73</v>
      </c>
      <c r="H29" s="38" t="s">
        <v>74</v>
      </c>
      <c r="I29" s="52">
        <v>90.52952046</v>
      </c>
      <c r="J29" s="39"/>
      <c r="K29" s="39"/>
      <c r="L29" s="38">
        <f t="shared" si="0"/>
        <v>4.8</v>
      </c>
      <c r="M29" s="32">
        <v>45</v>
      </c>
      <c r="N29" s="32">
        <v>0.09</v>
      </c>
      <c r="O29" s="32">
        <f t="shared" si="1"/>
        <v>500</v>
      </c>
      <c r="P29" s="32">
        <v>2400</v>
      </c>
    </row>
    <row r="30" spans="1:16">
      <c r="A30" s="38">
        <v>28</v>
      </c>
      <c r="B30" s="38" t="s">
        <v>70</v>
      </c>
      <c r="C30" s="39"/>
      <c r="D30" s="39"/>
      <c r="E30" s="39" t="s">
        <v>126</v>
      </c>
      <c r="F30" s="38" t="s">
        <v>127</v>
      </c>
      <c r="G30" s="40" t="s">
        <v>73</v>
      </c>
      <c r="H30" s="38" t="s">
        <v>74</v>
      </c>
      <c r="I30" s="52">
        <v>31.14405646</v>
      </c>
      <c r="J30" s="39"/>
      <c r="K30" s="39"/>
      <c r="L30" s="38">
        <f t="shared" si="0"/>
        <v>3.2</v>
      </c>
      <c r="M30" s="32">
        <v>45</v>
      </c>
      <c r="N30" s="32">
        <v>0.06</v>
      </c>
      <c r="O30" s="32">
        <f t="shared" si="1"/>
        <v>750</v>
      </c>
      <c r="P30" s="32">
        <v>2400</v>
      </c>
    </row>
    <row r="31" spans="1:16">
      <c r="A31" s="38">
        <v>29</v>
      </c>
      <c r="B31" s="38" t="s">
        <v>70</v>
      </c>
      <c r="C31" s="39"/>
      <c r="D31" s="39"/>
      <c r="E31" s="39" t="s">
        <v>128</v>
      </c>
      <c r="F31" s="38" t="s">
        <v>129</v>
      </c>
      <c r="G31" s="40" t="s">
        <v>73</v>
      </c>
      <c r="H31" s="38" t="s">
        <v>74</v>
      </c>
      <c r="I31" s="52">
        <v>15.63469446</v>
      </c>
      <c r="J31" s="39"/>
      <c r="K31" s="39"/>
      <c r="L31" s="38">
        <f t="shared" si="0"/>
        <v>1.6</v>
      </c>
      <c r="M31" s="32">
        <v>45</v>
      </c>
      <c r="N31" s="32">
        <v>0.03</v>
      </c>
      <c r="O31" s="32">
        <f t="shared" si="1"/>
        <v>1500</v>
      </c>
      <c r="P31" s="32">
        <v>2400</v>
      </c>
    </row>
    <row r="32" spans="1:16">
      <c r="A32" s="38">
        <v>30</v>
      </c>
      <c r="B32" s="38" t="s">
        <v>70</v>
      </c>
      <c r="C32" s="39"/>
      <c r="D32" s="39"/>
      <c r="E32" s="39" t="s">
        <v>130</v>
      </c>
      <c r="F32" s="38" t="s">
        <v>131</v>
      </c>
      <c r="G32" s="40" t="s">
        <v>73</v>
      </c>
      <c r="H32" s="38" t="s">
        <v>74</v>
      </c>
      <c r="I32" s="52">
        <v>87.46931223</v>
      </c>
      <c r="J32" s="39"/>
      <c r="K32" s="39"/>
      <c r="L32" s="38">
        <f t="shared" si="0"/>
        <v>4.8</v>
      </c>
      <c r="M32" s="32">
        <v>45</v>
      </c>
      <c r="N32" s="32">
        <v>0.09</v>
      </c>
      <c r="O32" s="32">
        <f t="shared" si="1"/>
        <v>500</v>
      </c>
      <c r="P32" s="32">
        <v>2400</v>
      </c>
    </row>
    <row r="33" spans="1:16">
      <c r="A33" s="38">
        <v>31</v>
      </c>
      <c r="B33" s="38" t="s">
        <v>70</v>
      </c>
      <c r="C33" s="39"/>
      <c r="D33" s="39"/>
      <c r="E33" s="39" t="s">
        <v>132</v>
      </c>
      <c r="F33" s="38" t="s">
        <v>133</v>
      </c>
      <c r="G33" s="40" t="s">
        <v>73</v>
      </c>
      <c r="H33" s="38" t="s">
        <v>74</v>
      </c>
      <c r="I33" s="52">
        <v>11.19866846</v>
      </c>
      <c r="J33" s="39"/>
      <c r="K33" s="39"/>
      <c r="L33" s="38">
        <f t="shared" si="0"/>
        <v>1.6</v>
      </c>
      <c r="M33" s="32">
        <v>45</v>
      </c>
      <c r="N33" s="32">
        <v>0.03</v>
      </c>
      <c r="O33" s="32">
        <f t="shared" si="1"/>
        <v>1500</v>
      </c>
      <c r="P33" s="32">
        <v>2400</v>
      </c>
    </row>
    <row r="34" spans="1:12">
      <c r="A34" s="38">
        <v>32</v>
      </c>
      <c r="B34" s="39"/>
      <c r="C34" s="39"/>
      <c r="D34" s="39"/>
      <c r="E34" s="39"/>
      <c r="F34" s="38"/>
      <c r="G34" s="38"/>
      <c r="H34" s="38"/>
      <c r="I34" s="52"/>
      <c r="J34" s="39"/>
      <c r="K34" s="39"/>
      <c r="L34" s="39"/>
    </row>
    <row r="35" spans="1:12">
      <c r="A35" s="38">
        <v>33</v>
      </c>
      <c r="B35" s="39"/>
      <c r="C35" s="39"/>
      <c r="D35" s="39"/>
      <c r="E35" s="39"/>
      <c r="F35" s="38"/>
      <c r="G35" s="38"/>
      <c r="H35" s="38"/>
      <c r="I35" s="52"/>
      <c r="J35" s="39"/>
      <c r="K35" s="39"/>
      <c r="L35" s="39"/>
    </row>
    <row r="36" spans="1:12">
      <c r="A36" s="38">
        <v>34</v>
      </c>
      <c r="B36" s="39"/>
      <c r="C36" s="39"/>
      <c r="D36" s="39"/>
      <c r="E36" s="39"/>
      <c r="F36" s="38"/>
      <c r="G36" s="38"/>
      <c r="H36" s="38"/>
      <c r="I36" s="52"/>
      <c r="J36" s="39"/>
      <c r="K36" s="39"/>
      <c r="L36" s="39"/>
    </row>
    <row r="37" spans="1:12">
      <c r="A37" s="38">
        <v>35</v>
      </c>
      <c r="B37" s="39"/>
      <c r="C37" s="39"/>
      <c r="D37" s="39"/>
      <c r="E37" s="39"/>
      <c r="F37" s="38"/>
      <c r="G37" s="38"/>
      <c r="H37" s="38"/>
      <c r="I37" s="52"/>
      <c r="J37" s="39"/>
      <c r="K37" s="39"/>
      <c r="L37" s="39"/>
    </row>
    <row r="38" spans="1:12">
      <c r="A38" s="38">
        <v>36</v>
      </c>
      <c r="B38" s="39"/>
      <c r="C38" s="39"/>
      <c r="D38" s="39"/>
      <c r="E38" s="39"/>
      <c r="F38" s="38"/>
      <c r="G38" s="38"/>
      <c r="H38" s="38"/>
      <c r="I38" s="52"/>
      <c r="J38" s="39"/>
      <c r="K38" s="39"/>
      <c r="L38" s="39"/>
    </row>
    <row r="39" spans="1:12">
      <c r="A39" s="38">
        <v>37</v>
      </c>
      <c r="B39" s="39"/>
      <c r="C39" s="39"/>
      <c r="D39" s="39"/>
      <c r="E39" s="39"/>
      <c r="F39" s="38"/>
      <c r="G39" s="38"/>
      <c r="H39" s="38"/>
      <c r="I39" s="52"/>
      <c r="J39" s="39"/>
      <c r="K39" s="39"/>
      <c r="L39" s="39"/>
    </row>
    <row r="40" spans="1:12">
      <c r="A40" s="38">
        <v>38</v>
      </c>
      <c r="B40" s="39"/>
      <c r="C40" s="39"/>
      <c r="D40" s="39"/>
      <c r="E40" s="39"/>
      <c r="F40" s="38"/>
      <c r="G40" s="38"/>
      <c r="H40" s="38"/>
      <c r="I40" s="52"/>
      <c r="J40" s="39"/>
      <c r="K40" s="39"/>
      <c r="L40" s="39"/>
    </row>
    <row r="41" spans="1:12">
      <c r="A41" s="38">
        <v>39</v>
      </c>
      <c r="B41" s="39"/>
      <c r="C41" s="39"/>
      <c r="D41" s="39"/>
      <c r="E41" s="39"/>
      <c r="F41" s="38"/>
      <c r="G41" s="38"/>
      <c r="H41" s="38"/>
      <c r="I41" s="52"/>
      <c r="J41" s="39"/>
      <c r="K41" s="39"/>
      <c r="L41" s="39"/>
    </row>
    <row r="42" spans="1:12">
      <c r="A42" s="38">
        <v>40</v>
      </c>
      <c r="B42" s="39"/>
      <c r="C42" s="39"/>
      <c r="D42" s="39"/>
      <c r="E42" s="39"/>
      <c r="F42" s="38"/>
      <c r="G42" s="38"/>
      <c r="H42" s="38"/>
      <c r="I42" s="52"/>
      <c r="J42" s="39"/>
      <c r="K42" s="39"/>
      <c r="L42" s="39"/>
    </row>
    <row r="43" spans="1:12">
      <c r="A43" s="38">
        <v>41</v>
      </c>
      <c r="B43" s="39"/>
      <c r="C43" s="39"/>
      <c r="D43" s="39"/>
      <c r="E43" s="39"/>
      <c r="F43" s="38"/>
      <c r="G43" s="38"/>
      <c r="H43" s="38"/>
      <c r="I43" s="52"/>
      <c r="J43" s="39"/>
      <c r="K43" s="39"/>
      <c r="L43" s="39"/>
    </row>
    <row r="44" spans="1:12">
      <c r="A44" s="38">
        <v>42</v>
      </c>
      <c r="B44" s="39"/>
      <c r="C44" s="39"/>
      <c r="D44" s="39"/>
      <c r="E44" s="39"/>
      <c r="F44" s="38"/>
      <c r="G44" s="38"/>
      <c r="H44" s="38"/>
      <c r="I44" s="52"/>
      <c r="J44" s="39"/>
      <c r="K44" s="39"/>
      <c r="L44" s="39"/>
    </row>
    <row r="45" spans="1:12">
      <c r="A45" s="38">
        <v>43</v>
      </c>
      <c r="B45" s="39"/>
      <c r="C45" s="39"/>
      <c r="D45" s="39"/>
      <c r="E45" s="39"/>
      <c r="F45" s="38"/>
      <c r="G45" s="38"/>
      <c r="H45" s="38"/>
      <c r="I45" s="52"/>
      <c r="J45" s="39"/>
      <c r="K45" s="39"/>
      <c r="L45" s="39"/>
    </row>
  </sheetData>
  <mergeCells count="1">
    <mergeCell ref="A1:J1"/>
  </mergeCell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3" workbookViewId="0">
      <selection activeCell="I26" sqref="I26"/>
    </sheetView>
  </sheetViews>
  <sheetFormatPr defaultColWidth="9" defaultRowHeight="16.5"/>
  <cols>
    <col min="1" max="1" width="5.125" style="32" customWidth="1"/>
    <col min="2" max="2" width="12.125" style="32" customWidth="1"/>
    <col min="3" max="3" width="17.125" style="32" customWidth="1"/>
    <col min="4" max="5" width="12.75" style="32" customWidth="1"/>
    <col min="6" max="6" width="48.25" style="33" customWidth="1"/>
    <col min="7" max="8" width="8.875" style="33" customWidth="1"/>
    <col min="9" max="9" width="12.875" style="34" customWidth="1"/>
    <col min="10" max="10" width="17.125" style="35" customWidth="1"/>
    <col min="11" max="16384" width="9" style="32"/>
  </cols>
  <sheetData>
    <row r="1" ht="21" spans="1:10">
      <c r="A1" s="36" t="s">
        <v>58</v>
      </c>
      <c r="B1" s="36"/>
      <c r="C1" s="36"/>
      <c r="D1" s="36"/>
      <c r="E1" s="36"/>
      <c r="F1" s="36"/>
      <c r="G1" s="36"/>
      <c r="H1" s="36"/>
      <c r="I1" s="36"/>
      <c r="J1" s="41"/>
    </row>
    <row r="2" s="31" customFormat="1" ht="15" spans="1:12">
      <c r="A2" s="37" t="s">
        <v>1</v>
      </c>
      <c r="B2" s="37" t="s">
        <v>59</v>
      </c>
      <c r="C2" s="37" t="s">
        <v>60</v>
      </c>
      <c r="D2" s="37" t="s">
        <v>61</v>
      </c>
      <c r="E2" s="37" t="s">
        <v>3</v>
      </c>
      <c r="F2" s="37" t="s">
        <v>62</v>
      </c>
      <c r="G2" s="37" t="s">
        <v>63</v>
      </c>
      <c r="H2" s="37" t="s">
        <v>64</v>
      </c>
      <c r="I2" s="42" t="s">
        <v>65</v>
      </c>
      <c r="J2" s="43" t="s">
        <v>6</v>
      </c>
      <c r="K2" s="44" t="s">
        <v>21</v>
      </c>
      <c r="L2" s="44" t="s">
        <v>13</v>
      </c>
    </row>
    <row r="3" spans="1:12">
      <c r="A3" s="38">
        <v>1</v>
      </c>
      <c r="B3" s="38" t="s">
        <v>70</v>
      </c>
      <c r="C3" s="39"/>
      <c r="D3" s="47"/>
      <c r="E3" s="39" t="s">
        <v>134</v>
      </c>
      <c r="F3" s="40" t="s">
        <v>135</v>
      </c>
      <c r="G3" s="40" t="s">
        <v>73</v>
      </c>
      <c r="H3" s="38" t="s">
        <v>74</v>
      </c>
      <c r="I3" s="45">
        <f>0.0822*1.03</f>
        <v>0.084666</v>
      </c>
      <c r="J3" s="46"/>
      <c r="K3" s="39"/>
      <c r="L3" s="39"/>
    </row>
    <row r="4" spans="1:12">
      <c r="A4" s="38">
        <v>2</v>
      </c>
      <c r="B4" s="38" t="s">
        <v>70</v>
      </c>
      <c r="C4" s="39"/>
      <c r="D4" s="47"/>
      <c r="E4" s="39" t="s">
        <v>136</v>
      </c>
      <c r="F4" s="40" t="s">
        <v>137</v>
      </c>
      <c r="G4" s="40" t="s">
        <v>73</v>
      </c>
      <c r="H4" s="38" t="s">
        <v>74</v>
      </c>
      <c r="I4" s="45">
        <f>0.2478*1.03</f>
        <v>0.255234</v>
      </c>
      <c r="J4" s="46"/>
      <c r="K4" s="39"/>
      <c r="L4" s="39"/>
    </row>
    <row r="5" spans="1:12">
      <c r="A5" s="38">
        <v>3</v>
      </c>
      <c r="B5" s="38" t="s">
        <v>70</v>
      </c>
      <c r="C5" s="39"/>
      <c r="D5" s="47"/>
      <c r="E5" s="39" t="s">
        <v>138</v>
      </c>
      <c r="F5" s="40" t="s">
        <v>139</v>
      </c>
      <c r="G5" s="40" t="s">
        <v>73</v>
      </c>
      <c r="H5" s="38" t="s">
        <v>74</v>
      </c>
      <c r="I5" s="45">
        <f>28.76*1.03</f>
        <v>29.6228</v>
      </c>
      <c r="J5" s="46"/>
      <c r="K5" s="39"/>
      <c r="L5" s="39"/>
    </row>
    <row r="6" spans="1:12">
      <c r="A6" s="38">
        <v>4</v>
      </c>
      <c r="B6" s="38" t="s">
        <v>70</v>
      </c>
      <c r="C6" s="39"/>
      <c r="D6" s="47"/>
      <c r="E6" s="39" t="s">
        <v>140</v>
      </c>
      <c r="F6" s="40" t="s">
        <v>141</v>
      </c>
      <c r="G6" s="40" t="s">
        <v>73</v>
      </c>
      <c r="H6" s="38" t="s">
        <v>74</v>
      </c>
      <c r="I6" s="45">
        <f>31.28*1.03</f>
        <v>32.2184</v>
      </c>
      <c r="J6" s="46"/>
      <c r="K6" s="39"/>
      <c r="L6" s="39"/>
    </row>
    <row r="7" spans="1:12">
      <c r="A7" s="38">
        <v>5</v>
      </c>
      <c r="B7" s="38" t="s">
        <v>70</v>
      </c>
      <c r="C7" s="39"/>
      <c r="D7" s="47"/>
      <c r="E7" s="39" t="s">
        <v>142</v>
      </c>
      <c r="F7" s="40" t="s">
        <v>143</v>
      </c>
      <c r="G7" s="40" t="s">
        <v>73</v>
      </c>
      <c r="H7" s="38" t="s">
        <v>74</v>
      </c>
      <c r="I7" s="45">
        <f>19.785*1.03</f>
        <v>20.37855</v>
      </c>
      <c r="J7" s="46"/>
      <c r="K7" s="39"/>
      <c r="L7" s="39"/>
    </row>
    <row r="8" spans="1:12">
      <c r="A8" s="38">
        <v>6</v>
      </c>
      <c r="B8" s="38" t="s">
        <v>70</v>
      </c>
      <c r="C8" s="39"/>
      <c r="D8" s="47"/>
      <c r="E8" s="39" t="s">
        <v>144</v>
      </c>
      <c r="F8" s="40" t="s">
        <v>145</v>
      </c>
      <c r="G8" s="40" t="s">
        <v>73</v>
      </c>
      <c r="H8" s="38" t="s">
        <v>74</v>
      </c>
      <c r="I8" s="45">
        <f>19.97*1.03</f>
        <v>20.5691</v>
      </c>
      <c r="J8" s="46"/>
      <c r="K8" s="39"/>
      <c r="L8" s="39"/>
    </row>
    <row r="9" spans="1:12">
      <c r="A9" s="38">
        <v>7</v>
      </c>
      <c r="B9" s="38" t="s">
        <v>70</v>
      </c>
      <c r="C9" s="48"/>
      <c r="D9" s="47"/>
      <c r="E9" s="39" t="s">
        <v>146</v>
      </c>
      <c r="F9" s="40" t="s">
        <v>147</v>
      </c>
      <c r="G9" s="40" t="s">
        <v>73</v>
      </c>
      <c r="H9" s="38" t="s">
        <v>74</v>
      </c>
      <c r="I9" s="45">
        <f>0.669*1.03</f>
        <v>0.68907</v>
      </c>
      <c r="J9" s="46"/>
      <c r="K9" s="39"/>
      <c r="L9" s="39"/>
    </row>
    <row r="10" spans="1:12">
      <c r="A10" s="38">
        <v>8</v>
      </c>
      <c r="B10" s="38" t="s">
        <v>70</v>
      </c>
      <c r="C10" s="48"/>
      <c r="D10" s="47"/>
      <c r="E10" s="39" t="s">
        <v>148</v>
      </c>
      <c r="F10" s="40" t="s">
        <v>149</v>
      </c>
      <c r="G10" s="40" t="s">
        <v>73</v>
      </c>
      <c r="H10" s="38" t="s">
        <v>74</v>
      </c>
      <c r="I10" s="45">
        <f>26.5*1.03</f>
        <v>27.295</v>
      </c>
      <c r="J10" s="46"/>
      <c r="K10" s="39"/>
      <c r="L10" s="39"/>
    </row>
    <row r="11" spans="1:12">
      <c r="A11" s="38">
        <v>9</v>
      </c>
      <c r="B11" s="38" t="s">
        <v>70</v>
      </c>
      <c r="C11" s="48"/>
      <c r="D11" s="47"/>
      <c r="E11" s="39" t="s">
        <v>150</v>
      </c>
      <c r="F11" s="40" t="s">
        <v>151</v>
      </c>
      <c r="G11" s="40" t="s">
        <v>73</v>
      </c>
      <c r="H11" s="38" t="s">
        <v>74</v>
      </c>
      <c r="I11" s="45">
        <f>24.8295*1.03</f>
        <v>25.574385</v>
      </c>
      <c r="J11" s="46"/>
      <c r="K11" s="39"/>
      <c r="L11" s="39"/>
    </row>
    <row r="12" spans="1:12">
      <c r="A12" s="38">
        <v>10</v>
      </c>
      <c r="B12" s="38" t="s">
        <v>70</v>
      </c>
      <c r="C12" s="48"/>
      <c r="D12" s="47"/>
      <c r="E12" s="39" t="s">
        <v>126</v>
      </c>
      <c r="F12" s="40" t="s">
        <v>127</v>
      </c>
      <c r="G12" s="40" t="s">
        <v>73</v>
      </c>
      <c r="H12" s="38" t="s">
        <v>74</v>
      </c>
      <c r="I12" s="45">
        <f>1.3*20+1.89*1.03</f>
        <v>27.9467</v>
      </c>
      <c r="J12" s="46"/>
      <c r="K12" s="39"/>
      <c r="L12" s="39"/>
    </row>
    <row r="13" spans="1:12">
      <c r="A13" s="38">
        <v>11</v>
      </c>
      <c r="B13" s="38" t="s">
        <v>70</v>
      </c>
      <c r="C13" s="38"/>
      <c r="D13" s="38"/>
      <c r="E13" s="38" t="s">
        <v>152</v>
      </c>
      <c r="F13" s="38" t="s">
        <v>153</v>
      </c>
      <c r="G13" s="40" t="s">
        <v>73</v>
      </c>
      <c r="H13" s="38" t="s">
        <v>74</v>
      </c>
      <c r="I13" s="45">
        <f>1.3154*1.03</f>
        <v>1.354862</v>
      </c>
      <c r="J13" s="49"/>
      <c r="K13" s="39"/>
      <c r="L13" s="39"/>
    </row>
    <row r="14" spans="1:12">
      <c r="A14" s="38">
        <v>12</v>
      </c>
      <c r="B14" s="38" t="s">
        <v>70</v>
      </c>
      <c r="C14" s="38"/>
      <c r="D14" s="38"/>
      <c r="E14" s="38" t="s">
        <v>154</v>
      </c>
      <c r="F14" s="38" t="s">
        <v>155</v>
      </c>
      <c r="G14" s="40" t="s">
        <v>73</v>
      </c>
      <c r="H14" s="38" t="s">
        <v>74</v>
      </c>
      <c r="I14" s="45">
        <f>45.35*1.03</f>
        <v>46.7105</v>
      </c>
      <c r="J14" s="49"/>
      <c r="K14" s="39"/>
      <c r="L14" s="39"/>
    </row>
    <row r="15" spans="1:12">
      <c r="A15" s="38">
        <v>13</v>
      </c>
      <c r="B15" s="38" t="s">
        <v>70</v>
      </c>
      <c r="C15" s="38"/>
      <c r="D15" s="38"/>
      <c r="E15" s="38" t="s">
        <v>156</v>
      </c>
      <c r="F15" s="38" t="s">
        <v>157</v>
      </c>
      <c r="G15" s="40" t="s">
        <v>73</v>
      </c>
      <c r="H15" s="38" t="s">
        <v>74</v>
      </c>
      <c r="I15" s="45">
        <f>0.4085*1.03</f>
        <v>0.420755</v>
      </c>
      <c r="J15" s="49"/>
      <c r="K15" s="39"/>
      <c r="L15" s="39"/>
    </row>
    <row r="16" spans="1:12">
      <c r="A16" s="38">
        <v>14</v>
      </c>
      <c r="B16" s="38" t="s">
        <v>70</v>
      </c>
      <c r="C16" s="38"/>
      <c r="D16" s="38"/>
      <c r="E16" s="38" t="s">
        <v>158</v>
      </c>
      <c r="F16" s="38" t="s">
        <v>159</v>
      </c>
      <c r="G16" s="40" t="s">
        <v>73</v>
      </c>
      <c r="H16" s="38" t="s">
        <v>74</v>
      </c>
      <c r="I16" s="45">
        <f>0.2393*1.03</f>
        <v>0.246479</v>
      </c>
      <c r="J16" s="49"/>
      <c r="K16" s="39"/>
      <c r="L16" s="39"/>
    </row>
    <row r="17" spans="1:12">
      <c r="A17" s="38">
        <v>15</v>
      </c>
      <c r="B17" s="38" t="s">
        <v>70</v>
      </c>
      <c r="C17" s="38"/>
      <c r="D17" s="38"/>
      <c r="E17" s="38" t="s">
        <v>160</v>
      </c>
      <c r="F17" s="38" t="s">
        <v>161</v>
      </c>
      <c r="G17" s="40" t="s">
        <v>73</v>
      </c>
      <c r="H17" s="38" t="s">
        <v>74</v>
      </c>
      <c r="I17" s="45">
        <f>1.2*1.03</f>
        <v>1.236</v>
      </c>
      <c r="J17" s="49"/>
      <c r="K17" s="39"/>
      <c r="L17" s="39"/>
    </row>
    <row r="18" spans="1:12">
      <c r="A18" s="38">
        <v>16</v>
      </c>
      <c r="B18" s="38" t="s">
        <v>70</v>
      </c>
      <c r="C18" s="38"/>
      <c r="D18" s="38"/>
      <c r="E18" s="38" t="s">
        <v>162</v>
      </c>
      <c r="F18" s="38" t="s">
        <v>163</v>
      </c>
      <c r="G18" s="40" t="s">
        <v>73</v>
      </c>
      <c r="H18" s="38" t="s">
        <v>74</v>
      </c>
      <c r="I18" s="45">
        <f>2.188*1.03</f>
        <v>2.25364</v>
      </c>
      <c r="J18" s="49"/>
      <c r="K18" s="39"/>
      <c r="L18" s="39"/>
    </row>
    <row r="19" spans="1:12">
      <c r="A19" s="38">
        <v>17</v>
      </c>
      <c r="B19" s="38" t="s">
        <v>70</v>
      </c>
      <c r="C19" s="38"/>
      <c r="D19" s="38"/>
      <c r="E19" s="38" t="s">
        <v>164</v>
      </c>
      <c r="F19" s="38" t="s">
        <v>165</v>
      </c>
      <c r="G19" s="40" t="s">
        <v>73</v>
      </c>
      <c r="H19" s="38" t="s">
        <v>74</v>
      </c>
      <c r="I19" s="45">
        <f>0.4507*1.03</f>
        <v>0.464221</v>
      </c>
      <c r="J19" s="49"/>
      <c r="K19" s="39"/>
      <c r="L19" s="39"/>
    </row>
    <row r="20" spans="1:12">
      <c r="A20" s="38">
        <v>18</v>
      </c>
      <c r="B20" s="38" t="s">
        <v>70</v>
      </c>
      <c r="C20" s="38"/>
      <c r="D20" s="38"/>
      <c r="E20" s="38" t="s">
        <v>166</v>
      </c>
      <c r="F20" s="38" t="s">
        <v>167</v>
      </c>
      <c r="G20" s="40" t="s">
        <v>73</v>
      </c>
      <c r="H20" s="38" t="s">
        <v>74</v>
      </c>
      <c r="I20" s="45">
        <f>0.209*1.03</f>
        <v>0.21527</v>
      </c>
      <c r="J20" s="49"/>
      <c r="K20" s="39"/>
      <c r="L20" s="39"/>
    </row>
    <row r="21" ht="15" customHeight="1" spans="1:12">
      <c r="A21" s="38">
        <v>19</v>
      </c>
      <c r="B21" s="38" t="s">
        <v>70</v>
      </c>
      <c r="C21" s="38"/>
      <c r="D21" s="38"/>
      <c r="E21" s="38" t="s">
        <v>168</v>
      </c>
      <c r="F21" s="38" t="s">
        <v>169</v>
      </c>
      <c r="G21" s="40" t="s">
        <v>73</v>
      </c>
      <c r="H21" s="38" t="s">
        <v>74</v>
      </c>
      <c r="I21" s="45">
        <f>19.12*1.03</f>
        <v>19.6936</v>
      </c>
      <c r="J21" s="49"/>
      <c r="K21" s="39"/>
      <c r="L21" s="39"/>
    </row>
    <row r="22" spans="1:12">
      <c r="A22" s="38">
        <v>20</v>
      </c>
      <c r="B22" s="38" t="s">
        <v>70</v>
      </c>
      <c r="C22" s="38"/>
      <c r="D22" s="38"/>
      <c r="E22" s="38" t="s">
        <v>170</v>
      </c>
      <c r="F22" s="38" t="s">
        <v>171</v>
      </c>
      <c r="G22" s="40" t="s">
        <v>73</v>
      </c>
      <c r="H22" s="38" t="s">
        <v>74</v>
      </c>
      <c r="I22" s="45">
        <f>17.16*1.03</f>
        <v>17.6748</v>
      </c>
      <c r="J22" s="49"/>
      <c r="K22" s="39"/>
      <c r="L22" s="39"/>
    </row>
    <row r="23" spans="1:12">
      <c r="A23" s="38">
        <v>21</v>
      </c>
      <c r="B23" s="38" t="s">
        <v>70</v>
      </c>
      <c r="C23" s="38"/>
      <c r="D23" s="38"/>
      <c r="E23" s="38" t="s">
        <v>172</v>
      </c>
      <c r="F23" s="38" t="s">
        <v>173</v>
      </c>
      <c r="G23" s="40" t="s">
        <v>73</v>
      </c>
      <c r="H23" s="38" t="s">
        <v>74</v>
      </c>
      <c r="I23" s="45">
        <f>0.78*1.03</f>
        <v>0.8034</v>
      </c>
      <c r="J23" s="49"/>
      <c r="K23" s="39"/>
      <c r="L23" s="39"/>
    </row>
    <row r="24" spans="1:12">
      <c r="A24" s="38">
        <v>22</v>
      </c>
      <c r="B24" s="38" t="s">
        <v>70</v>
      </c>
      <c r="C24" s="38"/>
      <c r="D24" s="38"/>
      <c r="E24" s="38" t="s">
        <v>174</v>
      </c>
      <c r="F24" s="38" t="s">
        <v>175</v>
      </c>
      <c r="G24" s="40" t="s">
        <v>73</v>
      </c>
      <c r="H24" s="38" t="s">
        <v>74</v>
      </c>
      <c r="I24" s="45">
        <f>17.99*1.03</f>
        <v>18.5297</v>
      </c>
      <c r="J24" s="49"/>
      <c r="K24" s="39"/>
      <c r="L24" s="39"/>
    </row>
    <row r="25" spans="1:12">
      <c r="A25" s="38">
        <v>23</v>
      </c>
      <c r="B25" s="38" t="s">
        <v>70</v>
      </c>
      <c r="C25" s="39"/>
      <c r="D25" s="39"/>
      <c r="E25" s="39" t="s">
        <v>176</v>
      </c>
      <c r="F25" s="38" t="s">
        <v>177</v>
      </c>
      <c r="G25" s="40" t="s">
        <v>73</v>
      </c>
      <c r="H25" s="38" t="s">
        <v>74</v>
      </c>
      <c r="I25" s="45">
        <v>9.3</v>
      </c>
      <c r="J25" s="46"/>
      <c r="K25" s="39"/>
      <c r="L25" s="39"/>
    </row>
    <row r="26" spans="1:12">
      <c r="A26" s="38">
        <v>24</v>
      </c>
      <c r="B26" s="38" t="s">
        <v>70</v>
      </c>
      <c r="C26" s="39"/>
      <c r="D26" s="39"/>
      <c r="E26" s="39" t="s">
        <v>178</v>
      </c>
      <c r="F26" s="38" t="s">
        <v>179</v>
      </c>
      <c r="G26" s="40" t="s">
        <v>73</v>
      </c>
      <c r="H26" s="38" t="s">
        <v>74</v>
      </c>
      <c r="I26" s="45">
        <v>8.43</v>
      </c>
      <c r="J26" s="46"/>
      <c r="K26" s="39"/>
      <c r="L26" s="39"/>
    </row>
    <row r="27" spans="1:12">
      <c r="A27" s="38">
        <v>25</v>
      </c>
      <c r="B27" s="38" t="s">
        <v>70</v>
      </c>
      <c r="C27" s="39"/>
      <c r="D27" s="39"/>
      <c r="E27" s="39" t="s">
        <v>180</v>
      </c>
      <c r="F27" s="38" t="s">
        <v>181</v>
      </c>
      <c r="G27" s="40" t="s">
        <v>73</v>
      </c>
      <c r="H27" s="38" t="s">
        <v>74</v>
      </c>
      <c r="I27" s="45">
        <f>7.7785*1.03</f>
        <v>8.011855</v>
      </c>
      <c r="J27" s="46"/>
      <c r="K27" s="39"/>
      <c r="L27" s="39"/>
    </row>
    <row r="28" spans="1:12">
      <c r="A28" s="38">
        <v>26</v>
      </c>
      <c r="B28" s="38" t="s">
        <v>70</v>
      </c>
      <c r="C28" s="39"/>
      <c r="D28" s="39"/>
      <c r="E28" s="39" t="s">
        <v>182</v>
      </c>
      <c r="F28" s="38" t="s">
        <v>183</v>
      </c>
      <c r="G28" s="40" t="s">
        <v>73</v>
      </c>
      <c r="H28" s="38" t="s">
        <v>74</v>
      </c>
      <c r="I28" s="45">
        <f>27.8383*1.03</f>
        <v>28.673449</v>
      </c>
      <c r="J28" s="46"/>
      <c r="K28" s="39"/>
      <c r="L28" s="39"/>
    </row>
    <row r="29" spans="1:12">
      <c r="A29" s="38">
        <v>27</v>
      </c>
      <c r="B29" s="38" t="s">
        <v>70</v>
      </c>
      <c r="C29" s="39"/>
      <c r="D29" s="39"/>
      <c r="E29" s="39" t="s">
        <v>122</v>
      </c>
      <c r="F29" s="38" t="s">
        <v>123</v>
      </c>
      <c r="G29" s="40" t="s">
        <v>73</v>
      </c>
      <c r="H29" s="38" t="s">
        <v>74</v>
      </c>
      <c r="I29" s="45">
        <f>1.45*20+1.47*1.03</f>
        <v>30.5141</v>
      </c>
      <c r="J29" s="46"/>
      <c r="K29" s="39"/>
      <c r="L29" s="39"/>
    </row>
    <row r="30" spans="1:12">
      <c r="A30" s="38">
        <v>28</v>
      </c>
      <c r="B30" s="38" t="s">
        <v>70</v>
      </c>
      <c r="C30" s="39"/>
      <c r="D30" s="39"/>
      <c r="E30" s="39" t="s">
        <v>184</v>
      </c>
      <c r="F30" s="38" t="s">
        <v>185</v>
      </c>
      <c r="G30" s="40" t="s">
        <v>73</v>
      </c>
      <c r="H30" s="38" t="s">
        <v>74</v>
      </c>
      <c r="I30" s="45">
        <f>0.8923*1.03</f>
        <v>0.919069</v>
      </c>
      <c r="J30" s="46"/>
      <c r="K30" s="39"/>
      <c r="L30" s="39"/>
    </row>
    <row r="31" spans="1:12">
      <c r="A31" s="38">
        <v>29</v>
      </c>
      <c r="B31" s="38" t="s">
        <v>70</v>
      </c>
      <c r="C31" s="39"/>
      <c r="D31" s="39"/>
      <c r="E31" s="39" t="s">
        <v>120</v>
      </c>
      <c r="F31" s="38" t="s">
        <v>121</v>
      </c>
      <c r="G31" s="40" t="s">
        <v>73</v>
      </c>
      <c r="H31" s="38" t="s">
        <v>74</v>
      </c>
      <c r="I31" s="45">
        <f>1.05*20+1.52*1.03</f>
        <v>22.5656</v>
      </c>
      <c r="J31" s="46"/>
      <c r="K31" s="39"/>
      <c r="L31" s="39"/>
    </row>
    <row r="32" spans="1:12">
      <c r="A32" s="38">
        <v>30</v>
      </c>
      <c r="B32" s="38" t="s">
        <v>70</v>
      </c>
      <c r="C32" s="39"/>
      <c r="D32" s="39"/>
      <c r="E32" s="39" t="s">
        <v>186</v>
      </c>
      <c r="F32" s="38" t="s">
        <v>187</v>
      </c>
      <c r="G32" s="40" t="s">
        <v>73</v>
      </c>
      <c r="H32" s="38" t="s">
        <v>74</v>
      </c>
      <c r="I32" s="45">
        <f>5.75*1.03</f>
        <v>5.9225</v>
      </c>
      <c r="J32" s="46"/>
      <c r="K32" s="39"/>
      <c r="L32" s="39"/>
    </row>
    <row r="33" spans="1:12">
      <c r="A33" s="38">
        <v>31</v>
      </c>
      <c r="B33" s="38" t="s">
        <v>70</v>
      </c>
      <c r="C33" s="39"/>
      <c r="D33" s="39"/>
      <c r="E33" s="39" t="s">
        <v>188</v>
      </c>
      <c r="F33" s="38" t="s">
        <v>189</v>
      </c>
      <c r="G33" s="40" t="s">
        <v>73</v>
      </c>
      <c r="H33" s="38" t="s">
        <v>74</v>
      </c>
      <c r="I33" s="45">
        <f>4.7098*1.03</f>
        <v>4.851094</v>
      </c>
      <c r="J33" s="46"/>
      <c r="K33" s="39"/>
      <c r="L33" s="39"/>
    </row>
    <row r="34" spans="1:12">
      <c r="A34" s="38">
        <v>32</v>
      </c>
      <c r="B34" s="38" t="s">
        <v>70</v>
      </c>
      <c r="C34" s="39"/>
      <c r="D34" s="39"/>
      <c r="E34" s="39" t="s">
        <v>190</v>
      </c>
      <c r="F34" s="38" t="s">
        <v>191</v>
      </c>
      <c r="G34" s="40" t="s">
        <v>73</v>
      </c>
      <c r="H34" s="38" t="s">
        <v>74</v>
      </c>
      <c r="I34" s="45">
        <f>0.1111*1.03</f>
        <v>0.114433</v>
      </c>
      <c r="J34" s="46"/>
      <c r="K34" s="39"/>
      <c r="L34" s="39"/>
    </row>
    <row r="35" spans="1:12">
      <c r="A35" s="38">
        <v>33</v>
      </c>
      <c r="B35" s="38" t="s">
        <v>70</v>
      </c>
      <c r="C35" s="39"/>
      <c r="D35" s="39"/>
      <c r="E35" s="39" t="s">
        <v>192</v>
      </c>
      <c r="F35" s="38" t="s">
        <v>193</v>
      </c>
      <c r="G35" s="40" t="s">
        <v>73</v>
      </c>
      <c r="H35" s="38" t="s">
        <v>74</v>
      </c>
      <c r="I35" s="45">
        <f>0.0896*1.03</f>
        <v>0.092288</v>
      </c>
      <c r="J35" s="46"/>
      <c r="K35" s="39"/>
      <c r="L35" s="39"/>
    </row>
    <row r="36" spans="1:12">
      <c r="A36" s="38">
        <v>34</v>
      </c>
      <c r="B36" s="38" t="s">
        <v>70</v>
      </c>
      <c r="C36" s="39"/>
      <c r="D36" s="39"/>
      <c r="E36" s="39" t="s">
        <v>194</v>
      </c>
      <c r="F36" s="38" t="s">
        <v>195</v>
      </c>
      <c r="G36" s="40" t="s">
        <v>73</v>
      </c>
      <c r="H36" s="38" t="s">
        <v>74</v>
      </c>
      <c r="I36" s="45">
        <f>0.0637*1.03</f>
        <v>0.065611</v>
      </c>
      <c r="J36" s="46"/>
      <c r="K36" s="39"/>
      <c r="L36" s="39"/>
    </row>
    <row r="37" spans="1:12">
      <c r="A37" s="38">
        <v>35</v>
      </c>
      <c r="B37" s="38" t="s">
        <v>70</v>
      </c>
      <c r="C37" s="39"/>
      <c r="D37" s="39"/>
      <c r="E37" s="39" t="s">
        <v>196</v>
      </c>
      <c r="F37" s="38" t="s">
        <v>197</v>
      </c>
      <c r="G37" s="40" t="s">
        <v>73</v>
      </c>
      <c r="H37" s="38" t="s">
        <v>74</v>
      </c>
      <c r="I37" s="45">
        <f>8.5*1.03</f>
        <v>8.755</v>
      </c>
      <c r="J37" s="46"/>
      <c r="K37" s="39"/>
      <c r="L37" s="39"/>
    </row>
    <row r="38" spans="1:12">
      <c r="A38" s="38">
        <v>36</v>
      </c>
      <c r="B38" s="38" t="s">
        <v>70</v>
      </c>
      <c r="C38" s="39"/>
      <c r="D38" s="39"/>
      <c r="E38" s="39" t="s">
        <v>198</v>
      </c>
      <c r="F38" s="38" t="s">
        <v>199</v>
      </c>
      <c r="G38" s="40" t="s">
        <v>73</v>
      </c>
      <c r="H38" s="38" t="s">
        <v>74</v>
      </c>
      <c r="I38" s="45">
        <f>1.79*1.03</f>
        <v>1.8437</v>
      </c>
      <c r="J38" s="46"/>
      <c r="K38" s="39"/>
      <c r="L38" s="39"/>
    </row>
    <row r="39" spans="1:12">
      <c r="A39" s="38">
        <v>37</v>
      </c>
      <c r="B39" s="38" t="s">
        <v>70</v>
      </c>
      <c r="C39" s="39"/>
      <c r="D39" s="39"/>
      <c r="E39" s="39" t="s">
        <v>200</v>
      </c>
      <c r="F39" s="38" t="s">
        <v>201</v>
      </c>
      <c r="G39" s="40" t="s">
        <v>73</v>
      </c>
      <c r="H39" s="38" t="s">
        <v>74</v>
      </c>
      <c r="I39" s="45">
        <f>0.0456*1.03</f>
        <v>0.046968</v>
      </c>
      <c r="J39" s="46"/>
      <c r="K39" s="39"/>
      <c r="L39" s="39"/>
    </row>
    <row r="40" spans="1:12">
      <c r="A40" s="38">
        <v>38</v>
      </c>
      <c r="B40" s="38" t="s">
        <v>70</v>
      </c>
      <c r="C40" s="39"/>
      <c r="D40" s="39"/>
      <c r="E40" s="39" t="s">
        <v>202</v>
      </c>
      <c r="F40" s="38" t="s">
        <v>203</v>
      </c>
      <c r="G40" s="40" t="s">
        <v>73</v>
      </c>
      <c r="H40" s="38" t="s">
        <v>74</v>
      </c>
      <c r="I40" s="45">
        <f>0.188*1.03</f>
        <v>0.19364</v>
      </c>
      <c r="J40" s="46"/>
      <c r="K40" s="39"/>
      <c r="L40" s="39"/>
    </row>
  </sheetData>
  <mergeCells count="1">
    <mergeCell ref="A1:J1"/>
  </mergeCells>
  <pageMargins left="0.75" right="0.75" top="1" bottom="1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1" sqref="A1:J1"/>
    </sheetView>
  </sheetViews>
  <sheetFormatPr defaultColWidth="9" defaultRowHeight="16.5" outlineLevelRow="3"/>
  <cols>
    <col min="1" max="1" width="5.125" style="32" customWidth="1"/>
    <col min="2" max="2" width="12.125" style="32" customWidth="1"/>
    <col min="3" max="3" width="17.125" style="32" customWidth="1"/>
    <col min="4" max="5" width="12.75" style="32" customWidth="1"/>
    <col min="6" max="6" width="48.25" style="33" customWidth="1"/>
    <col min="7" max="8" width="8.875" style="33" customWidth="1"/>
    <col min="9" max="9" width="12.875" style="34" customWidth="1"/>
    <col min="10" max="10" width="17.125" style="35" customWidth="1"/>
    <col min="11" max="16384" width="9" style="32"/>
  </cols>
  <sheetData>
    <row r="1" ht="21" spans="1:10">
      <c r="A1" s="36" t="s">
        <v>58</v>
      </c>
      <c r="B1" s="36"/>
      <c r="C1" s="36"/>
      <c r="D1" s="36"/>
      <c r="E1" s="36"/>
      <c r="F1" s="36"/>
      <c r="G1" s="36"/>
      <c r="H1" s="36"/>
      <c r="I1" s="36"/>
      <c r="J1" s="41"/>
    </row>
    <row r="2" s="31" customFormat="1" ht="15" spans="1:12">
      <c r="A2" s="37" t="s">
        <v>1</v>
      </c>
      <c r="B2" s="37" t="s">
        <v>59</v>
      </c>
      <c r="C2" s="37" t="s">
        <v>60</v>
      </c>
      <c r="D2" s="37" t="s">
        <v>61</v>
      </c>
      <c r="E2" s="37" t="s">
        <v>3</v>
      </c>
      <c r="F2" s="37" t="s">
        <v>62</v>
      </c>
      <c r="G2" s="37" t="s">
        <v>63</v>
      </c>
      <c r="H2" s="37" t="s">
        <v>64</v>
      </c>
      <c r="I2" s="42" t="s">
        <v>65</v>
      </c>
      <c r="J2" s="43" t="s">
        <v>6</v>
      </c>
      <c r="K2" s="44" t="s">
        <v>21</v>
      </c>
      <c r="L2" s="44" t="s">
        <v>13</v>
      </c>
    </row>
    <row r="3" spans="1:12">
      <c r="A3" s="38">
        <v>23</v>
      </c>
      <c r="B3" s="38" t="s">
        <v>70</v>
      </c>
      <c r="C3" s="39"/>
      <c r="D3" s="39"/>
      <c r="E3" s="39" t="s">
        <v>176</v>
      </c>
      <c r="F3" s="38" t="s">
        <v>177</v>
      </c>
      <c r="G3" s="40" t="s">
        <v>73</v>
      </c>
      <c r="H3" s="38" t="s">
        <v>74</v>
      </c>
      <c r="I3" s="45">
        <v>9.3</v>
      </c>
      <c r="J3" s="46"/>
      <c r="K3" s="39"/>
      <c r="L3" s="39"/>
    </row>
    <row r="4" spans="1:12">
      <c r="A4" s="38">
        <v>24</v>
      </c>
      <c r="B4" s="38" t="s">
        <v>70</v>
      </c>
      <c r="C4" s="39"/>
      <c r="D4" s="39"/>
      <c r="E4" s="39" t="s">
        <v>178</v>
      </c>
      <c r="F4" s="38" t="s">
        <v>179</v>
      </c>
      <c r="G4" s="40" t="s">
        <v>73</v>
      </c>
      <c r="H4" s="38" t="s">
        <v>74</v>
      </c>
      <c r="I4" s="45">
        <v>8.43</v>
      </c>
      <c r="J4" s="46"/>
      <c r="K4" s="39"/>
      <c r="L4" s="39"/>
    </row>
  </sheetData>
  <mergeCells count="1">
    <mergeCell ref="A1:J1"/>
  </mergeCells>
  <pageMargins left="0.75" right="0.75" top="1" bottom="1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R28" sqref="R28"/>
    </sheetView>
  </sheetViews>
  <sheetFormatPr defaultColWidth="9" defaultRowHeight="16.5"/>
  <cols>
    <col min="1" max="1" width="4.75" style="1" customWidth="1"/>
    <col min="2" max="2" width="8" style="1" customWidth="1"/>
    <col min="3" max="3" width="11.375" style="1" customWidth="1"/>
    <col min="4" max="4" width="8" style="1" customWidth="1"/>
    <col min="5" max="5" width="11.75" style="2" customWidth="1"/>
    <col min="6" max="6" width="26.875" style="1" customWidth="1"/>
    <col min="7" max="7" width="8" style="1" customWidth="1"/>
    <col min="8" max="8" width="9.25" style="1" customWidth="1"/>
    <col min="9" max="9" width="9.25" style="3" customWidth="1"/>
    <col min="10" max="11" width="5.5" style="1" customWidth="1"/>
    <col min="12" max="12" width="6.25" style="1" customWidth="1"/>
    <col min="13" max="13" width="9" style="4"/>
    <col min="14" max="15" width="9" style="1"/>
    <col min="16" max="16" width="10.875" style="1" customWidth="1"/>
    <col min="17" max="17" width="10.375" style="1"/>
    <col min="18" max="18" width="13.75" style="1"/>
    <col min="19" max="16384" width="9" style="1"/>
  </cols>
  <sheetData>
    <row r="1" ht="21" spans="1:12">
      <c r="A1" s="5" t="s">
        <v>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6">
      <c r="A2" s="7" t="s">
        <v>1</v>
      </c>
      <c r="B2" s="7" t="s">
        <v>59</v>
      </c>
      <c r="C2" s="7" t="s">
        <v>60</v>
      </c>
      <c r="D2" s="7" t="s">
        <v>61</v>
      </c>
      <c r="E2" s="7" t="s">
        <v>3</v>
      </c>
      <c r="F2" s="7" t="s">
        <v>62</v>
      </c>
      <c r="G2" s="7" t="s">
        <v>63</v>
      </c>
      <c r="H2" s="7" t="s">
        <v>64</v>
      </c>
      <c r="I2" s="13" t="s">
        <v>65</v>
      </c>
      <c r="J2" s="14" t="s">
        <v>6</v>
      </c>
      <c r="K2" s="15" t="s">
        <v>21</v>
      </c>
      <c r="L2" s="15" t="s">
        <v>13</v>
      </c>
      <c r="M2" s="16" t="s">
        <v>204</v>
      </c>
      <c r="N2" s="15" t="s">
        <v>205</v>
      </c>
      <c r="P2" s="1" t="s">
        <v>206</v>
      </c>
    </row>
    <row r="3" spans="1:18">
      <c r="A3" s="8">
        <v>1</v>
      </c>
      <c r="B3" s="8" t="s">
        <v>70</v>
      </c>
      <c r="C3" s="9"/>
      <c r="D3" s="10"/>
      <c r="E3" s="8" t="s">
        <v>118</v>
      </c>
      <c r="F3" s="11" t="s">
        <v>207</v>
      </c>
      <c r="G3" s="11" t="s">
        <v>73</v>
      </c>
      <c r="H3" s="8"/>
      <c r="I3" s="17">
        <f>M3*20+N3*1.03+L3</f>
        <v>13.23461</v>
      </c>
      <c r="J3" s="18"/>
      <c r="K3" s="9"/>
      <c r="L3" s="8">
        <v>1.6</v>
      </c>
      <c r="M3" s="19">
        <v>0.5</v>
      </c>
      <c r="N3" s="9">
        <v>1.587</v>
      </c>
      <c r="P3" s="20">
        <f>VLOOKUP(E3,'[2]2021.02.17签订'!$B:$E,4,0)</f>
        <v>10.61</v>
      </c>
      <c r="Q3" s="26">
        <f>I3-P3</f>
        <v>2.62461</v>
      </c>
      <c r="R3" s="27">
        <f>Q3/P3</f>
        <v>0.247371347785108</v>
      </c>
    </row>
    <row r="4" spans="1:18">
      <c r="A4" s="8">
        <v>2</v>
      </c>
      <c r="B4" s="8" t="s">
        <v>70</v>
      </c>
      <c r="C4" s="9"/>
      <c r="D4" s="10"/>
      <c r="E4" s="8" t="s">
        <v>116</v>
      </c>
      <c r="F4" s="11" t="s">
        <v>208</v>
      </c>
      <c r="G4" s="11" t="s">
        <v>73</v>
      </c>
      <c r="H4" s="8"/>
      <c r="I4" s="17">
        <f>M4*20+N4*1.03+L4</f>
        <v>84.9945</v>
      </c>
      <c r="J4" s="18"/>
      <c r="K4" s="9"/>
      <c r="L4" s="8">
        <v>4.3</v>
      </c>
      <c r="M4" s="19">
        <v>3.1</v>
      </c>
      <c r="N4" s="9">
        <v>18.15</v>
      </c>
      <c r="P4" s="20">
        <f>VLOOKUP(E4,'[2]2021.02.17签订'!$B:$E,4,0)</f>
        <v>67.78</v>
      </c>
      <c r="Q4" s="26">
        <f t="shared" ref="Q4:Q17" si="0">I4-P4</f>
        <v>17.2145</v>
      </c>
      <c r="R4" s="27">
        <f t="shared" ref="R4:R24" si="1">Q4/P4</f>
        <v>0.25397609914429</v>
      </c>
    </row>
    <row r="5" spans="1:18">
      <c r="A5" s="8">
        <v>3</v>
      </c>
      <c r="B5" s="8" t="s">
        <v>70</v>
      </c>
      <c r="C5" s="9"/>
      <c r="D5" s="10"/>
      <c r="E5" s="8" t="s">
        <v>209</v>
      </c>
      <c r="F5" s="11" t="s">
        <v>210</v>
      </c>
      <c r="G5" s="11" t="s">
        <v>73</v>
      </c>
      <c r="H5" s="8"/>
      <c r="I5" s="17">
        <f>37.0642*1.03+L5</f>
        <v>38.676126</v>
      </c>
      <c r="J5" s="18"/>
      <c r="K5" s="9"/>
      <c r="L5" s="8">
        <v>0.5</v>
      </c>
      <c r="M5" s="19"/>
      <c r="N5" s="9"/>
      <c r="P5" s="20">
        <f>VLOOKUP(E5,'[2]2021.02.17签订'!$B:$E,4,0)</f>
        <v>38.5</v>
      </c>
      <c r="Q5" s="26">
        <f t="shared" si="0"/>
        <v>0.176126000000004</v>
      </c>
      <c r="R5" s="27">
        <f t="shared" si="1"/>
        <v>0.00457470129870139</v>
      </c>
    </row>
    <row r="6" spans="1:18">
      <c r="A6" s="8">
        <v>4</v>
      </c>
      <c r="B6" s="8" t="s">
        <v>70</v>
      </c>
      <c r="C6" s="9"/>
      <c r="D6" s="10"/>
      <c r="E6" s="8" t="s">
        <v>211</v>
      </c>
      <c r="F6" s="11" t="s">
        <v>212</v>
      </c>
      <c r="G6" s="11" t="s">
        <v>73</v>
      </c>
      <c r="H6" s="8"/>
      <c r="I6" s="17">
        <f>15.1998*1.03+L6</f>
        <v>15.845794</v>
      </c>
      <c r="J6" s="18"/>
      <c r="K6" s="9"/>
      <c r="L6" s="8">
        <v>0.19</v>
      </c>
      <c r="M6" s="19"/>
      <c r="N6" s="9"/>
      <c r="P6" s="21">
        <f>VLOOKUP(E6,'[2]2021.02.17签订'!$B:$E,4,0)</f>
        <v>16.47</v>
      </c>
      <c r="Q6" s="28">
        <f t="shared" si="0"/>
        <v>-0.624205999999999</v>
      </c>
      <c r="R6" s="29">
        <f t="shared" si="1"/>
        <v>-0.0378995749848208</v>
      </c>
    </row>
    <row r="7" spans="1:18">
      <c r="A7" s="8">
        <v>5</v>
      </c>
      <c r="B7" s="8" t="s">
        <v>70</v>
      </c>
      <c r="C7" s="9"/>
      <c r="D7" s="10"/>
      <c r="E7" s="8" t="s">
        <v>213</v>
      </c>
      <c r="F7" s="11" t="s">
        <v>214</v>
      </c>
      <c r="G7" s="11" t="s">
        <v>73</v>
      </c>
      <c r="H7" s="8"/>
      <c r="I7" s="17">
        <f>6.06+L7</f>
        <v>6.56</v>
      </c>
      <c r="J7" s="18"/>
      <c r="K7" s="9"/>
      <c r="L7" s="8">
        <v>0.5</v>
      </c>
      <c r="M7" s="19"/>
      <c r="N7" s="9"/>
      <c r="P7" s="21">
        <f>VLOOKUP(E7,'[2]2021.02.17签订'!$B:$E,4,0)</f>
        <v>8.94</v>
      </c>
      <c r="Q7" s="28">
        <f t="shared" si="0"/>
        <v>-2.38</v>
      </c>
      <c r="R7" s="29">
        <f t="shared" si="1"/>
        <v>-0.266219239373602</v>
      </c>
    </row>
    <row r="8" spans="1:18">
      <c r="A8" s="8">
        <v>6</v>
      </c>
      <c r="B8" s="8" t="s">
        <v>70</v>
      </c>
      <c r="C8" s="12"/>
      <c r="D8" s="10"/>
      <c r="E8" s="8" t="s">
        <v>215</v>
      </c>
      <c r="F8" s="11" t="s">
        <v>216</v>
      </c>
      <c r="G8" s="11" t="s">
        <v>73</v>
      </c>
      <c r="H8" s="8"/>
      <c r="I8" s="17">
        <f>28.98*1.03+L8</f>
        <v>30.3494</v>
      </c>
      <c r="J8" s="18"/>
      <c r="K8" s="9"/>
      <c r="L8" s="8">
        <v>0.5</v>
      </c>
      <c r="M8" s="19"/>
      <c r="N8" s="9"/>
      <c r="P8" s="20">
        <f>VLOOKUP(E8,'[2]2021.02.17签订'!$B:$E,4,0)</f>
        <v>21.96</v>
      </c>
      <c r="Q8" s="26">
        <f t="shared" si="0"/>
        <v>8.3894</v>
      </c>
      <c r="R8" s="27">
        <f t="shared" si="1"/>
        <v>0.382030965391621</v>
      </c>
    </row>
    <row r="9" spans="1:18">
      <c r="A9" s="8">
        <v>7</v>
      </c>
      <c r="B9" s="8" t="s">
        <v>70</v>
      </c>
      <c r="C9" s="12"/>
      <c r="D9" s="10"/>
      <c r="E9" s="8" t="s">
        <v>217</v>
      </c>
      <c r="F9" s="11" t="s">
        <v>218</v>
      </c>
      <c r="G9" s="11" t="s">
        <v>73</v>
      </c>
      <c r="H9" s="8"/>
      <c r="I9" s="17">
        <f>23.65*1.03+L9</f>
        <v>24.7595</v>
      </c>
      <c r="J9" s="18"/>
      <c r="K9" s="9"/>
      <c r="L9" s="8">
        <v>0.4</v>
      </c>
      <c r="M9" s="19"/>
      <c r="N9" s="9"/>
      <c r="P9" s="20">
        <f>VLOOKUP(E9,'[2]2021.02.17签订'!$B:$E,4,0)</f>
        <v>17.33</v>
      </c>
      <c r="Q9" s="26">
        <f t="shared" si="0"/>
        <v>7.4295</v>
      </c>
      <c r="R9" s="27">
        <f t="shared" si="1"/>
        <v>0.428707443739181</v>
      </c>
    </row>
    <row r="10" spans="1:18">
      <c r="A10" s="8">
        <v>8</v>
      </c>
      <c r="B10" s="8" t="s">
        <v>70</v>
      </c>
      <c r="C10" s="12"/>
      <c r="D10" s="10"/>
      <c r="E10" s="8" t="s">
        <v>219</v>
      </c>
      <c r="F10" s="11" t="s">
        <v>220</v>
      </c>
      <c r="G10" s="11" t="s">
        <v>73</v>
      </c>
      <c r="H10" s="8"/>
      <c r="I10" s="17">
        <f>12.31*1.03+L10</f>
        <v>12.8693</v>
      </c>
      <c r="J10" s="18"/>
      <c r="K10" s="9"/>
      <c r="L10" s="8">
        <v>0.19</v>
      </c>
      <c r="M10" s="19"/>
      <c r="N10" s="9"/>
      <c r="P10" s="20">
        <f>VLOOKUP(E10,'[2]2021.02.17签订'!$B:$E,4,0)</f>
        <v>9.33</v>
      </c>
      <c r="Q10" s="26">
        <f t="shared" si="0"/>
        <v>3.5393</v>
      </c>
      <c r="R10" s="27">
        <f t="shared" si="1"/>
        <v>0.379346195069668</v>
      </c>
    </row>
    <row r="11" spans="1:18">
      <c r="A11" s="8">
        <v>9</v>
      </c>
      <c r="B11" s="8" t="s">
        <v>70</v>
      </c>
      <c r="C11" s="12"/>
      <c r="D11" s="10"/>
      <c r="E11" s="8" t="s">
        <v>130</v>
      </c>
      <c r="F11" s="11" t="s">
        <v>131</v>
      </c>
      <c r="G11" s="11" t="s">
        <v>73</v>
      </c>
      <c r="H11" s="8"/>
      <c r="I11" s="17">
        <f>M11*20+N11*1.03+L11</f>
        <v>86.9703</v>
      </c>
      <c r="J11" s="18"/>
      <c r="K11" s="9"/>
      <c r="L11" s="8">
        <v>4.3</v>
      </c>
      <c r="M11" s="19">
        <v>3</v>
      </c>
      <c r="N11" s="9">
        <v>22.01</v>
      </c>
      <c r="P11" s="22">
        <v>79.7</v>
      </c>
      <c r="Q11" s="26">
        <f t="shared" si="0"/>
        <v>7.27029999999999</v>
      </c>
      <c r="R11" s="27">
        <f t="shared" si="1"/>
        <v>0.0912208281053951</v>
      </c>
    </row>
    <row r="12" spans="1:18">
      <c r="A12" s="8">
        <v>10</v>
      </c>
      <c r="B12" s="8" t="s">
        <v>70</v>
      </c>
      <c r="C12" s="8"/>
      <c r="D12" s="8"/>
      <c r="E12" s="8" t="s">
        <v>124</v>
      </c>
      <c r="F12" s="8" t="s">
        <v>221</v>
      </c>
      <c r="G12" s="11" t="s">
        <v>73</v>
      </c>
      <c r="H12" s="8"/>
      <c r="I12" s="17">
        <f>M12*20+N12*1.03+L12</f>
        <v>90.0348</v>
      </c>
      <c r="J12" s="23"/>
      <c r="K12" s="9"/>
      <c r="L12" s="8">
        <v>4.3</v>
      </c>
      <c r="M12" s="19">
        <v>3.3</v>
      </c>
      <c r="N12" s="9">
        <v>19.16</v>
      </c>
      <c r="P12" s="20">
        <f>VLOOKUP(E12,'[2]2021.02.17签订'!$B:$E,4,0)</f>
        <v>71.76</v>
      </c>
      <c r="Q12" s="26">
        <f t="shared" si="0"/>
        <v>18.2748</v>
      </c>
      <c r="R12" s="27">
        <f t="shared" si="1"/>
        <v>0.254665551839465</v>
      </c>
    </row>
    <row r="13" spans="1:18">
      <c r="A13" s="8">
        <v>11</v>
      </c>
      <c r="B13" s="8" t="s">
        <v>70</v>
      </c>
      <c r="C13" s="8"/>
      <c r="D13" s="8"/>
      <c r="E13" s="8" t="s">
        <v>128</v>
      </c>
      <c r="F13" s="8" t="s">
        <v>129</v>
      </c>
      <c r="G13" s="11" t="s">
        <v>73</v>
      </c>
      <c r="H13" s="8"/>
      <c r="I13" s="17">
        <f>M13*20+N13*1.03+L13</f>
        <v>15.63461</v>
      </c>
      <c r="J13" s="23"/>
      <c r="K13" s="9"/>
      <c r="L13" s="8">
        <v>1.6</v>
      </c>
      <c r="M13" s="19">
        <v>0.62</v>
      </c>
      <c r="N13" s="9">
        <v>1.587</v>
      </c>
      <c r="P13" s="20">
        <f>VLOOKUP(E13,'[2]2021.02.17签订'!$B:$E,4,0)</f>
        <v>12.32</v>
      </c>
      <c r="Q13" s="26">
        <f t="shared" si="0"/>
        <v>3.31461</v>
      </c>
      <c r="R13" s="27">
        <f t="shared" si="1"/>
        <v>0.269043019480519</v>
      </c>
    </row>
    <row r="14" spans="1:18">
      <c r="A14" s="8">
        <v>12</v>
      </c>
      <c r="B14" s="8" t="s">
        <v>70</v>
      </c>
      <c r="C14" s="8"/>
      <c r="D14" s="8"/>
      <c r="E14" s="8" t="s">
        <v>222</v>
      </c>
      <c r="F14" s="8" t="s">
        <v>223</v>
      </c>
      <c r="G14" s="11" t="s">
        <v>73</v>
      </c>
      <c r="H14" s="8"/>
      <c r="I14" s="17">
        <f>34.775*1.03+L14</f>
        <v>36.31825</v>
      </c>
      <c r="J14" s="23"/>
      <c r="K14" s="9"/>
      <c r="L14" s="8">
        <v>0.5</v>
      </c>
      <c r="M14" s="19"/>
      <c r="N14" s="9"/>
      <c r="P14" s="21">
        <f>VLOOKUP(E14,'[2]2021.02.17签订'!$B:$E,4,0)</f>
        <v>40.28</v>
      </c>
      <c r="Q14" s="28">
        <f t="shared" si="0"/>
        <v>-3.96175</v>
      </c>
      <c r="R14" s="29">
        <f t="shared" si="1"/>
        <v>-0.0983552631578948</v>
      </c>
    </row>
    <row r="15" spans="1:18">
      <c r="A15" s="8">
        <v>13</v>
      </c>
      <c r="B15" s="8" t="s">
        <v>70</v>
      </c>
      <c r="C15" s="8"/>
      <c r="D15" s="8"/>
      <c r="E15" s="8" t="s">
        <v>224</v>
      </c>
      <c r="F15" s="8" t="s">
        <v>225</v>
      </c>
      <c r="G15" s="11" t="s">
        <v>73</v>
      </c>
      <c r="H15" s="8"/>
      <c r="I15" s="17">
        <f>15.64*1.03+L15</f>
        <v>16.3092</v>
      </c>
      <c r="J15" s="23"/>
      <c r="K15" s="9"/>
      <c r="L15" s="8">
        <v>0.2</v>
      </c>
      <c r="M15" s="19"/>
      <c r="N15" s="9"/>
      <c r="P15" s="21">
        <f>VLOOKUP(E15,'[2]2021.02.17签订'!$B:$E,4,0)</f>
        <v>20.46</v>
      </c>
      <c r="Q15" s="28">
        <f t="shared" si="0"/>
        <v>-4.1508</v>
      </c>
      <c r="R15" s="29">
        <f t="shared" si="1"/>
        <v>-0.202873900293255</v>
      </c>
    </row>
    <row r="16" spans="1:18">
      <c r="A16" s="8">
        <v>14</v>
      </c>
      <c r="B16" s="8" t="s">
        <v>70</v>
      </c>
      <c r="C16" s="9"/>
      <c r="D16" s="9"/>
      <c r="E16" s="8" t="s">
        <v>226</v>
      </c>
      <c r="F16" s="8" t="s">
        <v>227</v>
      </c>
      <c r="G16" s="11" t="s">
        <v>73</v>
      </c>
      <c r="H16" s="8"/>
      <c r="I16" s="17">
        <f>13.75*1.03+L16</f>
        <v>15.7625</v>
      </c>
      <c r="J16" s="18"/>
      <c r="K16" s="9"/>
      <c r="L16" s="8">
        <v>1.6</v>
      </c>
      <c r="M16" s="19"/>
      <c r="N16" s="9"/>
      <c r="P16" s="20">
        <v>13.7541</v>
      </c>
      <c r="Q16" s="26">
        <f t="shared" si="0"/>
        <v>2.0084</v>
      </c>
      <c r="R16" s="27">
        <f t="shared" si="1"/>
        <v>0.146021913465803</v>
      </c>
    </row>
    <row r="17" spans="1:18">
      <c r="A17" s="8">
        <v>18</v>
      </c>
      <c r="B17" s="8" t="s">
        <v>70</v>
      </c>
      <c r="C17" s="9"/>
      <c r="D17" s="9"/>
      <c r="E17" s="8" t="s">
        <v>228</v>
      </c>
      <c r="F17" s="8" t="s">
        <v>229</v>
      </c>
      <c r="G17" s="11" t="s">
        <v>73</v>
      </c>
      <c r="H17" s="8"/>
      <c r="I17" s="17">
        <f>26.67*1.03+L17</f>
        <v>27.6701</v>
      </c>
      <c r="J17" s="18"/>
      <c r="K17" s="9"/>
      <c r="L17" s="8">
        <v>0.2</v>
      </c>
      <c r="M17" s="19"/>
      <c r="N17" s="9"/>
      <c r="P17" s="24">
        <v>26.27</v>
      </c>
      <c r="Q17" s="26">
        <f t="shared" si="0"/>
        <v>1.4001</v>
      </c>
      <c r="R17" s="27">
        <f t="shared" si="1"/>
        <v>0.0532965359725924</v>
      </c>
    </row>
    <row r="18" spans="1:18">
      <c r="A18" s="8">
        <v>15</v>
      </c>
      <c r="B18" s="8" t="s">
        <v>70</v>
      </c>
      <c r="C18" s="9"/>
      <c r="D18" s="9"/>
      <c r="E18" s="8" t="s">
        <v>230</v>
      </c>
      <c r="F18" s="8" t="s">
        <v>231</v>
      </c>
      <c r="G18" s="11" t="s">
        <v>73</v>
      </c>
      <c r="H18" s="8"/>
      <c r="I18" s="17">
        <f>42.68*1.03+L18</f>
        <v>45.1604</v>
      </c>
      <c r="J18" s="18"/>
      <c r="K18" s="9"/>
      <c r="L18" s="8">
        <v>1.2</v>
      </c>
      <c r="M18" s="19"/>
      <c r="N18" s="9"/>
      <c r="P18" s="25"/>
      <c r="Q18" s="30"/>
      <c r="R18" s="30"/>
    </row>
    <row r="19" spans="1:18">
      <c r="A19" s="8">
        <v>16</v>
      </c>
      <c r="B19" s="8" t="s">
        <v>70</v>
      </c>
      <c r="C19" s="9"/>
      <c r="D19" s="9"/>
      <c r="E19" s="8" t="s">
        <v>232</v>
      </c>
      <c r="F19" s="8" t="s">
        <v>233</v>
      </c>
      <c r="G19" s="11" t="s">
        <v>73</v>
      </c>
      <c r="H19" s="8"/>
      <c r="I19" s="17">
        <f>0.58*1.03+L19</f>
        <v>0.6174</v>
      </c>
      <c r="J19" s="18"/>
      <c r="K19" s="9"/>
      <c r="L19" s="8">
        <v>0.02</v>
      </c>
      <c r="M19" s="19"/>
      <c r="N19" s="9"/>
      <c r="P19" s="25"/>
      <c r="Q19" s="30"/>
      <c r="R19" s="30"/>
    </row>
    <row r="20" spans="1:18">
      <c r="A20" s="8">
        <v>17</v>
      </c>
      <c r="B20" s="8" t="s">
        <v>70</v>
      </c>
      <c r="C20" s="9"/>
      <c r="D20" s="9"/>
      <c r="E20" s="8" t="s">
        <v>202</v>
      </c>
      <c r="F20" s="8" t="s">
        <v>203</v>
      </c>
      <c r="G20" s="11" t="s">
        <v>73</v>
      </c>
      <c r="H20" s="8"/>
      <c r="I20" s="17">
        <f>0.188*1.03+L20</f>
        <v>0.22364</v>
      </c>
      <c r="J20" s="18"/>
      <c r="K20" s="9"/>
      <c r="L20" s="8">
        <v>0.03</v>
      </c>
      <c r="M20" s="19"/>
      <c r="N20" s="9"/>
      <c r="P20" s="25"/>
      <c r="Q20" s="30"/>
      <c r="R20" s="30"/>
    </row>
    <row r="21" spans="1:18">
      <c r="A21" s="8">
        <v>19</v>
      </c>
      <c r="B21" s="8" t="s">
        <v>70</v>
      </c>
      <c r="C21" s="8"/>
      <c r="D21" s="8"/>
      <c r="E21" s="8" t="s">
        <v>132</v>
      </c>
      <c r="F21" s="8" t="s">
        <v>133</v>
      </c>
      <c r="G21" s="11" t="s">
        <v>73</v>
      </c>
      <c r="H21" s="8"/>
      <c r="I21" s="17">
        <f>M21*20+N21*1.03+L21</f>
        <v>11.19959</v>
      </c>
      <c r="J21" s="23"/>
      <c r="K21" s="9"/>
      <c r="L21" s="8">
        <v>1.6</v>
      </c>
      <c r="M21" s="19">
        <v>0.4</v>
      </c>
      <c r="N21" s="9">
        <v>1.553</v>
      </c>
      <c r="P21" s="25"/>
      <c r="Q21" s="30"/>
      <c r="R21" s="30"/>
    </row>
    <row r="22" spans="1:18">
      <c r="A22" s="8">
        <v>20</v>
      </c>
      <c r="B22" s="8" t="s">
        <v>70</v>
      </c>
      <c r="C22" s="8"/>
      <c r="D22" s="8"/>
      <c r="E22" s="8" t="s">
        <v>234</v>
      </c>
      <c r="F22" s="8" t="s">
        <v>235</v>
      </c>
      <c r="G22" s="11" t="s">
        <v>73</v>
      </c>
      <c r="H22" s="8"/>
      <c r="I22" s="17">
        <f>(39.69628+11.628+4.1154)*1.05+L22</f>
        <v>58.611664</v>
      </c>
      <c r="J22" s="23"/>
      <c r="K22" s="9"/>
      <c r="L22" s="8">
        <v>0.4</v>
      </c>
      <c r="M22" s="19"/>
      <c r="N22" s="9"/>
      <c r="P22" s="25"/>
      <c r="Q22" s="30"/>
      <c r="R22" s="30"/>
    </row>
    <row r="23" spans="1:18">
      <c r="A23" s="8">
        <v>21</v>
      </c>
      <c r="B23" s="8" t="s">
        <v>70</v>
      </c>
      <c r="C23" s="8"/>
      <c r="D23" s="8"/>
      <c r="E23" s="8" t="s">
        <v>236</v>
      </c>
      <c r="F23" s="8" t="s">
        <v>237</v>
      </c>
      <c r="G23" s="11" t="s">
        <v>73</v>
      </c>
      <c r="H23" s="8"/>
      <c r="I23" s="17">
        <f>(24.14675+5.814+2.0577)*1.05+L23</f>
        <v>33.9193725</v>
      </c>
      <c r="J23" s="23"/>
      <c r="K23" s="9"/>
      <c r="L23" s="8">
        <v>0.3</v>
      </c>
      <c r="M23" s="19"/>
      <c r="N23" s="9"/>
      <c r="P23" s="25"/>
      <c r="Q23" s="30"/>
      <c r="R23" s="30"/>
    </row>
    <row r="24" spans="1:18">
      <c r="A24" s="8">
        <v>22</v>
      </c>
      <c r="B24" s="8" t="s">
        <v>70</v>
      </c>
      <c r="C24" s="8"/>
      <c r="D24" s="8"/>
      <c r="E24" s="8" t="s">
        <v>238</v>
      </c>
      <c r="F24" s="8" t="s">
        <v>239</v>
      </c>
      <c r="G24" s="11" t="s">
        <v>73</v>
      </c>
      <c r="H24" s="8"/>
      <c r="I24" s="17">
        <f>M24*20+N24*1.03+L24</f>
        <v>30.4318</v>
      </c>
      <c r="J24" s="23"/>
      <c r="K24" s="9"/>
      <c r="L24" s="8">
        <v>0.4</v>
      </c>
      <c r="M24" s="19">
        <v>1.42022</v>
      </c>
      <c r="N24" s="9">
        <v>1.58</v>
      </c>
      <c r="P24" s="25"/>
      <c r="Q24" s="30"/>
      <c r="R24" s="30"/>
    </row>
  </sheetData>
  <mergeCells count="2">
    <mergeCell ref="A1:L1"/>
    <mergeCell ref="P18:P2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3.15</vt:lpstr>
      <vt:lpstr>4.30</vt:lpstr>
      <vt:lpstr>2024.7.11</vt:lpstr>
      <vt:lpstr>2024.8.19</vt:lpstr>
      <vt:lpstr>2024.9.9</vt:lpstr>
      <vt:lpstr>2024.9.24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李林峰</cp:lastModifiedBy>
  <dcterms:created xsi:type="dcterms:W3CDTF">2024-03-15T07:09:00Z</dcterms:created>
  <dcterms:modified xsi:type="dcterms:W3CDTF">2024-09-28T11:32:48Z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7B552A05C69A47818D33DE723EA5AA86_12</vt:lpwstr>
  </property>
  <property fmtid="{D5CDD505-2E9C-101B-9397-08002B2CF9AE}" pid="4" name="KSOProductBuildVer">
    <vt:lpwstr>2052-12.1.0.18276</vt:lpwstr>
  </property>
</Properties>
</file>