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 tabRatio="778" firstSheet="9" activeTab="11"/>
  </bookViews>
  <sheets>
    <sheet name="6803010W主驾座垫发泡" sheetId="1" r:id="rId1"/>
    <sheet name="6803010WA主驾座垫发泡-带通风 " sheetId="2" r:id="rId2"/>
    <sheet name="6805100W主驾靠背发泡 " sheetId="3" r:id="rId3"/>
    <sheet name="6805100WB主驾靠背发泡-带通风  " sheetId="4" r:id="rId4"/>
    <sheet name="6903010W副驾座垫发泡 " sheetId="5" r:id="rId5"/>
    <sheet name="6903010WA副驾座垫发泡 -带通风" sheetId="6" r:id="rId6"/>
    <sheet name="6905100W副驾靠背发泡 " sheetId="7" r:id="rId7"/>
    <sheet name="6905100WA副驾靠背发泡 -带通风" sheetId="8" r:id="rId8"/>
    <sheet name="7003110WA左后座椅座垫发泡 " sheetId="9" r:id="rId9"/>
    <sheet name="7005100W左后座椅靠背发泡 " sheetId="10" r:id="rId10"/>
    <sheet name="7005100WB左后座椅靠背发泡-无扶手" sheetId="11" r:id="rId11"/>
    <sheet name="7005200W右后座椅靠背发泡" sheetId="12" r:id="rId12"/>
  </sheets>
  <definedNames>
    <definedName name="_xlnm.Print_Area" localSheetId="0">'6803010W主驾座垫发泡'!$A$1:$AJ$140</definedName>
    <definedName name="_xlnm.Print_Area" localSheetId="1">'6803010WA主驾座垫发泡-带通风 '!$A$1:$AJ$140</definedName>
    <definedName name="_xlnm.Print_Area" localSheetId="2">'6805100W主驾靠背发泡 '!$A$1:$AJ$140</definedName>
    <definedName name="_xlnm.Print_Area" localSheetId="3">'6805100WB主驾靠背发泡-带通风  '!$A$1:$AJ$140</definedName>
    <definedName name="_xlnm.Print_Area" localSheetId="4">'6903010W副驾座垫发泡 '!$A$1:$AJ$140</definedName>
    <definedName name="_xlnm.Print_Area" localSheetId="5">'6903010WA副驾座垫发泡 -带通风'!$A$1:$AJ$140</definedName>
    <definedName name="_xlnm.Print_Area" localSheetId="6">'6905100W副驾靠背发泡 '!$A$1:$AJ$140</definedName>
    <definedName name="_xlnm.Print_Area" localSheetId="7">'6905100WA副驾靠背发泡 -带通风'!$A$1:$AJ$140</definedName>
    <definedName name="_xlnm.Print_Area" localSheetId="8">'7003110WA左后座椅座垫发泡 '!$A$1:$AJ$140</definedName>
    <definedName name="_xlnm.Print_Area" localSheetId="9">'7005100W左后座椅靠背发泡 '!$A$1:$AJ$140</definedName>
    <definedName name="_xlnm.Print_Area" localSheetId="10">'7005100WB左后座椅靠背发泡-无扶手'!$A$1:$AJ$140</definedName>
    <definedName name="_xlnm.Print_Area" localSheetId="11">'7005200W右后座椅靠背发泡'!$A$1:$AJ$140</definedName>
  </definedNames>
  <calcPr calcId="144525"/>
</workbook>
</file>

<file path=xl/comments1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10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11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12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2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3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4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5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6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7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8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9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4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4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43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4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4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1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sharedStrings.xml><?xml version="1.0" encoding="utf-8"?>
<sst xmlns="http://schemas.openxmlformats.org/spreadsheetml/2006/main" count="5761" uniqueCount="242">
  <si>
    <t>填写说明</t>
  </si>
  <si>
    <r>
      <rPr>
        <b/>
        <sz val="16"/>
        <color theme="1"/>
        <rFont val="微软雅黑"/>
        <charset val="134"/>
      </rPr>
      <t>1. 背景颜色为</t>
    </r>
    <r>
      <rPr>
        <sz val="16"/>
        <color theme="1"/>
        <rFont val="微软雅黑"/>
        <charset val="134"/>
      </rPr>
      <t xml:space="preserve"> "</t>
    </r>
    <r>
      <rPr>
        <b/>
        <sz val="24"/>
        <color rgb="FFF4B084"/>
        <rFont val="Wingdings 2"/>
        <charset val="134"/>
      </rPr>
      <t>¾</t>
    </r>
    <r>
      <rPr>
        <sz val="16"/>
        <rFont val="微软雅黑"/>
        <charset val="134"/>
      </rPr>
      <t xml:space="preserve">" </t>
    </r>
    <r>
      <rPr>
        <b/>
        <sz val="16"/>
        <rFont val="微软雅黑"/>
        <charset val="134"/>
      </rPr>
      <t>的单元格供应商须填，其它由公式（不允许自行更改）自动生成，不用填；</t>
    </r>
  </si>
  <si>
    <t>2. 除第一个汇总数据表，其它费用小模块有隐藏行，如行数不够可以显示出来，如还不够在有 ”···“ 行前插入新的行项；</t>
  </si>
  <si>
    <t>3. 表中所涉及的单价都填未税价。</t>
  </si>
  <si>
    <t xml:space="preserve"> 报 价 单</t>
  </si>
  <si>
    <t>一. 汇总数据</t>
  </si>
  <si>
    <t>产品基本信息</t>
  </si>
  <si>
    <t>物料号</t>
  </si>
  <si>
    <t>物料描述</t>
  </si>
  <si>
    <t>图号</t>
  </si>
  <si>
    <t>外形尺寸
mm</t>
  </si>
  <si>
    <t>材质</t>
  </si>
  <si>
    <t>净重
kg</t>
  </si>
  <si>
    <t>供应商信息</t>
  </si>
  <si>
    <t>报价日期</t>
  </si>
  <si>
    <t>产品图</t>
  </si>
  <si>
    <t>单位</t>
  </si>
  <si>
    <t>不含分摊
未税单价</t>
  </si>
  <si>
    <t>含分摊
未税单价</t>
  </si>
  <si>
    <t>备注</t>
  </si>
  <si>
    <t>长</t>
  </si>
  <si>
    <t>宽</t>
  </si>
  <si>
    <t>高</t>
  </si>
  <si>
    <t>名称</t>
  </si>
  <si>
    <t>代码</t>
  </si>
  <si>
    <t>付款条件</t>
  </si>
  <si>
    <t>UNEA-6803010W</t>
  </si>
  <si>
    <t>主驾座垫发泡</t>
  </si>
  <si>
    <t>聚氨酯（PU）</t>
  </si>
  <si>
    <t>湖南光华荣昌汽车部件有限公司</t>
  </si>
  <si>
    <t>S20031329</t>
  </si>
  <si>
    <t>承兑</t>
  </si>
  <si>
    <t>元/pcs</t>
  </si>
  <si>
    <t>主要价格信息</t>
  </si>
  <si>
    <t>原材料费
元</t>
  </si>
  <si>
    <t>制造费
元</t>
  </si>
  <si>
    <t>包装运输
元</t>
  </si>
  <si>
    <t>财务+管理+利润
元</t>
  </si>
  <si>
    <t>分摊单价
元</t>
  </si>
  <si>
    <t>水电场地
公摊系数</t>
  </si>
  <si>
    <t>财务费</t>
  </si>
  <si>
    <t>管理费</t>
  </si>
  <si>
    <t>利润</t>
  </si>
  <si>
    <t>财务费率</t>
  </si>
  <si>
    <t>财务费
元</t>
  </si>
  <si>
    <t>管理费率</t>
  </si>
  <si>
    <t>管理费
元</t>
  </si>
  <si>
    <t>利润率</t>
  </si>
  <si>
    <t>利润
元</t>
  </si>
  <si>
    <t>二. 原材料费</t>
  </si>
  <si>
    <t>类别</t>
  </si>
  <si>
    <t>原材料名称</t>
  </si>
  <si>
    <t>品牌</t>
  </si>
  <si>
    <t>型号规格</t>
  </si>
  <si>
    <t>是否指定供应商</t>
  </si>
  <si>
    <t>单套用量
pcs</t>
  </si>
  <si>
    <t>净用量</t>
  </si>
  <si>
    <t>投入用量</t>
  </si>
  <si>
    <t>原材料
未税单价
元</t>
  </si>
  <si>
    <t>废料
未税单价
元</t>
  </si>
  <si>
    <t>废料损耗率</t>
  </si>
  <si>
    <t>良率</t>
  </si>
  <si>
    <t>合计金额
元</t>
  </si>
  <si>
    <t>原材料费总计
 未税：元</t>
  </si>
  <si>
    <t>成型原材料</t>
  </si>
  <si>
    <t>聚醚</t>
  </si>
  <si>
    <t>/</t>
  </si>
  <si>
    <t>东大</t>
  </si>
  <si>
    <t>HPOP40</t>
  </si>
  <si>
    <t>否</t>
  </si>
  <si>
    <t>kg</t>
  </si>
  <si>
    <t>异酸氰酯</t>
  </si>
  <si>
    <t>巴斯夫</t>
  </si>
  <si>
    <t>CW5050</t>
  </si>
  <si>
    <t>脱模剂</t>
  </si>
  <si>
    <t>汇阅</t>
  </si>
  <si>
    <t>HY2304C</t>
  </si>
  <si>
    <t>外购件
外协件
生产辅料</t>
  </si>
  <si>
    <t>座椅面套固定钢丝</t>
  </si>
  <si>
    <t>座椅面套固定钢丝1</t>
  </si>
  <si>
    <t>座垫面套固定钢丝3</t>
  </si>
  <si>
    <t>主驾座垫内衬</t>
  </si>
  <si>
    <t>主驾座垫发泡支撑块</t>
  </si>
  <si>
    <t>···</t>
  </si>
  <si>
    <t>三. 制造费用</t>
  </si>
  <si>
    <t>序号</t>
  </si>
  <si>
    <t>产品名称</t>
  </si>
  <si>
    <t>工序名称</t>
  </si>
  <si>
    <t>用量
pcs</t>
  </si>
  <si>
    <t>单工序出件数
pcs</t>
  </si>
  <si>
    <t>设备费用</t>
  </si>
  <si>
    <t>单工序人工费</t>
  </si>
  <si>
    <t>单工序加工费</t>
  </si>
  <si>
    <t>单序制造费
元</t>
  </si>
  <si>
    <t>设备基本信息</t>
  </si>
  <si>
    <t>折旧费</t>
  </si>
  <si>
    <t>场地费</t>
  </si>
  <si>
    <t>水费</t>
  </si>
  <si>
    <t>电费</t>
  </si>
  <si>
    <t>设备费
元/h</t>
  </si>
  <si>
    <t>人工工时
h</t>
  </si>
  <si>
    <t>工价
元/月</t>
  </si>
  <si>
    <t>人数</t>
  </si>
  <si>
    <t>人工费
元</t>
  </si>
  <si>
    <t>加工工时
h</t>
  </si>
  <si>
    <t>加工费
元</t>
  </si>
  <si>
    <t>设备名称</t>
  </si>
  <si>
    <t>型号</t>
  </si>
  <si>
    <t>购置未税金额
万元</t>
  </si>
  <si>
    <t>额定功率
kW/h</t>
  </si>
  <si>
    <t>设备占地面积
m²</t>
  </si>
  <si>
    <t>维保
金额占比</t>
  </si>
  <si>
    <t>残值率</t>
  </si>
  <si>
    <t>综合稼动率</t>
  </si>
  <si>
    <t>折旧年限
（年）</t>
  </si>
  <si>
    <t>折旧费
（元/h）</t>
  </si>
  <si>
    <t>厂房租金
元/（m²*月）</t>
  </si>
  <si>
    <t>场地费
元/h</t>
  </si>
  <si>
    <t>水单价
元/t</t>
  </si>
  <si>
    <t>耗水量
T/h</t>
  </si>
  <si>
    <t>水费
元/h</t>
  </si>
  <si>
    <t>电价
（元/KW）</t>
  </si>
  <si>
    <t>负载系数</t>
  </si>
  <si>
    <t>电费
元/h</t>
  </si>
  <si>
    <t>UNEA-6803010W主驾座垫发泡</t>
  </si>
  <si>
    <t>混料</t>
  </si>
  <si>
    <t>混料设备</t>
  </si>
  <si>
    <t>精正</t>
  </si>
  <si>
    <t>流水线作业</t>
  </si>
  <si>
    <t>发泡</t>
  </si>
  <si>
    <t>玛菲发泡生产线</t>
  </si>
  <si>
    <t>德国玛菲</t>
  </si>
  <si>
    <t>40工位</t>
  </si>
  <si>
    <t>破泡</t>
  </si>
  <si>
    <t>破泡机</t>
  </si>
  <si>
    <t>修边修补</t>
  </si>
  <si>
    <t>工作台</t>
  </si>
  <si>
    <t>熟化</t>
  </si>
  <si>
    <t>悬挂链</t>
  </si>
  <si>
    <t>上海</t>
  </si>
  <si>
    <t>制造费合计：</t>
  </si>
  <si>
    <t>四. 分摊单价</t>
  </si>
  <si>
    <t>模具</t>
  </si>
  <si>
    <t>模具名称</t>
  </si>
  <si>
    <t>用量
套</t>
  </si>
  <si>
    <t>模具外形尺寸
mm</t>
  </si>
  <si>
    <t>模穴数
pcs</t>
  </si>
  <si>
    <t>模仁
材质规格</t>
  </si>
  <si>
    <t>净重
t</t>
  </si>
  <si>
    <t>寿命
万模</t>
  </si>
  <si>
    <t>单价
元/套</t>
  </si>
  <si>
    <t>总计
元</t>
  </si>
  <si>
    <t>分摊数量
pcs</t>
  </si>
  <si>
    <t>XXX</t>
  </si>
  <si>
    <t>设计费
试验费
试模费
工夹具费</t>
  </si>
  <si>
    <t>项目名称</t>
  </si>
  <si>
    <t>数量
pcs</t>
  </si>
  <si>
    <t>五. 包装运输费</t>
  </si>
  <si>
    <t>包装</t>
  </si>
  <si>
    <t>运输</t>
  </si>
  <si>
    <t>包装运输总计
元/pcs</t>
  </si>
  <si>
    <t>尺寸规格</t>
  </si>
  <si>
    <t>未税单价
元/pcs</t>
  </si>
  <si>
    <t>用量
pcs/箱</t>
  </si>
  <si>
    <t>合计金额
元/箱</t>
  </si>
  <si>
    <t>单箱产品
包装费
元/箱</t>
  </si>
  <si>
    <t>单箱产品
数量
pcs/箱</t>
  </si>
  <si>
    <t>单个产品
包装费
元/pcs</t>
  </si>
  <si>
    <t>车型规格</t>
  </si>
  <si>
    <t>距离
km</t>
  </si>
  <si>
    <t>起点</t>
  </si>
  <si>
    <t>终点</t>
  </si>
  <si>
    <t>费用
元/车</t>
  </si>
  <si>
    <t>单车运产品数
pcs/车</t>
  </si>
  <si>
    <t>运输费小计
元/pcs</t>
  </si>
  <si>
    <t>工装</t>
  </si>
  <si>
    <t>1800*1000*2150</t>
  </si>
  <si>
    <t>9.6m厢式货车</t>
  </si>
  <si>
    <t>株洲</t>
  </si>
  <si>
    <t>长沙弗迪</t>
  </si>
  <si>
    <t>UNEA-6803010WA</t>
  </si>
  <si>
    <t>主驾座垫发泡-带通风</t>
  </si>
  <si>
    <t>主驾座垫内衬-带通风</t>
  </si>
  <si>
    <t>UNEA-6803010WA_主驾座垫发泡-带通风</t>
  </si>
  <si>
    <t>UNEA-6805100W</t>
  </si>
  <si>
    <t>主驾靠背发泡</t>
  </si>
  <si>
    <t>靠背面套固定钢丝1</t>
  </si>
  <si>
    <t>靠背面套固定钢丝2</t>
  </si>
  <si>
    <t>面套固定搭扣</t>
  </si>
  <si>
    <t>主驾靠背发泡内衬</t>
  </si>
  <si>
    <t>UNEA-6805100W_主驾靠背发泡</t>
  </si>
  <si>
    <t>UNEA-6805100WB</t>
  </si>
  <si>
    <t>主驾靠背发泡-带通风</t>
  </si>
  <si>
    <t>主驾靠背发泡内衬-带通风</t>
  </si>
  <si>
    <t>靠背风扇固定支架</t>
  </si>
  <si>
    <t>UNEA6805100WB_主驾靠背发泡-带通风</t>
  </si>
  <si>
    <t>UNEA-6903010W</t>
  </si>
  <si>
    <t>副驾座垫发泡</t>
  </si>
  <si>
    <t>座垫面套固定钢丝1</t>
  </si>
  <si>
    <t>副驾座垫内衬</t>
  </si>
  <si>
    <t>副驾座垫发泡支撑块</t>
  </si>
  <si>
    <t>UNEA-6903010W_副驾坐垫发泡</t>
  </si>
  <si>
    <t>UNEA-6903010WA</t>
  </si>
  <si>
    <t>副驾座垫发泡-带通风</t>
  </si>
  <si>
    <t>副驾座垫内衬-带通风</t>
  </si>
  <si>
    <t>UNEA-6903010WA_ 副驾坐垫发泡-带通风</t>
  </si>
  <si>
    <t>UNEA-6905100W</t>
  </si>
  <si>
    <t>副驾靠背发泡</t>
  </si>
  <si>
    <t>副驾靠背内衬</t>
  </si>
  <si>
    <t>UNEA-6905100W_副驾靠背发泡</t>
  </si>
  <si>
    <t>UNEA-6905100WA</t>
  </si>
  <si>
    <t>副驾靠背发泡-带通风</t>
  </si>
  <si>
    <t>UNEA6905100WA_副驾靠背发泡-带通风</t>
  </si>
  <si>
    <t>UNEA-7003110WA</t>
  </si>
  <si>
    <t>左后座椅座垫发泡</t>
  </si>
  <si>
    <t>后座椅座垫面套固定钢丝1</t>
  </si>
  <si>
    <t>后座椅座垫面套固定钢丝3</t>
  </si>
  <si>
    <t>坐垫骨架总成</t>
  </si>
  <si>
    <t>后排坐垫内衬</t>
  </si>
  <si>
    <t>UNEA-7003110WA_       左后座椅座垫发泡</t>
  </si>
  <si>
    <t>UNEA-7005100W</t>
  </si>
  <si>
    <t>左后座椅靠背发泡</t>
  </si>
  <si>
    <t>后座椅靠背面套固定钢丝1</t>
  </si>
  <si>
    <t>后座椅靠背面套固定钢丝2</t>
  </si>
  <si>
    <t>左后靠背发泡撑形地毯布1</t>
  </si>
  <si>
    <t>左后靠背发泡撑形板2</t>
  </si>
  <si>
    <t>左后靠背发泡撑形板4</t>
  </si>
  <si>
    <t>左后靠背发泡撑形板1</t>
  </si>
  <si>
    <t>左后靠背发泡撑形地毯布2</t>
  </si>
  <si>
    <t>左后靠背发泡撑形钢丝</t>
  </si>
  <si>
    <t>UNEA-7005100W_左后座椅靠背发泡</t>
  </si>
  <si>
    <t>UNEA-7005100WB</t>
  </si>
  <si>
    <t>左后座椅靠背发泡-无扶手</t>
  </si>
  <si>
    <t>左后靠背发泡撑形板3</t>
  </si>
  <si>
    <t>UNEA-7005100WB_      左后座椅靠背发泡-无扶手</t>
  </si>
  <si>
    <t>UNEA-7005200W</t>
  </si>
  <si>
    <t>右后座椅靠背发泡</t>
  </si>
  <si>
    <t>尼龙搭扣-宽12mm-黑色-刺面</t>
  </si>
  <si>
    <t>右后靠背发泡撑形地毯布1</t>
  </si>
  <si>
    <t>右后靠背发泡撑形板1</t>
  </si>
  <si>
    <t>右后靠背发泡撑形板2</t>
  </si>
  <si>
    <t>UNEA-7005200W_   右后座椅靠背发泡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</si>
</sst>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0.0000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0.0_ "/>
    <numFmt numFmtId="179" formatCode="0.0000_);[Red]\(0.0000\)"/>
    <numFmt numFmtId="180" formatCode="yyyy/m/d;@"/>
    <numFmt numFmtId="181" formatCode="0.0%"/>
    <numFmt numFmtId="182" formatCode="0.00_ "/>
    <numFmt numFmtId="183" formatCode="0.00_);[Red]\(0.00\)"/>
    <numFmt numFmtId="184" formatCode="0.000000_ "/>
    <numFmt numFmtId="185" formatCode="0.000_ "/>
  </numFmts>
  <fonts count="4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5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5"/>
      <color theme="1"/>
      <name val="微软雅黑"/>
      <charset val="134"/>
    </font>
    <font>
      <sz val="28"/>
      <color theme="1"/>
      <name val="Arial"/>
      <charset val="134"/>
    </font>
    <font>
      <sz val="30"/>
      <color theme="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13"/>
      <color theme="1"/>
      <name val="微软雅黑"/>
      <charset val="134"/>
    </font>
    <font>
      <sz val="28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微软雅黑"/>
      <charset val="134"/>
    </font>
    <font>
      <b/>
      <sz val="24"/>
      <color rgb="FFF4B084"/>
      <name val="Wingdings 2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FEF1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D5E618"/>
        <bgColor indexed="64"/>
      </patternFill>
    </fill>
    <fill>
      <patternFill patternType="solid">
        <fgColor rgb="FFFFB08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double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5" borderId="1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32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135" applyNumberFormat="0" applyFill="0" applyAlignment="0" applyProtection="0">
      <alignment vertical="center"/>
    </xf>
    <xf numFmtId="0" fontId="21" fillId="0" borderId="0"/>
    <xf numFmtId="0" fontId="31" fillId="0" borderId="13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13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27" borderId="138" applyNumberFormat="0" applyAlignment="0" applyProtection="0">
      <alignment vertical="center"/>
    </xf>
    <xf numFmtId="0" fontId="36" fillId="27" borderId="133" applyNumberFormat="0" applyAlignment="0" applyProtection="0">
      <alignment vertical="center"/>
    </xf>
    <xf numFmtId="0" fontId="37" fillId="28" borderId="13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136" applyNumberFormat="0" applyFill="0" applyAlignment="0" applyProtection="0">
      <alignment vertical="center"/>
    </xf>
    <xf numFmtId="0" fontId="29" fillId="0" borderId="134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0" fillId="1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76" fontId="1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176" fontId="4" fillId="0" borderId="1" xfId="43" applyNumberFormat="1" applyFont="1" applyFill="1" applyBorder="1" applyAlignment="1">
      <alignment horizontal="center" vertical="distributed" wrapText="1"/>
    </xf>
    <xf numFmtId="176" fontId="4" fillId="0" borderId="2" xfId="43" applyNumberFormat="1" applyFont="1" applyFill="1" applyBorder="1" applyAlignment="1">
      <alignment horizontal="center" vertical="distributed" wrapText="1"/>
    </xf>
    <xf numFmtId="176" fontId="5" fillId="0" borderId="1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3" xfId="0" applyNumberFormat="1" applyFont="1" applyFill="1" applyBorder="1" applyAlignment="1">
      <alignment horizontal="center" vertical="center"/>
    </xf>
    <xf numFmtId="176" fontId="7" fillId="3" borderId="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7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8" xfId="43" applyNumberFormat="1" applyFont="1" applyFill="1" applyBorder="1" applyAlignment="1" applyProtection="1">
      <alignment horizontal="center" vertical="center" wrapText="1"/>
      <protection hidden="1"/>
    </xf>
    <xf numFmtId="176" fontId="5" fillId="0" borderId="9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10" xfId="0" applyNumberFormat="1" applyFont="1" applyFill="1" applyBorder="1" applyAlignment="1">
      <alignment horizontal="center" vertical="center"/>
    </xf>
    <xf numFmtId="176" fontId="7" fillId="3" borderId="1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4" xfId="43" applyNumberFormat="1" applyFont="1" applyFill="1" applyBorder="1" applyAlignment="1" applyProtection="1">
      <alignment horizontal="center" vertical="center" wrapText="1"/>
      <protection locked="0"/>
    </xf>
    <xf numFmtId="176" fontId="7" fillId="3" borderId="15" xfId="43" applyNumberFormat="1" applyFont="1" applyFill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Fill="1" applyBorder="1" applyAlignment="1">
      <alignment horizontal="center" vertical="center"/>
    </xf>
    <xf numFmtId="0" fontId="8" fillId="2" borderId="17" xfId="20" applyFont="1" applyFill="1" applyBorder="1" applyAlignment="1">
      <alignment horizontal="center" vertical="center" wrapText="1"/>
    </xf>
    <xf numFmtId="176" fontId="9" fillId="4" borderId="18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19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21" xfId="43" applyNumberFormat="1" applyFont="1" applyFill="1" applyBorder="1" applyAlignment="1" applyProtection="1">
      <alignment horizontal="center" vertical="center" wrapText="1"/>
      <protection hidden="1"/>
    </xf>
    <xf numFmtId="176" fontId="6" fillId="3" borderId="22" xfId="0" applyNumberFormat="1" applyFont="1" applyFill="1" applyBorder="1" applyAlignment="1">
      <alignment horizontal="center" vertical="center" wrapText="1"/>
    </xf>
    <xf numFmtId="176" fontId="6" fillId="3" borderId="23" xfId="0" applyNumberFormat="1" applyFont="1" applyFill="1" applyBorder="1" applyAlignment="1">
      <alignment horizontal="center" vertical="center" wrapText="1"/>
    </xf>
    <xf numFmtId="176" fontId="6" fillId="3" borderId="24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176" fontId="6" fillId="3" borderId="11" xfId="0" applyNumberFormat="1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26" xfId="0" applyNumberFormat="1" applyFont="1" applyFill="1" applyBorder="1" applyAlignment="1">
      <alignment horizontal="center" vertical="center" wrapText="1"/>
    </xf>
    <xf numFmtId="176" fontId="5" fillId="0" borderId="27" xfId="43" applyNumberFormat="1" applyFont="1" applyFill="1" applyBorder="1" applyAlignment="1" applyProtection="1">
      <alignment horizontal="left" vertical="center" wrapText="1"/>
      <protection hidden="1"/>
    </xf>
    <xf numFmtId="176" fontId="6" fillId="0" borderId="28" xfId="0" applyNumberFormat="1" applyFont="1" applyFill="1" applyBorder="1" applyAlignment="1">
      <alignment horizontal="center" vertical="center"/>
    </xf>
    <xf numFmtId="176" fontId="6" fillId="5" borderId="29" xfId="0" applyNumberFormat="1" applyFont="1" applyFill="1" applyBorder="1" applyAlignment="1">
      <alignment horizontal="center" vertical="center"/>
    </xf>
    <xf numFmtId="176" fontId="6" fillId="5" borderId="30" xfId="0" applyNumberFormat="1" applyFont="1" applyFill="1" applyBorder="1" applyAlignment="1">
      <alignment horizontal="center" vertical="center"/>
    </xf>
    <xf numFmtId="176" fontId="7" fillId="5" borderId="31" xfId="0" applyNumberFormat="1" applyFont="1" applyFill="1" applyBorder="1" applyAlignment="1">
      <alignment horizontal="center" vertical="center" wrapText="1"/>
    </xf>
    <xf numFmtId="179" fontId="9" fillId="6" borderId="32" xfId="11" applyNumberFormat="1" applyFont="1" applyFill="1" applyBorder="1" applyAlignment="1">
      <alignment horizontal="center" vertical="center" wrapText="1"/>
    </xf>
    <xf numFmtId="176" fontId="10" fillId="0" borderId="33" xfId="0" applyNumberFormat="1" applyFont="1" applyFill="1" applyBorder="1" applyAlignment="1">
      <alignment horizontal="left" vertical="center"/>
    </xf>
    <xf numFmtId="176" fontId="6" fillId="3" borderId="34" xfId="0" applyNumberFormat="1" applyFont="1" applyFill="1" applyBorder="1" applyAlignment="1">
      <alignment horizontal="center" vertical="center" wrapText="1"/>
    </xf>
    <xf numFmtId="176" fontId="6" fillId="3" borderId="35" xfId="0" applyNumberFormat="1" applyFont="1" applyFill="1" applyBorder="1" applyAlignment="1">
      <alignment horizontal="center" vertical="center" wrapText="1"/>
    </xf>
    <xf numFmtId="176" fontId="6" fillId="3" borderId="36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/>
    </xf>
    <xf numFmtId="176" fontId="6" fillId="2" borderId="38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 wrapText="1"/>
    </xf>
    <xf numFmtId="177" fontId="2" fillId="4" borderId="23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 wrapText="1"/>
    </xf>
    <xf numFmtId="176" fontId="2" fillId="4" borderId="17" xfId="0" applyNumberFormat="1" applyFont="1" applyFill="1" applyBorder="1" applyAlignment="1">
      <alignment horizontal="center" vertical="center" wrapText="1"/>
    </xf>
    <xf numFmtId="176" fontId="6" fillId="2" borderId="41" xfId="0" applyNumberFormat="1" applyFont="1" applyFill="1" applyBorder="1" applyAlignment="1">
      <alignment horizontal="center" vertical="center"/>
    </xf>
    <xf numFmtId="176" fontId="11" fillId="4" borderId="42" xfId="0" applyNumberFormat="1" applyFont="1" applyFill="1" applyBorder="1" applyAlignment="1">
      <alignment horizontal="center" vertical="center" wrapText="1"/>
    </xf>
    <xf numFmtId="176" fontId="2" fillId="4" borderId="42" xfId="0" applyNumberFormat="1" applyFont="1" applyFill="1" applyBorder="1" applyAlignment="1">
      <alignment horizontal="center" vertical="center" wrapText="1"/>
    </xf>
    <xf numFmtId="177" fontId="2" fillId="4" borderId="42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/>
    </xf>
    <xf numFmtId="177" fontId="2" fillId="4" borderId="17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/>
    </xf>
    <xf numFmtId="176" fontId="2" fillId="4" borderId="45" xfId="0" applyNumberFormat="1" applyFont="1" applyFill="1" applyBorder="1" applyAlignment="1">
      <alignment horizontal="center" vertical="center" wrapText="1"/>
    </xf>
    <xf numFmtId="176" fontId="2" fillId="4" borderId="46" xfId="0" applyNumberFormat="1" applyFont="1" applyFill="1" applyBorder="1" applyAlignment="1">
      <alignment horizontal="center" vertical="center" wrapText="1"/>
    </xf>
    <xf numFmtId="177" fontId="2" fillId="4" borderId="46" xfId="0" applyNumberFormat="1" applyFont="1" applyFill="1" applyBorder="1" applyAlignment="1">
      <alignment horizontal="center" vertical="center" wrapText="1"/>
    </xf>
    <xf numFmtId="176" fontId="10" fillId="0" borderId="47" xfId="0" applyNumberFormat="1" applyFont="1" applyFill="1" applyBorder="1" applyAlignment="1">
      <alignment horizontal="left" vertical="center"/>
    </xf>
    <xf numFmtId="176" fontId="6" fillId="2" borderId="48" xfId="0" applyNumberFormat="1" applyFont="1" applyFill="1" applyBorder="1" applyAlignment="1">
      <alignment horizontal="center" vertical="center"/>
    </xf>
    <xf numFmtId="176" fontId="2" fillId="4" borderId="49" xfId="0" applyNumberFormat="1" applyFont="1" applyFill="1" applyBorder="1" applyAlignment="1">
      <alignment horizontal="center" vertical="center"/>
    </xf>
    <xf numFmtId="177" fontId="2" fillId="4" borderId="49" xfId="0" applyNumberFormat="1" applyFont="1" applyFill="1" applyBorder="1" applyAlignment="1">
      <alignment horizontal="center" vertical="center" wrapText="1"/>
    </xf>
    <xf numFmtId="176" fontId="10" fillId="0" borderId="50" xfId="0" applyNumberFormat="1" applyFont="1" applyFill="1" applyBorder="1" applyAlignment="1">
      <alignment horizontal="left" vertical="center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51" xfId="0" applyNumberFormat="1" applyFont="1" applyFill="1" applyBorder="1" applyAlignment="1">
      <alignment horizontal="center" vertical="center" wrapText="1"/>
    </xf>
    <xf numFmtId="176" fontId="6" fillId="3" borderId="52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39" xfId="0" applyNumberFormat="1" applyFont="1" applyFill="1" applyBorder="1" applyAlignment="1">
      <alignment horizontal="center" vertical="center" wrapText="1"/>
    </xf>
    <xf numFmtId="176" fontId="6" fillId="3" borderId="53" xfId="0" applyNumberFormat="1" applyFont="1" applyFill="1" applyBorder="1" applyAlignment="1">
      <alignment horizontal="center" vertical="center" wrapText="1"/>
    </xf>
    <xf numFmtId="176" fontId="6" fillId="3" borderId="17" xfId="0" applyNumberFormat="1" applyFont="1" applyFill="1" applyBorder="1" applyAlignment="1">
      <alignment horizontal="center" vertical="center" wrapText="1"/>
    </xf>
    <xf numFmtId="176" fontId="6" fillId="3" borderId="54" xfId="0" applyNumberFormat="1" applyFont="1" applyFill="1" applyBorder="1" applyAlignment="1">
      <alignment horizontal="center" vertical="center" wrapText="1"/>
    </xf>
    <xf numFmtId="176" fontId="6" fillId="3" borderId="55" xfId="0" applyNumberFormat="1" applyFont="1" applyFill="1" applyBorder="1" applyAlignment="1">
      <alignment horizontal="center" vertical="center"/>
    </xf>
    <xf numFmtId="176" fontId="6" fillId="3" borderId="56" xfId="0" applyNumberFormat="1" applyFont="1" applyFill="1" applyBorder="1" applyAlignment="1">
      <alignment horizontal="center" vertical="center"/>
    </xf>
    <xf numFmtId="176" fontId="6" fillId="3" borderId="57" xfId="0" applyNumberFormat="1" applyFont="1" applyFill="1" applyBorder="1" applyAlignment="1">
      <alignment horizontal="center" vertical="center" wrapText="1"/>
    </xf>
    <xf numFmtId="176" fontId="6" fillId="3" borderId="12" xfId="0" applyNumberFormat="1" applyFont="1" applyFill="1" applyBorder="1" applyAlignment="1">
      <alignment horizontal="center" vertical="center" wrapText="1"/>
    </xf>
    <xf numFmtId="176" fontId="6" fillId="3" borderId="13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left" vertical="center"/>
    </xf>
    <xf numFmtId="177" fontId="2" fillId="4" borderId="43" xfId="0" applyNumberFormat="1" applyFont="1" applyFill="1" applyBorder="1" applyAlignment="1">
      <alignment horizontal="center" vertical="center"/>
    </xf>
    <xf numFmtId="177" fontId="2" fillId="4" borderId="53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/>
    </xf>
    <xf numFmtId="177" fontId="2" fillId="4" borderId="23" xfId="0" applyNumberFormat="1" applyFont="1" applyFill="1" applyBorder="1" applyAlignment="1">
      <alignment horizontal="center" vertical="center"/>
    </xf>
    <xf numFmtId="177" fontId="2" fillId="4" borderId="58" xfId="0" applyNumberFormat="1" applyFont="1" applyFill="1" applyBorder="1" applyAlignment="1">
      <alignment horizontal="center" vertical="center"/>
    </xf>
    <xf numFmtId="176" fontId="2" fillId="4" borderId="59" xfId="0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>
      <alignment horizontal="center" vertical="center"/>
    </xf>
    <xf numFmtId="177" fontId="2" fillId="4" borderId="39" xfId="0" applyNumberFormat="1" applyFont="1" applyFill="1" applyBorder="1" applyAlignment="1">
      <alignment horizontal="center" vertical="center"/>
    </xf>
    <xf numFmtId="177" fontId="2" fillId="4" borderId="38" xfId="0" applyNumberFormat="1" applyFont="1" applyFill="1" applyBorder="1" applyAlignment="1">
      <alignment horizontal="center" vertical="center"/>
    </xf>
    <xf numFmtId="177" fontId="2" fillId="4" borderId="17" xfId="0" applyNumberFormat="1" applyFont="1" applyFill="1" applyBorder="1" applyAlignment="1">
      <alignment horizontal="center" vertical="center"/>
    </xf>
    <xf numFmtId="177" fontId="2" fillId="4" borderId="53" xfId="0" applyNumberFormat="1" applyFont="1" applyFill="1" applyBorder="1" applyAlignment="1">
      <alignment horizontal="center" vertical="center"/>
    </xf>
    <xf numFmtId="177" fontId="2" fillId="4" borderId="54" xfId="0" applyNumberFormat="1" applyFont="1" applyFill="1" applyBorder="1" applyAlignment="1">
      <alignment horizontal="center" vertical="center"/>
    </xf>
    <xf numFmtId="176" fontId="7" fillId="3" borderId="60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5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1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3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4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15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26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3" xfId="43" applyNumberFormat="1" applyFont="1" applyFill="1" applyBorder="1" applyAlignment="1" applyProtection="1">
      <alignment horizontal="center" vertical="center" wrapText="1"/>
      <protection hidden="1"/>
    </xf>
    <xf numFmtId="176" fontId="7" fillId="3" borderId="64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5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66" xfId="43" applyNumberFormat="1" applyFont="1" applyFill="1" applyBorder="1" applyAlignment="1" applyProtection="1">
      <alignment horizontal="center" vertical="center" wrapText="1"/>
      <protection hidden="1"/>
    </xf>
    <xf numFmtId="177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6" fontId="2" fillId="4" borderId="21" xfId="0" applyNumberFormat="1" applyFont="1" applyFill="1" applyBorder="1" applyAlignment="1">
      <alignment horizontal="center" vertical="center"/>
    </xf>
    <xf numFmtId="180" fontId="2" fillId="4" borderId="67" xfId="0" applyNumberFormat="1" applyFont="1" applyFill="1" applyBorder="1" applyAlignment="1">
      <alignment horizontal="center" vertical="center"/>
    </xf>
    <xf numFmtId="176" fontId="12" fillId="4" borderId="68" xfId="0" applyNumberFormat="1" applyFont="1" applyFill="1" applyBorder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176" fontId="6" fillId="3" borderId="69" xfId="0" applyNumberFormat="1" applyFont="1" applyFill="1" applyBorder="1" applyAlignment="1">
      <alignment horizontal="center" vertical="center" wrapText="1"/>
    </xf>
    <xf numFmtId="176" fontId="6" fillId="3" borderId="58" xfId="0" applyNumberFormat="1" applyFont="1" applyFill="1" applyBorder="1" applyAlignment="1">
      <alignment horizontal="center" vertical="center" wrapText="1"/>
    </xf>
    <xf numFmtId="181" fontId="2" fillId="4" borderId="70" xfId="11" applyNumberFormat="1" applyFont="1" applyFill="1" applyBorder="1" applyAlignment="1">
      <alignment horizontal="center" vertical="center"/>
    </xf>
    <xf numFmtId="176" fontId="9" fillId="7" borderId="30" xfId="0" applyNumberFormat="1" applyFont="1" applyFill="1" applyBorder="1" applyAlignment="1">
      <alignment horizontal="center" vertical="center" wrapText="1"/>
    </xf>
    <xf numFmtId="9" fontId="2" fillId="4" borderId="30" xfId="11" applyNumberFormat="1" applyFont="1" applyFill="1" applyBorder="1" applyAlignment="1">
      <alignment horizontal="center" vertical="center"/>
    </xf>
    <xf numFmtId="176" fontId="9" fillId="7" borderId="71" xfId="0" applyNumberFormat="1" applyFont="1" applyFill="1" applyBorder="1" applyAlignment="1">
      <alignment horizontal="center" vertical="center"/>
    </xf>
    <xf numFmtId="176" fontId="12" fillId="4" borderId="70" xfId="0" applyNumberFormat="1" applyFont="1" applyFill="1" applyBorder="1" applyAlignment="1">
      <alignment horizontal="center" vertical="center"/>
    </xf>
    <xf numFmtId="176" fontId="13" fillId="4" borderId="32" xfId="0" applyNumberFormat="1" applyFont="1" applyFill="1" applyBorder="1" applyAlignment="1">
      <alignment horizontal="center" vertical="center"/>
    </xf>
    <xf numFmtId="182" fontId="6" fillId="3" borderId="36" xfId="0" applyNumberFormat="1" applyFont="1" applyFill="1" applyBorder="1" applyAlignment="1">
      <alignment horizontal="center" vertical="center" wrapText="1"/>
    </xf>
    <xf numFmtId="182" fontId="2" fillId="4" borderId="23" xfId="0" applyNumberFormat="1" applyFont="1" applyFill="1" applyBorder="1" applyAlignment="1">
      <alignment horizontal="center" vertical="center"/>
    </xf>
    <xf numFmtId="183" fontId="14" fillId="4" borderId="17" xfId="0" applyNumberFormat="1" applyFont="1" applyFill="1" applyBorder="1" applyAlignment="1">
      <alignment horizontal="center" vertical="center"/>
    </xf>
    <xf numFmtId="10" fontId="2" fillId="4" borderId="23" xfId="11" applyNumberFormat="1" applyFont="1" applyFill="1" applyBorder="1" applyAlignment="1">
      <alignment horizontal="center" vertical="center"/>
    </xf>
    <xf numFmtId="10" fontId="2" fillId="4" borderId="17" xfId="11" applyNumberFormat="1" applyFont="1" applyFill="1" applyBorder="1" applyAlignment="1">
      <alignment horizontal="center" vertical="center"/>
    </xf>
    <xf numFmtId="184" fontId="2" fillId="8" borderId="23" xfId="0" applyNumberFormat="1" applyFont="1" applyFill="1" applyBorder="1" applyAlignment="1" applyProtection="1">
      <alignment horizontal="center" vertical="center"/>
    </xf>
    <xf numFmtId="182" fontId="2" fillId="4" borderId="17" xfId="0" applyNumberFormat="1" applyFont="1" applyFill="1" applyBorder="1" applyAlignment="1">
      <alignment horizontal="center" vertical="center"/>
    </xf>
    <xf numFmtId="176" fontId="2" fillId="4" borderId="42" xfId="0" applyNumberFormat="1" applyFont="1" applyFill="1" applyBorder="1" applyAlignment="1">
      <alignment horizontal="center" vertical="center"/>
    </xf>
    <xf numFmtId="182" fontId="2" fillId="4" borderId="42" xfId="0" applyNumberFormat="1" applyFont="1" applyFill="1" applyBorder="1" applyAlignment="1">
      <alignment horizontal="center" vertical="center"/>
    </xf>
    <xf numFmtId="176" fontId="14" fillId="4" borderId="42" xfId="0" applyNumberFormat="1" applyFont="1" applyFill="1" applyBorder="1" applyAlignment="1">
      <alignment horizontal="center" vertical="center"/>
    </xf>
    <xf numFmtId="9" fontId="2" fillId="4" borderId="42" xfId="11" applyNumberFormat="1" applyFont="1" applyFill="1" applyBorder="1" applyAlignment="1">
      <alignment horizontal="center" vertical="center"/>
    </xf>
    <xf numFmtId="184" fontId="2" fillId="8" borderId="42" xfId="0" applyNumberFormat="1" applyFont="1" applyFill="1" applyBorder="1" applyAlignment="1" applyProtection="1">
      <alignment horizontal="center" vertical="center"/>
    </xf>
    <xf numFmtId="176" fontId="2" fillId="8" borderId="23" xfId="0" applyNumberFormat="1" applyFont="1" applyFill="1" applyBorder="1" applyAlignment="1">
      <alignment horizontal="center" vertical="center"/>
    </xf>
    <xf numFmtId="9" fontId="2" fillId="4" borderId="23" xfId="11" applyNumberFormat="1" applyFont="1" applyFill="1" applyBorder="1" applyAlignment="1">
      <alignment horizontal="center" vertical="center"/>
    </xf>
    <xf numFmtId="176" fontId="2" fillId="8" borderId="23" xfId="0" applyNumberFormat="1" applyFont="1" applyFill="1" applyBorder="1" applyAlignment="1" applyProtection="1">
      <alignment horizontal="center" vertical="center"/>
    </xf>
    <xf numFmtId="176" fontId="2" fillId="8" borderId="17" xfId="0" applyNumberFormat="1" applyFont="1" applyFill="1" applyBorder="1" applyAlignment="1">
      <alignment horizontal="center" vertical="center"/>
    </xf>
    <xf numFmtId="9" fontId="2" fillId="4" borderId="17" xfId="11" applyNumberFormat="1" applyFont="1" applyFill="1" applyBorder="1" applyAlignment="1">
      <alignment horizontal="center" vertical="center"/>
    </xf>
    <xf numFmtId="176" fontId="2" fillId="8" borderId="46" xfId="0" applyNumberFormat="1" applyFont="1" applyFill="1" applyBorder="1" applyAlignment="1">
      <alignment horizontal="center" vertical="center"/>
    </xf>
    <xf numFmtId="182" fontId="2" fillId="4" borderId="46" xfId="0" applyNumberFormat="1" applyFont="1" applyFill="1" applyBorder="1" applyAlignment="1">
      <alignment horizontal="center" vertical="center"/>
    </xf>
    <xf numFmtId="176" fontId="2" fillId="8" borderId="49" xfId="0" applyNumberFormat="1" applyFont="1" applyFill="1" applyBorder="1" applyAlignment="1">
      <alignment horizontal="center" vertical="center"/>
    </xf>
    <xf numFmtId="182" fontId="2" fillId="4" borderId="49" xfId="0" applyNumberFormat="1" applyFont="1" applyFill="1" applyBorder="1" applyAlignment="1">
      <alignment horizontal="center" vertical="center"/>
    </xf>
    <xf numFmtId="9" fontId="2" fillId="4" borderId="49" xfId="11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/>
    </xf>
    <xf numFmtId="176" fontId="6" fillId="3" borderId="17" xfId="11" applyNumberFormat="1" applyFont="1" applyFill="1" applyBorder="1" applyAlignment="1">
      <alignment horizontal="center" vertical="center" wrapText="1"/>
    </xf>
    <xf numFmtId="181" fontId="2" fillId="4" borderId="23" xfId="11" applyNumberFormat="1" applyFont="1" applyFill="1" applyBorder="1" applyAlignment="1">
      <alignment horizontal="center" vertical="center"/>
    </xf>
    <xf numFmtId="176" fontId="4" fillId="0" borderId="72" xfId="43" applyNumberFormat="1" applyFont="1" applyFill="1" applyBorder="1" applyAlignment="1">
      <alignment horizontal="center" vertical="distributed" wrapText="1"/>
    </xf>
    <xf numFmtId="176" fontId="15" fillId="3" borderId="73" xfId="0" applyNumberFormat="1" applyFont="1" applyFill="1" applyBorder="1" applyAlignment="1">
      <alignment horizontal="center" vertical="center" wrapText="1"/>
    </xf>
    <xf numFmtId="176" fontId="15" fillId="3" borderId="74" xfId="0" applyNumberFormat="1" applyFont="1" applyFill="1" applyBorder="1" applyAlignment="1">
      <alignment horizontal="center" vertical="center" wrapText="1"/>
    </xf>
    <xf numFmtId="176" fontId="7" fillId="3" borderId="75" xfId="43" applyNumberFormat="1" applyFont="1" applyFill="1" applyBorder="1" applyAlignment="1" applyProtection="1">
      <alignment horizontal="center" vertical="center" wrapText="1"/>
      <protection hidden="1"/>
    </xf>
    <xf numFmtId="176" fontId="15" fillId="3" borderId="76" xfId="0" applyNumberFormat="1" applyFont="1" applyFill="1" applyBorder="1" applyAlignment="1">
      <alignment horizontal="center" vertical="center" wrapText="1"/>
    </xf>
    <xf numFmtId="176" fontId="15" fillId="3" borderId="77" xfId="0" applyNumberFormat="1" applyFont="1" applyFill="1" applyBorder="1" applyAlignment="1">
      <alignment horizontal="center" vertical="center" wrapText="1"/>
    </xf>
    <xf numFmtId="176" fontId="7" fillId="3" borderId="78" xfId="43" applyNumberFormat="1" applyFont="1" applyFill="1" applyBorder="1" applyAlignment="1" applyProtection="1">
      <alignment horizontal="center" vertical="center" wrapText="1"/>
      <protection hidden="1"/>
    </xf>
    <xf numFmtId="182" fontId="16" fillId="9" borderId="79" xfId="0" applyNumberFormat="1" applyFont="1" applyFill="1" applyBorder="1" applyAlignment="1">
      <alignment horizontal="center" vertical="center"/>
    </xf>
    <xf numFmtId="182" fontId="16" fillId="9" borderId="80" xfId="0" applyNumberFormat="1" applyFont="1" applyFill="1" applyBorder="1" applyAlignment="1">
      <alignment horizontal="center" vertical="center"/>
    </xf>
    <xf numFmtId="176" fontId="2" fillId="2" borderId="81" xfId="0" applyNumberFormat="1" applyFont="1" applyFill="1" applyBorder="1" applyAlignment="1">
      <alignment horizontal="center" vertical="center"/>
    </xf>
    <xf numFmtId="176" fontId="6" fillId="2" borderId="82" xfId="0" applyNumberFormat="1" applyFont="1" applyFill="1" applyBorder="1" applyAlignment="1">
      <alignment horizontal="center" vertical="center" wrapText="1"/>
    </xf>
    <xf numFmtId="182" fontId="16" fillId="9" borderId="83" xfId="0" applyNumberFormat="1" applyFont="1" applyFill="1" applyBorder="1" applyAlignment="1">
      <alignment horizontal="center" vertical="center"/>
    </xf>
    <xf numFmtId="182" fontId="16" fillId="9" borderId="84" xfId="0" applyNumberFormat="1" applyFont="1" applyFill="1" applyBorder="1" applyAlignment="1">
      <alignment horizontal="center" vertical="center"/>
    </xf>
    <xf numFmtId="176" fontId="6" fillId="2" borderId="85" xfId="0" applyNumberFormat="1" applyFont="1" applyFill="1" applyBorder="1" applyAlignment="1">
      <alignment horizontal="center" vertical="center" wrapText="1"/>
    </xf>
    <xf numFmtId="176" fontId="6" fillId="3" borderId="86" xfId="0" applyNumberFormat="1" applyFont="1" applyFill="1" applyBorder="1" applyAlignment="1">
      <alignment horizontal="center" vertical="center" wrapText="1"/>
    </xf>
    <xf numFmtId="176" fontId="6" fillId="3" borderId="87" xfId="0" applyNumberFormat="1" applyFont="1" applyFill="1" applyBorder="1" applyAlignment="1">
      <alignment horizontal="center" vertical="center" wrapText="1"/>
    </xf>
    <xf numFmtId="176" fontId="6" fillId="3" borderId="88" xfId="0" applyNumberFormat="1" applyFont="1" applyFill="1" applyBorder="1" applyAlignment="1">
      <alignment horizontal="center" vertical="center" wrapText="1"/>
    </xf>
    <xf numFmtId="184" fontId="2" fillId="8" borderId="58" xfId="0" applyNumberFormat="1" applyFont="1" applyFill="1" applyBorder="1" applyAlignment="1">
      <alignment horizontal="center" vertical="center"/>
    </xf>
    <xf numFmtId="176" fontId="10" fillId="9" borderId="89" xfId="0" applyNumberFormat="1" applyFont="1" applyFill="1" applyBorder="1" applyAlignment="1">
      <alignment horizontal="center" vertical="center"/>
    </xf>
    <xf numFmtId="176" fontId="2" fillId="0" borderId="90" xfId="0" applyNumberFormat="1" applyFont="1" applyFill="1" applyBorder="1" applyAlignment="1">
      <alignment horizontal="center" vertical="center"/>
    </xf>
    <xf numFmtId="176" fontId="2" fillId="0" borderId="82" xfId="0" applyNumberFormat="1" applyFont="1" applyFill="1" applyBorder="1" applyAlignment="1">
      <alignment horizontal="center" vertical="center"/>
    </xf>
    <xf numFmtId="184" fontId="2" fillId="8" borderId="91" xfId="0" applyNumberFormat="1" applyFont="1" applyFill="1" applyBorder="1" applyAlignment="1">
      <alignment horizontal="center" vertical="center"/>
    </xf>
    <xf numFmtId="176" fontId="2" fillId="8" borderId="58" xfId="0" applyNumberFormat="1" applyFont="1" applyFill="1" applyBorder="1" applyAlignment="1">
      <alignment horizontal="center" vertical="center"/>
    </xf>
    <xf numFmtId="176" fontId="2" fillId="0" borderId="92" xfId="0" applyNumberFormat="1" applyFont="1" applyFill="1" applyBorder="1" applyAlignment="1">
      <alignment horizontal="center" vertical="center"/>
    </xf>
    <xf numFmtId="176" fontId="10" fillId="9" borderId="93" xfId="0" applyNumberFormat="1" applyFont="1" applyFill="1" applyBorder="1" applyAlignment="1">
      <alignment horizontal="center" vertical="center"/>
    </xf>
    <xf numFmtId="176" fontId="2" fillId="0" borderId="85" xfId="0" applyNumberFormat="1" applyFont="1" applyFill="1" applyBorder="1" applyAlignment="1">
      <alignment horizontal="center" vertical="center"/>
    </xf>
    <xf numFmtId="176" fontId="6" fillId="3" borderId="54" xfId="11" applyNumberFormat="1" applyFont="1" applyFill="1" applyBorder="1" applyAlignment="1">
      <alignment horizontal="center" vertical="center" wrapText="1"/>
    </xf>
    <xf numFmtId="176" fontId="6" fillId="3" borderId="14" xfId="11" applyNumberFormat="1" applyFont="1" applyFill="1" applyBorder="1" applyAlignment="1">
      <alignment horizontal="center" vertical="center" wrapText="1"/>
    </xf>
    <xf numFmtId="178" fontId="2" fillId="4" borderId="23" xfId="0" applyNumberFormat="1" applyFont="1" applyFill="1" applyBorder="1" applyAlignment="1">
      <alignment horizontal="center" vertical="center"/>
    </xf>
    <xf numFmtId="178" fontId="2" fillId="4" borderId="17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3" borderId="94" xfId="0" applyNumberFormat="1" applyFont="1" applyFill="1" applyBorder="1" applyAlignment="1">
      <alignment horizontal="center" vertical="center" wrapText="1"/>
    </xf>
    <xf numFmtId="176" fontId="6" fillId="3" borderId="95" xfId="0" applyNumberFormat="1" applyFont="1" applyFill="1" applyBorder="1" applyAlignment="1">
      <alignment horizontal="center" vertical="center" wrapText="1"/>
    </xf>
    <xf numFmtId="176" fontId="6" fillId="3" borderId="96" xfId="0" applyNumberFormat="1" applyFont="1" applyFill="1" applyBorder="1" applyAlignment="1">
      <alignment horizontal="center" vertical="center" wrapText="1"/>
    </xf>
    <xf numFmtId="178" fontId="2" fillId="8" borderId="17" xfId="0" applyNumberFormat="1" applyFont="1" applyFill="1" applyBorder="1" applyAlignment="1">
      <alignment horizontal="center" vertical="center"/>
    </xf>
    <xf numFmtId="176" fontId="2" fillId="8" borderId="94" xfId="0" applyNumberFormat="1" applyFont="1" applyFill="1" applyBorder="1" applyAlignment="1">
      <alignment horizontal="center" vertical="center"/>
    </xf>
    <xf numFmtId="184" fontId="2" fillId="4" borderId="22" xfId="0" applyNumberFormat="1" applyFont="1" applyFill="1" applyBorder="1" applyAlignment="1">
      <alignment horizontal="center" vertical="center"/>
    </xf>
    <xf numFmtId="177" fontId="2" fillId="4" borderId="22" xfId="0" applyNumberFormat="1" applyFont="1" applyFill="1" applyBorder="1" applyAlignment="1">
      <alignment horizontal="center" vertical="center"/>
    </xf>
    <xf numFmtId="176" fontId="2" fillId="8" borderId="54" xfId="0" applyNumberFormat="1" applyFont="1" applyFill="1" applyBorder="1" applyAlignment="1">
      <alignment horizontal="center" vertical="center"/>
    </xf>
    <xf numFmtId="184" fontId="2" fillId="4" borderId="97" xfId="0" applyNumberFormat="1" applyFont="1" applyFill="1" applyBorder="1" applyAlignment="1">
      <alignment horizontal="center" vertical="center"/>
    </xf>
    <xf numFmtId="176" fontId="6" fillId="3" borderId="5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 wrapText="1"/>
    </xf>
    <xf numFmtId="176" fontId="6" fillId="3" borderId="98" xfId="0" applyNumberFormat="1" applyFont="1" applyFill="1" applyBorder="1" applyAlignment="1">
      <alignment horizontal="center" vertical="center"/>
    </xf>
    <xf numFmtId="176" fontId="6" fillId="3" borderId="53" xfId="0" applyNumberFormat="1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center" vertical="center" wrapText="1"/>
    </xf>
    <xf numFmtId="176" fontId="6" fillId="3" borderId="54" xfId="0" applyNumberFormat="1" applyFont="1" applyFill="1" applyBorder="1" applyAlignment="1">
      <alignment horizontal="center" vertical="center"/>
    </xf>
    <xf numFmtId="176" fontId="6" fillId="3" borderId="99" xfId="0" applyNumberFormat="1" applyFont="1" applyFill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3" borderId="100" xfId="0" applyNumberFormat="1" applyFont="1" applyFill="1" applyBorder="1" applyAlignment="1">
      <alignment horizontal="center" vertical="center"/>
    </xf>
    <xf numFmtId="181" fontId="2" fillId="4" borderId="22" xfId="11" applyNumberFormat="1" applyFont="1" applyFill="1" applyBorder="1" applyAlignment="1">
      <alignment horizontal="center" vertical="center"/>
    </xf>
    <xf numFmtId="182" fontId="2" fillId="8" borderId="54" xfId="0" applyNumberFormat="1" applyFont="1" applyFill="1" applyBorder="1" applyAlignment="1">
      <alignment horizontal="center" vertical="center"/>
    </xf>
    <xf numFmtId="176" fontId="2" fillId="2" borderId="101" xfId="0" applyNumberFormat="1" applyFont="1" applyFill="1" applyBorder="1" applyAlignment="1">
      <alignment horizontal="center" vertical="center"/>
    </xf>
    <xf numFmtId="181" fontId="2" fillId="4" borderId="40" xfId="11" applyNumberFormat="1" applyFont="1" applyFill="1" applyBorder="1" applyAlignment="1">
      <alignment horizontal="center" vertical="center"/>
    </xf>
    <xf numFmtId="9" fontId="2" fillId="4" borderId="40" xfId="11" applyNumberFormat="1" applyFont="1" applyFill="1" applyBorder="1" applyAlignment="1">
      <alignment horizontal="center" vertical="center"/>
    </xf>
    <xf numFmtId="176" fontId="2" fillId="0" borderId="102" xfId="0" applyNumberFormat="1" applyFont="1" applyFill="1" applyBorder="1" applyAlignment="1">
      <alignment horizontal="center" vertical="center"/>
    </xf>
    <xf numFmtId="9" fontId="2" fillId="4" borderId="40" xfId="11" applyFont="1" applyFill="1" applyBorder="1" applyAlignment="1">
      <alignment horizontal="center" vertical="center"/>
    </xf>
    <xf numFmtId="176" fontId="11" fillId="4" borderId="91" xfId="0" applyNumberFormat="1" applyFont="1" applyFill="1" applyBorder="1" applyAlignment="1">
      <alignment horizontal="center" vertical="center" wrapText="1"/>
    </xf>
    <xf numFmtId="176" fontId="11" fillId="4" borderId="103" xfId="0" applyNumberFormat="1" applyFont="1" applyFill="1" applyBorder="1" applyAlignment="1">
      <alignment horizontal="center" vertical="center" wrapText="1"/>
    </xf>
    <xf numFmtId="177" fontId="2" fillId="4" borderId="42" xfId="0" applyNumberFormat="1" applyFont="1" applyFill="1" applyBorder="1" applyAlignment="1">
      <alignment horizontal="center" vertical="center"/>
    </xf>
    <xf numFmtId="177" fontId="2" fillId="4" borderId="91" xfId="0" applyNumberFormat="1" applyFont="1" applyFill="1" applyBorder="1" applyAlignment="1">
      <alignment horizontal="center" vertical="center"/>
    </xf>
    <xf numFmtId="176" fontId="2" fillId="4" borderId="103" xfId="0" applyNumberFormat="1" applyFont="1" applyFill="1" applyBorder="1" applyAlignment="1">
      <alignment horizontal="center" vertical="center"/>
    </xf>
    <xf numFmtId="176" fontId="17" fillId="0" borderId="104" xfId="0" applyNumberFormat="1" applyFont="1" applyFill="1" applyBorder="1" applyAlignment="1">
      <alignment horizontal="right" vertical="center"/>
    </xf>
    <xf numFmtId="176" fontId="17" fillId="0" borderId="32" xfId="0" applyNumberFormat="1" applyFont="1" applyFill="1" applyBorder="1" applyAlignment="1">
      <alignment horizontal="right" vertical="center"/>
    </xf>
    <xf numFmtId="176" fontId="10" fillId="0" borderId="50" xfId="0" applyNumberFormat="1" applyFont="1" applyFill="1" applyBorder="1" applyAlignment="1">
      <alignment horizontal="left" vertical="center" wrapText="1"/>
    </xf>
    <xf numFmtId="176" fontId="6" fillId="0" borderId="105" xfId="0" applyNumberFormat="1" applyFont="1" applyFill="1" applyBorder="1" applyAlignment="1">
      <alignment horizontal="center" vertical="center"/>
    </xf>
    <xf numFmtId="176" fontId="6" fillId="3" borderId="106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 wrapText="1"/>
    </xf>
    <xf numFmtId="176" fontId="10" fillId="0" borderId="37" xfId="0" applyNumberFormat="1" applyFont="1" applyFill="1" applyBorder="1" applyAlignment="1">
      <alignment horizontal="left" vertical="center" wrapText="1"/>
    </xf>
    <xf numFmtId="176" fontId="6" fillId="0" borderId="43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 wrapText="1"/>
    </xf>
    <xf numFmtId="177" fontId="2" fillId="0" borderId="40" xfId="0" applyNumberFormat="1" applyFont="1" applyFill="1" applyBorder="1" applyAlignment="1">
      <alignment horizontal="center" vertical="center" wrapText="1"/>
    </xf>
    <xf numFmtId="177" fontId="2" fillId="0" borderId="45" xfId="0" applyNumberFormat="1" applyFont="1" applyFill="1" applyBorder="1" applyAlignment="1">
      <alignment horizontal="center" vertical="center" wrapText="1"/>
    </xf>
    <xf numFmtId="176" fontId="18" fillId="0" borderId="107" xfId="0" applyNumberFormat="1" applyFont="1" applyFill="1" applyBorder="1" applyAlignment="1">
      <alignment horizontal="center" vertical="center"/>
    </xf>
    <xf numFmtId="176" fontId="18" fillId="4" borderId="46" xfId="0" applyNumberFormat="1" applyFont="1" applyFill="1" applyBorder="1" applyAlignment="1">
      <alignment horizontal="center" vertical="center" wrapText="1"/>
    </xf>
    <xf numFmtId="176" fontId="6" fillId="0" borderId="108" xfId="0" applyNumberFormat="1" applyFont="1" applyFill="1" applyBorder="1" applyAlignment="1">
      <alignment horizontal="center" vertical="center" wrapText="1"/>
    </xf>
    <xf numFmtId="176" fontId="6" fillId="3" borderId="109" xfId="0" applyNumberFormat="1" applyFont="1" applyFill="1" applyBorder="1" applyAlignment="1">
      <alignment horizontal="center" vertical="center" wrapText="1"/>
    </xf>
    <xf numFmtId="176" fontId="6" fillId="3" borderId="110" xfId="0" applyNumberFormat="1" applyFont="1" applyFill="1" applyBorder="1" applyAlignment="1">
      <alignment horizontal="center" vertical="center" wrapText="1"/>
    </xf>
    <xf numFmtId="176" fontId="6" fillId="3" borderId="111" xfId="0" applyNumberFormat="1" applyFont="1" applyFill="1" applyBorder="1" applyAlignment="1">
      <alignment horizontal="center" vertical="center" wrapText="1"/>
    </xf>
    <xf numFmtId="176" fontId="6" fillId="0" borderId="43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left" vertical="center" wrapText="1"/>
    </xf>
    <xf numFmtId="176" fontId="2" fillId="4" borderId="112" xfId="0" applyNumberFormat="1" applyFont="1" applyFill="1" applyBorder="1" applyAlignment="1">
      <alignment horizontal="center" vertical="center"/>
    </xf>
    <xf numFmtId="176" fontId="2" fillId="8" borderId="112" xfId="0" applyNumberFormat="1" applyFont="1" applyFill="1" applyBorder="1" applyAlignment="1">
      <alignment horizontal="center" vertical="center"/>
    </xf>
    <xf numFmtId="176" fontId="2" fillId="4" borderId="46" xfId="0" applyNumberFormat="1" applyFont="1" applyFill="1" applyBorder="1" applyAlignment="1">
      <alignment horizontal="center" vertical="center"/>
    </xf>
    <xf numFmtId="176" fontId="10" fillId="0" borderId="47" xfId="0" applyNumberFormat="1" applyFont="1" applyFill="1" applyBorder="1" applyAlignment="1">
      <alignment horizontal="left" vertical="center" wrapText="1"/>
    </xf>
    <xf numFmtId="176" fontId="6" fillId="0" borderId="48" xfId="0" applyNumberFormat="1" applyFont="1" applyFill="1" applyBorder="1" applyAlignment="1">
      <alignment horizontal="center" vertical="center" wrapText="1"/>
    </xf>
    <xf numFmtId="176" fontId="18" fillId="0" borderId="113" xfId="0" applyNumberFormat="1" applyFont="1" applyFill="1" applyBorder="1" applyAlignment="1">
      <alignment horizontal="center" vertical="center"/>
    </xf>
    <xf numFmtId="176" fontId="18" fillId="6" borderId="113" xfId="0" applyNumberFormat="1" applyFont="1" applyFill="1" applyBorder="1" applyAlignment="1">
      <alignment horizontal="center" vertical="center"/>
    </xf>
    <xf numFmtId="177" fontId="2" fillId="4" borderId="49" xfId="0" applyNumberFormat="1" applyFont="1" applyFill="1" applyBorder="1" applyAlignment="1">
      <alignment horizontal="center" vertical="center"/>
    </xf>
    <xf numFmtId="176" fontId="10" fillId="0" borderId="114" xfId="0" applyNumberFormat="1" applyFont="1" applyFill="1" applyBorder="1" applyAlignment="1">
      <alignment horizontal="left" vertical="center"/>
    </xf>
    <xf numFmtId="176" fontId="10" fillId="0" borderId="115" xfId="0" applyNumberFormat="1" applyFont="1" applyFill="1" applyBorder="1" applyAlignment="1">
      <alignment horizontal="left" vertical="center"/>
    </xf>
    <xf numFmtId="177" fontId="9" fillId="2" borderId="22" xfId="0" applyNumberFormat="1" applyFont="1" applyFill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 wrapText="1"/>
    </xf>
    <xf numFmtId="176" fontId="9" fillId="8" borderId="58" xfId="0" applyNumberFormat="1" applyFont="1" applyFill="1" applyBorder="1" applyAlignment="1">
      <alignment horizontal="center" vertical="center"/>
    </xf>
    <xf numFmtId="182" fontId="1" fillId="8" borderId="116" xfId="0" applyNumberFormat="1" applyFont="1" applyFill="1" applyBorder="1" applyAlignment="1">
      <alignment horizontal="center" vertical="center"/>
    </xf>
    <xf numFmtId="177" fontId="9" fillId="2" borderId="40" xfId="0" applyNumberFormat="1" applyFont="1" applyFill="1" applyBorder="1" applyAlignment="1">
      <alignment horizontal="center" vertical="center" wrapText="1"/>
    </xf>
    <xf numFmtId="176" fontId="9" fillId="4" borderId="17" xfId="0" applyNumberFormat="1" applyFont="1" applyFill="1" applyBorder="1" applyAlignment="1">
      <alignment horizontal="center" vertical="center" wrapText="1"/>
    </xf>
    <xf numFmtId="177" fontId="9" fillId="4" borderId="17" xfId="0" applyNumberFormat="1" applyFont="1" applyFill="1" applyBorder="1" applyAlignment="1">
      <alignment horizontal="center" vertical="center" wrapText="1"/>
    </xf>
    <xf numFmtId="176" fontId="9" fillId="8" borderId="54" xfId="0" applyNumberFormat="1" applyFont="1" applyFill="1" applyBorder="1" applyAlignment="1">
      <alignment horizontal="center" vertical="center"/>
    </xf>
    <xf numFmtId="176" fontId="9" fillId="10" borderId="17" xfId="0" applyNumberFormat="1" applyFont="1" applyFill="1" applyBorder="1" applyAlignment="1">
      <alignment horizontal="center" vertical="center" wrapText="1"/>
    </xf>
    <xf numFmtId="177" fontId="9" fillId="2" borderId="45" xfId="0" applyNumberFormat="1" applyFont="1" applyFill="1" applyBorder="1" applyAlignment="1">
      <alignment horizontal="center" vertical="center" wrapText="1"/>
    </xf>
    <xf numFmtId="176" fontId="9" fillId="4" borderId="46" xfId="0" applyNumberFormat="1" applyFont="1" applyFill="1" applyBorder="1" applyAlignment="1">
      <alignment horizontal="center" vertical="center" wrapText="1"/>
    </xf>
    <xf numFmtId="177" fontId="9" fillId="4" borderId="46" xfId="0" applyNumberFormat="1" applyFont="1" applyFill="1" applyBorder="1" applyAlignment="1">
      <alignment horizontal="center" vertical="center" wrapText="1"/>
    </xf>
    <xf numFmtId="177" fontId="2" fillId="4" borderId="20" xfId="0" applyNumberFormat="1" applyFont="1" applyFill="1" applyBorder="1" applyAlignment="1">
      <alignment horizontal="center" vertical="center"/>
    </xf>
    <xf numFmtId="177" fontId="6" fillId="3" borderId="106" xfId="0" applyNumberFormat="1" applyFont="1" applyFill="1" applyBorder="1" applyAlignment="1">
      <alignment horizontal="center" vertical="center" wrapText="1"/>
    </xf>
    <xf numFmtId="176" fontId="6" fillId="3" borderId="117" xfId="0" applyNumberFormat="1" applyFont="1" applyFill="1" applyBorder="1" applyAlignment="1">
      <alignment horizontal="center" vertical="center" wrapText="1"/>
    </xf>
    <xf numFmtId="177" fontId="6" fillId="3" borderId="36" xfId="0" applyNumberFormat="1" applyFont="1" applyFill="1" applyBorder="1" applyAlignment="1">
      <alignment horizontal="center" vertical="center" wrapText="1"/>
    </xf>
    <xf numFmtId="176" fontId="6" fillId="3" borderId="118" xfId="0" applyNumberFormat="1" applyFont="1" applyFill="1" applyBorder="1" applyAlignment="1">
      <alignment horizontal="center" vertical="center" wrapText="1"/>
    </xf>
    <xf numFmtId="182" fontId="2" fillId="8" borderId="23" xfId="0" applyNumberFormat="1" applyFont="1" applyFill="1" applyBorder="1" applyAlignment="1">
      <alignment horizontal="center" vertical="center"/>
    </xf>
    <xf numFmtId="182" fontId="2" fillId="2" borderId="24" xfId="0" applyNumberFormat="1" applyFont="1" applyFill="1" applyBorder="1" applyAlignment="1">
      <alignment horizontal="center" vertical="center" wrapText="1"/>
    </xf>
    <xf numFmtId="182" fontId="2" fillId="8" borderId="53" xfId="0" applyNumberFormat="1" applyFont="1" applyFill="1" applyBorder="1" applyAlignment="1">
      <alignment horizontal="center" vertical="center" wrapText="1"/>
    </xf>
    <xf numFmtId="182" fontId="2" fillId="8" borderId="17" xfId="0" applyNumberFormat="1" applyFont="1" applyFill="1" applyBorder="1" applyAlignment="1">
      <alignment horizontal="center" vertical="center"/>
    </xf>
    <xf numFmtId="182" fontId="2" fillId="2" borderId="94" xfId="0" applyNumberFormat="1" applyFont="1" applyFill="1" applyBorder="1" applyAlignment="1">
      <alignment horizontal="center" vertical="center" wrapText="1"/>
    </xf>
    <xf numFmtId="177" fontId="2" fillId="4" borderId="46" xfId="0" applyNumberFormat="1" applyFont="1" applyFill="1" applyBorder="1" applyAlignment="1">
      <alignment horizontal="center" vertical="center"/>
    </xf>
    <xf numFmtId="182" fontId="2" fillId="8" borderId="46" xfId="0" applyNumberFormat="1" applyFont="1" applyFill="1" applyBorder="1" applyAlignment="1">
      <alignment horizontal="center" vertical="center"/>
    </xf>
    <xf numFmtId="182" fontId="2" fillId="2" borderId="119" xfId="0" applyNumberFormat="1" applyFont="1" applyFill="1" applyBorder="1" applyAlignment="1">
      <alignment horizontal="center" vertical="center" wrapText="1"/>
    </xf>
    <xf numFmtId="176" fontId="6" fillId="3" borderId="120" xfId="0" applyNumberFormat="1" applyFont="1" applyFill="1" applyBorder="1" applyAlignment="1">
      <alignment horizontal="center" vertical="center" wrapText="1"/>
    </xf>
    <xf numFmtId="176" fontId="6" fillId="3" borderId="121" xfId="0" applyNumberFormat="1" applyFont="1" applyFill="1" applyBorder="1" applyAlignment="1">
      <alignment horizontal="center" vertical="center" wrapText="1"/>
    </xf>
    <xf numFmtId="182" fontId="2" fillId="4" borderId="112" xfId="0" applyNumberFormat="1" applyFont="1" applyFill="1" applyBorder="1" applyAlignment="1">
      <alignment horizontal="center" vertical="center"/>
    </xf>
    <xf numFmtId="182" fontId="2" fillId="8" borderId="49" xfId="0" applyNumberFormat="1" applyFont="1" applyFill="1" applyBorder="1" applyAlignment="1">
      <alignment horizontal="center" vertical="center"/>
    </xf>
    <xf numFmtId="182" fontId="2" fillId="2" borderId="122" xfId="0" applyNumberFormat="1" applyFont="1" applyFill="1" applyBorder="1" applyAlignment="1">
      <alignment horizontal="center" vertical="center" wrapText="1"/>
    </xf>
    <xf numFmtId="182" fontId="2" fillId="8" borderId="29" xfId="0" applyNumberFormat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center" vertical="center"/>
    </xf>
    <xf numFmtId="176" fontId="9" fillId="8" borderId="43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176" fontId="2" fillId="4" borderId="23" xfId="11" applyNumberFormat="1" applyFont="1" applyFill="1" applyBorder="1" applyAlignment="1">
      <alignment horizontal="center" vertical="center"/>
    </xf>
    <xf numFmtId="176" fontId="2" fillId="4" borderId="23" xfId="0" applyNumberFormat="1" applyFont="1" applyFill="1" applyBorder="1" applyAlignment="1" applyProtection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177" fontId="9" fillId="4" borderId="17" xfId="0" applyNumberFormat="1" applyFont="1" applyFill="1" applyBorder="1" applyAlignment="1">
      <alignment horizontal="center" vertical="center"/>
    </xf>
    <xf numFmtId="176" fontId="2" fillId="4" borderId="40" xfId="0" applyNumberFormat="1" applyFont="1" applyFill="1" applyBorder="1" applyAlignment="1">
      <alignment horizontal="center" vertical="center"/>
    </xf>
    <xf numFmtId="176" fontId="2" fillId="4" borderId="17" xfId="11" applyNumberFormat="1" applyFont="1" applyFill="1" applyBorder="1" applyAlignment="1">
      <alignment horizontal="center" vertical="center"/>
    </xf>
    <xf numFmtId="176" fontId="2" fillId="4" borderId="17" xfId="0" applyNumberFormat="1" applyFont="1" applyFill="1" applyBorder="1" applyAlignment="1" applyProtection="1">
      <alignment horizontal="center" vertical="center"/>
    </xf>
    <xf numFmtId="177" fontId="9" fillId="4" borderId="46" xfId="0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>
      <alignment horizontal="center" vertical="center"/>
    </xf>
    <xf numFmtId="176" fontId="2" fillId="4" borderId="46" xfId="11" applyNumberFormat="1" applyFont="1" applyFill="1" applyBorder="1" applyAlignment="1">
      <alignment horizontal="center" vertical="center"/>
    </xf>
    <xf numFmtId="176" fontId="2" fillId="4" borderId="46" xfId="0" applyNumberFormat="1" applyFont="1" applyFill="1" applyBorder="1" applyAlignment="1" applyProtection="1">
      <alignment horizontal="center" vertical="center"/>
    </xf>
    <xf numFmtId="177" fontId="2" fillId="4" borderId="123" xfId="0" applyNumberFormat="1" applyFont="1" applyFill="1" applyBorder="1" applyAlignment="1">
      <alignment horizontal="center" vertical="center"/>
    </xf>
    <xf numFmtId="176" fontId="2" fillId="8" borderId="42" xfId="0" applyNumberFormat="1" applyFont="1" applyFill="1" applyBorder="1" applyAlignment="1">
      <alignment horizontal="center" vertical="center"/>
    </xf>
    <xf numFmtId="176" fontId="17" fillId="0" borderId="124" xfId="0" applyNumberFormat="1" applyFont="1" applyFill="1" applyBorder="1" applyAlignment="1">
      <alignment horizontal="right" vertical="center"/>
    </xf>
    <xf numFmtId="176" fontId="10" fillId="9" borderId="32" xfId="0" applyNumberFormat="1" applyFont="1" applyFill="1" applyBorder="1" applyAlignment="1">
      <alignment horizontal="left" vertical="center"/>
    </xf>
    <xf numFmtId="176" fontId="10" fillId="9" borderId="125" xfId="0" applyNumberFormat="1" applyFont="1" applyFill="1" applyBorder="1" applyAlignment="1">
      <alignment horizontal="left" vertical="center"/>
    </xf>
    <xf numFmtId="176" fontId="6" fillId="3" borderId="126" xfId="0" applyNumberFormat="1" applyFont="1" applyFill="1" applyBorder="1" applyAlignment="1">
      <alignment horizontal="center" vertical="center" wrapText="1"/>
    </xf>
    <xf numFmtId="176" fontId="6" fillId="3" borderId="127" xfId="0" applyNumberFormat="1" applyFont="1" applyFill="1" applyBorder="1" applyAlignment="1">
      <alignment horizontal="center" vertical="center" wrapText="1"/>
    </xf>
    <xf numFmtId="176" fontId="6" fillId="3" borderId="72" xfId="0" applyNumberFormat="1" applyFont="1" applyFill="1" applyBorder="1" applyAlignment="1">
      <alignment horizontal="center" vertical="center" wrapText="1"/>
    </xf>
    <xf numFmtId="177" fontId="2" fillId="4" borderId="116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6" fontId="2" fillId="8" borderId="116" xfId="0" applyNumberFormat="1" applyFont="1" applyFill="1" applyBorder="1" applyAlignment="1">
      <alignment horizontal="center" vertical="center"/>
    </xf>
    <xf numFmtId="176" fontId="1" fillId="0" borderId="90" xfId="0" applyNumberFormat="1" applyFont="1" applyFill="1" applyBorder="1" applyAlignment="1">
      <alignment horizontal="center" vertical="center"/>
    </xf>
    <xf numFmtId="176" fontId="1" fillId="0" borderId="82" xfId="0" applyNumberFormat="1" applyFont="1" applyFill="1" applyBorder="1" applyAlignment="1">
      <alignment horizontal="center" vertical="center"/>
    </xf>
    <xf numFmtId="176" fontId="1" fillId="0" borderId="92" xfId="0" applyNumberFormat="1" applyFont="1" applyFill="1" applyBorder="1" applyAlignment="1">
      <alignment horizontal="center" vertical="center"/>
    </xf>
    <xf numFmtId="176" fontId="2" fillId="8" borderId="122" xfId="0" applyNumberFormat="1" applyFont="1" applyFill="1" applyBorder="1" applyAlignment="1">
      <alignment horizontal="center" vertical="center"/>
    </xf>
    <xf numFmtId="176" fontId="2" fillId="4" borderId="113" xfId="0" applyNumberFormat="1" applyFont="1" applyFill="1" applyBorder="1" applyAlignment="1">
      <alignment horizontal="center" vertical="center"/>
    </xf>
    <xf numFmtId="176" fontId="2" fillId="8" borderId="128" xfId="0" applyNumberFormat="1" applyFont="1" applyFill="1" applyBorder="1" applyAlignment="1">
      <alignment horizontal="center" vertical="center"/>
    </xf>
    <xf numFmtId="176" fontId="2" fillId="4" borderId="129" xfId="0" applyNumberFormat="1" applyFont="1" applyFill="1" applyBorder="1" applyAlignment="1">
      <alignment horizontal="center" vertical="center"/>
    </xf>
    <xf numFmtId="9" fontId="2" fillId="4" borderId="113" xfId="11" applyFont="1" applyFill="1" applyBorder="1" applyAlignment="1">
      <alignment horizontal="center" vertical="center"/>
    </xf>
    <xf numFmtId="176" fontId="2" fillId="0" borderId="130" xfId="0" applyNumberFormat="1" applyFont="1" applyFill="1" applyBorder="1" applyAlignment="1">
      <alignment horizontal="center" vertical="center"/>
    </xf>
    <xf numFmtId="176" fontId="10" fillId="0" borderId="131" xfId="0" applyNumberFormat="1" applyFont="1" applyFill="1" applyBorder="1" applyAlignment="1">
      <alignment horizontal="left" vertical="center"/>
    </xf>
    <xf numFmtId="176" fontId="9" fillId="4" borderId="49" xfId="0" applyNumberFormat="1" applyFont="1" applyFill="1" applyBorder="1" applyAlignment="1">
      <alignment horizontal="center" vertical="center" wrapText="1"/>
    </xf>
    <xf numFmtId="177" fontId="9" fillId="4" borderId="49" xfId="0" applyNumberFormat="1" applyFont="1" applyFill="1" applyBorder="1" applyAlignment="1">
      <alignment horizontal="center" vertical="center" wrapText="1"/>
    </xf>
    <xf numFmtId="176" fontId="9" fillId="8" borderId="128" xfId="0" applyNumberFormat="1" applyFont="1" applyFill="1" applyBorder="1" applyAlignment="1">
      <alignment horizontal="center" vertical="center"/>
    </xf>
    <xf numFmtId="182" fontId="1" fillId="8" borderId="71" xfId="0" applyNumberFormat="1" applyFont="1" applyFill="1" applyBorder="1" applyAlignment="1">
      <alignment horizontal="center" vertical="center"/>
    </xf>
    <xf numFmtId="177" fontId="9" fillId="4" borderId="49" xfId="0" applyNumberFormat="1" applyFont="1" applyFill="1" applyBorder="1" applyAlignment="1">
      <alignment horizontal="center" vertical="center"/>
    </xf>
    <xf numFmtId="176" fontId="9" fillId="8" borderId="48" xfId="0" applyNumberFormat="1" applyFont="1" applyFill="1" applyBorder="1" applyAlignment="1">
      <alignment horizontal="center" vertical="center"/>
    </xf>
    <xf numFmtId="176" fontId="2" fillId="4" borderId="49" xfId="11" applyNumberFormat="1" applyFont="1" applyFill="1" applyBorder="1" applyAlignment="1">
      <alignment horizontal="center" vertical="center"/>
    </xf>
    <xf numFmtId="176" fontId="2" fillId="4" borderId="49" xfId="0" applyNumberFormat="1" applyFont="1" applyFill="1" applyBorder="1" applyAlignment="1" applyProtection="1">
      <alignment horizontal="center" vertical="center"/>
    </xf>
    <xf numFmtId="176" fontId="14" fillId="4" borderId="32" xfId="0" applyNumberFormat="1" applyFont="1" applyFill="1" applyBorder="1" applyAlignment="1">
      <alignment horizontal="center" vertical="center"/>
    </xf>
    <xf numFmtId="177" fontId="2" fillId="4" borderId="128" xfId="0" applyNumberFormat="1" applyFont="1" applyFill="1" applyBorder="1" applyAlignment="1">
      <alignment horizontal="center" vertical="center"/>
    </xf>
    <xf numFmtId="176" fontId="2" fillId="8" borderId="71" xfId="0" applyNumberFormat="1" applyFont="1" applyFill="1" applyBorder="1" applyAlignment="1">
      <alignment horizontal="center" vertical="center"/>
    </xf>
    <xf numFmtId="176" fontId="1" fillId="0" borderId="85" xfId="0" applyNumberFormat="1" applyFont="1" applyFill="1" applyBorder="1" applyAlignment="1">
      <alignment horizontal="center" vertical="center"/>
    </xf>
    <xf numFmtId="184" fontId="2" fillId="8" borderId="65" xfId="0" applyNumberFormat="1" applyFont="1" applyFill="1" applyBorder="1" applyAlignment="1">
      <alignment horizontal="center" vertical="center"/>
    </xf>
    <xf numFmtId="181" fontId="2" fillId="4" borderId="30" xfId="11" applyNumberFormat="1" applyFont="1" applyFill="1" applyBorder="1" applyAlignment="1">
      <alignment horizontal="center" vertical="center"/>
    </xf>
    <xf numFmtId="185" fontId="2" fillId="4" borderId="17" xfId="0" applyNumberFormat="1" applyFont="1" applyFill="1" applyBorder="1" applyAlignment="1">
      <alignment horizontal="center" vertical="center"/>
    </xf>
    <xf numFmtId="184" fontId="2" fillId="8" borderId="20" xfId="0" applyNumberFormat="1" applyFont="1" applyFill="1" applyBorder="1" applyAlignment="1" applyProtection="1">
      <alignment horizontal="center" vertical="center"/>
    </xf>
    <xf numFmtId="0" fontId="8" fillId="2" borderId="42" xfId="20" applyFont="1" applyFill="1" applyBorder="1" applyAlignment="1">
      <alignment horizontal="center" vertical="center" wrapText="1"/>
    </xf>
    <xf numFmtId="176" fontId="19" fillId="4" borderId="4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140"/>
  <sheetViews>
    <sheetView zoomScale="90" zoomScaleNormal="90" zoomScaleSheetLayoutView="70" topLeftCell="J7" workbookViewId="0">
      <selection activeCell="Q16" sqref="Q16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6.1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323" t="s">
        <v>26</v>
      </c>
      <c r="D8" s="25" t="s">
        <v>27</v>
      </c>
      <c r="E8" s="323" t="s">
        <v>26</v>
      </c>
      <c r="F8" s="26">
        <v>586.9</v>
      </c>
      <c r="G8" s="27">
        <v>486</v>
      </c>
      <c r="H8" s="28">
        <v>169.6</v>
      </c>
      <c r="I8" s="25" t="s">
        <v>28</v>
      </c>
      <c r="J8" s="110">
        <v>0.925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26.8415277727702</v>
      </c>
      <c r="R8" s="158">
        <f>Q8+G11</f>
        <v>26.8415277727702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17.4636692127665</v>
      </c>
      <c r="D11" s="40">
        <f>R80</f>
        <v>5.73956727601349</v>
      </c>
      <c r="E11" s="40">
        <f>R113</f>
        <v>1.55</v>
      </c>
      <c r="F11" s="40">
        <f>J11+L11+N11</f>
        <v>1.9722751015463</v>
      </c>
      <c r="G11" s="41">
        <f>R83</f>
        <v>0</v>
      </c>
      <c r="H11" s="42">
        <v>1.005</v>
      </c>
      <c r="I11" s="119">
        <v>0.025</v>
      </c>
      <c r="J11" s="120">
        <f>I11*(C11+D11)</f>
        <v>0.5800809122195</v>
      </c>
      <c r="K11" s="121">
        <v>0.02</v>
      </c>
      <c r="L11" s="120">
        <f>K11*(C11+D11)</f>
        <v>0.4640647297756</v>
      </c>
      <c r="M11" s="121">
        <v>0.04</v>
      </c>
      <c r="N11" s="122">
        <f>M11*(C11+D11)</f>
        <v>0.9281294595512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0.619</v>
      </c>
      <c r="K13" s="89">
        <f>J13/0.975</f>
        <v>0.634871794871795</v>
      </c>
      <c r="L13" s="126">
        <v>11.9</v>
      </c>
      <c r="M13" s="127">
        <v>0</v>
      </c>
      <c r="N13" s="128">
        <f>(K13-J13)/K13</f>
        <v>0.0250000000000001</v>
      </c>
      <c r="O13" s="129">
        <v>0.997</v>
      </c>
      <c r="P13" s="130">
        <f>((K13*L13)-(K13-J13)*(1-N13)*M13)/O13</f>
        <v>7.57770748141862</v>
      </c>
      <c r="Q13" s="167">
        <f>H13*P13</f>
        <v>7.57770748141862</v>
      </c>
      <c r="R13" s="168">
        <f>SUM(Q13:Q40)</f>
        <v>17.4636692127665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0.30525</v>
      </c>
      <c r="K14" s="89">
        <f>J14/0.975</f>
        <v>0.313076923076923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5.9977625183242</v>
      </c>
      <c r="Q14" s="167">
        <f>H14*P14</f>
        <v>5.9977625183242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0.048</v>
      </c>
      <c r="K15" s="89">
        <f>J15/0.975</f>
        <v>0.0492307692307692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0.938199213023686</v>
      </c>
      <c r="Q15" s="167">
        <f>H15*P15</f>
        <v>0.938199213023686</v>
      </c>
      <c r="R15" s="168"/>
      <c r="S15" s="170"/>
    </row>
    <row r="16" s="1" customFormat="1" customHeight="1" spans="1:19">
      <c r="A16" s="47"/>
      <c r="B16" s="59" t="s">
        <v>77</v>
      </c>
      <c r="C16" s="49" t="s">
        <v>78</v>
      </c>
      <c r="D16" s="50"/>
      <c r="E16" s="50"/>
      <c r="F16" s="50"/>
      <c r="G16" s="50" t="s">
        <v>69</v>
      </c>
      <c r="H16" s="51">
        <v>1</v>
      </c>
      <c r="I16" s="93" t="s">
        <v>70</v>
      </c>
      <c r="J16" s="137" t="s">
        <v>66</v>
      </c>
      <c r="K16" s="137" t="s">
        <v>66</v>
      </c>
      <c r="L16" s="126">
        <v>0.13</v>
      </c>
      <c r="M16" s="137" t="s">
        <v>66</v>
      </c>
      <c r="N16" s="137" t="s">
        <v>66</v>
      </c>
      <c r="O16" s="138">
        <v>1</v>
      </c>
      <c r="P16" s="139">
        <f>H16*L16/O16</f>
        <v>0.13</v>
      </c>
      <c r="Q16" s="172">
        <f>P16</f>
        <v>0.13</v>
      </c>
      <c r="R16" s="168"/>
      <c r="S16" s="170"/>
    </row>
    <row r="17" s="1" customFormat="1" customHeight="1" spans="1:19">
      <c r="A17" s="47"/>
      <c r="B17" s="60"/>
      <c r="C17" s="53" t="s">
        <v>79</v>
      </c>
      <c r="D17" s="54"/>
      <c r="E17" s="54"/>
      <c r="F17" s="54"/>
      <c r="G17" s="50" t="s">
        <v>69</v>
      </c>
      <c r="H17" s="61">
        <v>2</v>
      </c>
      <c r="I17" s="93" t="s">
        <v>70</v>
      </c>
      <c r="J17" s="140" t="s">
        <v>66</v>
      </c>
      <c r="K17" s="140" t="s">
        <v>66</v>
      </c>
      <c r="L17" s="131">
        <v>0.15</v>
      </c>
      <c r="M17" s="140" t="s">
        <v>66</v>
      </c>
      <c r="N17" s="140" t="s">
        <v>66</v>
      </c>
      <c r="O17" s="141">
        <v>1</v>
      </c>
      <c r="P17" s="139">
        <f t="shared" ref="P17:P40" si="0">H17*L17/O17</f>
        <v>0.3</v>
      </c>
      <c r="Q17" s="172">
        <f t="shared" ref="Q17:Q40" si="1">P17</f>
        <v>0.3</v>
      </c>
      <c r="R17" s="168"/>
      <c r="S17" s="170"/>
    </row>
    <row r="18" s="1" customFormat="1" hidden="1" customHeight="1" spans="1:19">
      <c r="A18" s="62"/>
      <c r="B18" s="60"/>
      <c r="C18" s="63"/>
      <c r="D18" s="64"/>
      <c r="E18" s="64"/>
      <c r="F18" s="64"/>
      <c r="G18" s="50" t="s">
        <v>69</v>
      </c>
      <c r="H18" s="65"/>
      <c r="I18" s="93" t="s">
        <v>70</v>
      </c>
      <c r="J18" s="140" t="s">
        <v>66</v>
      </c>
      <c r="K18" s="140" t="s">
        <v>66</v>
      </c>
      <c r="L18" s="131">
        <v>0</v>
      </c>
      <c r="M18" s="140" t="s">
        <v>66</v>
      </c>
      <c r="N18" s="140" t="s">
        <v>66</v>
      </c>
      <c r="O18" s="141">
        <v>1</v>
      </c>
      <c r="P18" s="139">
        <f t="shared" si="0"/>
        <v>0</v>
      </c>
      <c r="Q18" s="172">
        <f t="shared" si="1"/>
        <v>0</v>
      </c>
      <c r="R18" s="168"/>
      <c r="S18" s="173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/>
      <c r="H32" s="65"/>
      <c r="I32" s="93"/>
      <c r="J32" s="140"/>
      <c r="K32" s="140"/>
      <c r="L32" s="131"/>
      <c r="M32" s="140"/>
      <c r="N32" s="140"/>
      <c r="O32" s="141"/>
      <c r="P32" s="139"/>
      <c r="Q32" s="172"/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hidden="1" customHeight="1" spans="1:19">
      <c r="A36" s="62"/>
      <c r="B36" s="60"/>
      <c r="C36" s="63"/>
      <c r="D36" s="64"/>
      <c r="E36" s="64"/>
      <c r="F36" s="64"/>
      <c r="G36" s="50" t="s">
        <v>69</v>
      </c>
      <c r="H36" s="65"/>
      <c r="I36" s="93" t="s">
        <v>70</v>
      </c>
      <c r="J36" s="140" t="s">
        <v>66</v>
      </c>
      <c r="K36" s="140" t="s">
        <v>66</v>
      </c>
      <c r="L36" s="131">
        <v>0</v>
      </c>
      <c r="M36" s="140" t="s">
        <v>66</v>
      </c>
      <c r="N36" s="140" t="s">
        <v>66</v>
      </c>
      <c r="O36" s="141">
        <v>1</v>
      </c>
      <c r="P36" s="139">
        <f t="shared" si="0"/>
        <v>0</v>
      </c>
      <c r="Q36" s="172">
        <f t="shared" si="1"/>
        <v>0</v>
      </c>
      <c r="R36" s="168"/>
      <c r="S36" s="173"/>
    </row>
    <row r="37" s="1" customFormat="1" customHeight="1" spans="1:19">
      <c r="A37" s="62"/>
      <c r="B37" s="60"/>
      <c r="C37" s="63" t="s">
        <v>80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0.3</v>
      </c>
      <c r="M37" s="140" t="s">
        <v>66</v>
      </c>
      <c r="N37" s="140" t="s">
        <v>66</v>
      </c>
      <c r="O37" s="141">
        <v>1</v>
      </c>
      <c r="P37" s="139">
        <f t="shared" si="0"/>
        <v>0.3</v>
      </c>
      <c r="Q37" s="172">
        <f t="shared" si="1"/>
        <v>0.3</v>
      </c>
      <c r="R37" s="168"/>
      <c r="S37" s="173"/>
    </row>
    <row r="38" s="1" customFormat="1" customHeight="1" spans="1:19">
      <c r="A38" s="62"/>
      <c r="B38" s="60"/>
      <c r="C38" s="63" t="s">
        <v>81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</v>
      </c>
      <c r="M38" s="140" t="s">
        <v>66</v>
      </c>
      <c r="N38" s="140" t="s">
        <v>66</v>
      </c>
      <c r="O38" s="141">
        <v>1</v>
      </c>
      <c r="P38" s="139">
        <f t="shared" si="0"/>
        <v>1.1</v>
      </c>
      <c r="Q38" s="172">
        <f t="shared" si="1"/>
        <v>1.1</v>
      </c>
      <c r="R38" s="168"/>
      <c r="S38" s="173"/>
    </row>
    <row r="39" s="1" customFormat="1" customHeight="1" spans="1:19">
      <c r="A39" s="62"/>
      <c r="B39" s="60"/>
      <c r="C39" s="63" t="s">
        <v>82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0" t="s">
        <v>66</v>
      </c>
      <c r="K39" s="140" t="s">
        <v>66</v>
      </c>
      <c r="L39" s="131">
        <v>1.12</v>
      </c>
      <c r="M39" s="140" t="s">
        <v>66</v>
      </c>
      <c r="N39" s="140" t="s">
        <v>66</v>
      </c>
      <c r="O39" s="141">
        <v>1</v>
      </c>
      <c r="P39" s="139">
        <f t="shared" si="0"/>
        <v>1.12</v>
      </c>
      <c r="Q39" s="172">
        <f t="shared" si="1"/>
        <v>1.12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124</v>
      </c>
      <c r="D44" s="89" t="s">
        <v>125</v>
      </c>
      <c r="E44" s="90">
        <v>1</v>
      </c>
      <c r="F44" s="91">
        <v>800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51" si="2">J44*10000*(1-N44+M44)/P44/12/26/20</f>
        <v>47.5961538461538</v>
      </c>
      <c r="R44" s="178">
        <v>23.5</v>
      </c>
      <c r="S44" s="140">
        <f t="shared" ref="S44:S51" si="3">L44*R44/26/20</f>
        <v>36.1538461538462</v>
      </c>
      <c r="T44" s="89">
        <v>4</v>
      </c>
      <c r="U44" s="90">
        <v>1</v>
      </c>
      <c r="V44" s="140">
        <f t="shared" ref="V44:V51" si="4">T44*U44</f>
        <v>4</v>
      </c>
      <c r="W44" s="89">
        <v>1</v>
      </c>
      <c r="X44" s="89">
        <v>0.8</v>
      </c>
      <c r="Y44" s="184">
        <f t="shared" ref="Y44:Y51" si="5">K44*X44*W44</f>
        <v>36</v>
      </c>
      <c r="Z44" s="185">
        <f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51" si="6">AC44*AA44*AB44/26/10</f>
        <v>223.076923076923</v>
      </c>
      <c r="AE44" s="189">
        <v>0.4</v>
      </c>
      <c r="AF44" s="185">
        <f t="shared" ref="AF44:AF51" si="7">AE44*Z44</f>
        <v>63.8571428571429</v>
      </c>
      <c r="AG44" s="200">
        <v>1</v>
      </c>
      <c r="AH44" s="140">
        <f t="shared" ref="AH44:AH51" si="8">(AD44+AF44)/AG44/F44</f>
        <v>0.358667582417582</v>
      </c>
      <c r="AI44" s="201">
        <f t="shared" ref="AI44:AI51" si="9">AH44*E44</f>
        <v>0.358667582417582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700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ref="Z44:Z51" si="10">(S45+Q45)/O45+Y45+V45</f>
        <v>591.736263736264</v>
      </c>
      <c r="AA45" s="186">
        <v>10</v>
      </c>
      <c r="AB45" s="187">
        <v>5800</v>
      </c>
      <c r="AC45" s="90">
        <v>12</v>
      </c>
      <c r="AD45" s="188">
        <f t="shared" si="6"/>
        <v>2676.92307692308</v>
      </c>
      <c r="AE45" s="189">
        <v>0.13</v>
      </c>
      <c r="AF45" s="185">
        <f t="shared" si="7"/>
        <v>76.9257142857143</v>
      </c>
      <c r="AG45" s="203">
        <v>0.997</v>
      </c>
      <c r="AH45" s="140">
        <f t="shared" si="8"/>
        <v>3.94590742399884</v>
      </c>
      <c r="AI45" s="201">
        <f t="shared" si="9"/>
        <v>3.94590742399884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700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10"/>
        <v>29.8351648351648</v>
      </c>
      <c r="AA46" s="186">
        <v>10</v>
      </c>
      <c r="AB46" s="187">
        <v>5800</v>
      </c>
      <c r="AC46" s="90">
        <v>2</v>
      </c>
      <c r="AD46" s="188">
        <f t="shared" si="6"/>
        <v>446.153846153846</v>
      </c>
      <c r="AE46" s="189">
        <v>0.0028</v>
      </c>
      <c r="AF46" s="185">
        <f t="shared" si="7"/>
        <v>0.0835384615384615</v>
      </c>
      <c r="AG46" s="203">
        <v>1</v>
      </c>
      <c r="AH46" s="140">
        <f t="shared" si="8"/>
        <v>0.637481978021978</v>
      </c>
      <c r="AI46" s="201">
        <f t="shared" si="9"/>
        <v>0.637481978021978</v>
      </c>
      <c r="AJ46" s="202" t="s">
        <v>128</v>
      </c>
    </row>
    <row r="47" s="1" customFormat="1" customHeight="1" spans="1:36">
      <c r="A47" s="47"/>
      <c r="B47" s="94">
        <v>4</v>
      </c>
      <c r="C47" s="97"/>
      <c r="D47" s="93" t="s">
        <v>135</v>
      </c>
      <c r="E47" s="96">
        <v>1</v>
      </c>
      <c r="F47" s="91">
        <v>700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10"/>
        <v>13.0509157509158</v>
      </c>
      <c r="AA47" s="186">
        <v>10</v>
      </c>
      <c r="AB47" s="187">
        <v>5800</v>
      </c>
      <c r="AC47" s="90">
        <v>1.5</v>
      </c>
      <c r="AD47" s="188">
        <f t="shared" si="6"/>
        <v>334.615384615385</v>
      </c>
      <c r="AE47" s="189">
        <v>0.0028</v>
      </c>
      <c r="AF47" s="185">
        <f t="shared" si="7"/>
        <v>0.0365425641025641</v>
      </c>
      <c r="AG47" s="203">
        <v>1</v>
      </c>
      <c r="AH47" s="140">
        <f t="shared" si="8"/>
        <v>0.478074181684982</v>
      </c>
      <c r="AI47" s="201">
        <f t="shared" si="9"/>
        <v>0.478074181684982</v>
      </c>
      <c r="AJ47" s="202" t="s">
        <v>128</v>
      </c>
    </row>
    <row r="48" s="1" customFormat="1" customHeight="1" spans="1:36">
      <c r="A48" s="47"/>
      <c r="B48" s="94">
        <v>5</v>
      </c>
      <c r="C48" s="97"/>
      <c r="D48" s="93" t="s">
        <v>137</v>
      </c>
      <c r="E48" s="96">
        <v>1</v>
      </c>
      <c r="F48" s="91">
        <v>700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10"/>
        <v>188.697802197802</v>
      </c>
      <c r="AA48" s="186">
        <v>10</v>
      </c>
      <c r="AB48" s="187">
        <v>5800</v>
      </c>
      <c r="AC48" s="90">
        <v>1</v>
      </c>
      <c r="AD48" s="188">
        <f t="shared" si="6"/>
        <v>223.076923076923</v>
      </c>
      <c r="AE48" s="189">
        <v>0.0028</v>
      </c>
      <c r="AF48" s="185">
        <f t="shared" si="7"/>
        <v>0.528353846153846</v>
      </c>
      <c r="AG48" s="203">
        <v>1</v>
      </c>
      <c r="AH48" s="140">
        <f t="shared" si="8"/>
        <v>0.31943610989011</v>
      </c>
      <c r="AI48" s="201">
        <f t="shared" si="9"/>
        <v>0.31943610989011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10"/>
        <v>#DIV/0!</v>
      </c>
      <c r="AA49" s="186"/>
      <c r="AB49" s="187"/>
      <c r="AC49" s="90">
        <v>0.5</v>
      </c>
      <c r="AD49" s="188">
        <f t="shared" si="6"/>
        <v>0</v>
      </c>
      <c r="AE49" s="189"/>
      <c r="AF49" s="185" t="e">
        <f t="shared" si="7"/>
        <v>#DIV/0!</v>
      </c>
      <c r="AG49" s="204"/>
      <c r="AH49" s="140" t="e">
        <f t="shared" si="8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10"/>
        <v>#DIV/0!</v>
      </c>
      <c r="AA50" s="186"/>
      <c r="AB50" s="187"/>
      <c r="AC50" s="90">
        <v>1</v>
      </c>
      <c r="AD50" s="188">
        <f t="shared" si="6"/>
        <v>0</v>
      </c>
      <c r="AE50" s="189"/>
      <c r="AF50" s="185" t="e">
        <f t="shared" si="7"/>
        <v>#DIV/0!</v>
      </c>
      <c r="AG50" s="204"/>
      <c r="AH50" s="140" t="e">
        <f t="shared" si="8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10"/>
        <v>#DIV/0!</v>
      </c>
      <c r="AA51" s="186"/>
      <c r="AB51" s="187"/>
      <c r="AC51" s="90">
        <v>1</v>
      </c>
      <c r="AD51" s="188">
        <f t="shared" si="6"/>
        <v>0</v>
      </c>
      <c r="AE51" s="189"/>
      <c r="AF51" s="185" t="e">
        <f t="shared" si="7"/>
        <v>#DIV/0!</v>
      </c>
      <c r="AG51" s="204"/>
      <c r="AH51" s="140" t="e">
        <f t="shared" si="8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ref="Q52:Q79" si="11">J52*10000*(1-N52+M52)/P52/12/26/20</f>
        <v>#DIV/0!</v>
      </c>
      <c r="R52" s="90"/>
      <c r="S52" s="140">
        <f t="shared" ref="S52:S79" si="12">L52*R52/26/20</f>
        <v>0</v>
      </c>
      <c r="T52" s="93"/>
      <c r="U52" s="179"/>
      <c r="V52" s="140">
        <f t="shared" ref="V52:V79" si="13">T52*U52</f>
        <v>0</v>
      </c>
      <c r="W52" s="93"/>
      <c r="X52" s="93">
        <v>0.8</v>
      </c>
      <c r="Y52" s="140">
        <f t="shared" ref="Y52:Y79" si="14">K52*X52*W52</f>
        <v>0</v>
      </c>
      <c r="Z52" s="185" t="e">
        <f t="shared" ref="Z52:Z79" si="15">(S52+Q52)/O52+Y52+V52</f>
        <v>#DIV/0!</v>
      </c>
      <c r="AA52" s="186"/>
      <c r="AB52" s="187"/>
      <c r="AC52" s="90">
        <v>1</v>
      </c>
      <c r="AD52" s="188">
        <f t="shared" ref="AD52:AD79" si="16">AC52*AA52*AB52/26/10</f>
        <v>0</v>
      </c>
      <c r="AE52" s="189"/>
      <c r="AF52" s="185" t="e">
        <f t="shared" ref="AF52:AF79" si="17">AE52*Z52</f>
        <v>#DIV/0!</v>
      </c>
      <c r="AG52" s="204"/>
      <c r="AH52" s="140" t="e">
        <f t="shared" ref="AH52:AH79" si="18">(AD52+AF52)/AG52/F52</f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11"/>
        <v>#DIV/0!</v>
      </c>
      <c r="R53" s="90"/>
      <c r="S53" s="140">
        <f t="shared" si="12"/>
        <v>0</v>
      </c>
      <c r="T53" s="89">
        <v>8</v>
      </c>
      <c r="U53" s="179"/>
      <c r="V53" s="140">
        <f t="shared" si="13"/>
        <v>0</v>
      </c>
      <c r="W53" s="89"/>
      <c r="X53" s="93">
        <v>0.8</v>
      </c>
      <c r="Y53" s="140">
        <f t="shared" si="14"/>
        <v>0</v>
      </c>
      <c r="Z53" s="185" t="e">
        <f t="shared" si="15"/>
        <v>#DIV/0!</v>
      </c>
      <c r="AA53" s="186"/>
      <c r="AB53" s="187"/>
      <c r="AC53" s="90"/>
      <c r="AD53" s="188">
        <f t="shared" si="16"/>
        <v>0</v>
      </c>
      <c r="AE53" s="189"/>
      <c r="AF53" s="185" t="e">
        <f t="shared" si="17"/>
        <v>#DIV/0!</v>
      </c>
      <c r="AG53" s="206"/>
      <c r="AH53" s="140" t="e">
        <f t="shared" si="18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11"/>
        <v>#DIV/0!</v>
      </c>
      <c r="R54" s="90"/>
      <c r="S54" s="140">
        <f t="shared" si="12"/>
        <v>0</v>
      </c>
      <c r="T54" s="93">
        <v>8</v>
      </c>
      <c r="U54" s="179"/>
      <c r="V54" s="140">
        <f t="shared" si="13"/>
        <v>0</v>
      </c>
      <c r="W54" s="93"/>
      <c r="X54" s="93">
        <v>0.8</v>
      </c>
      <c r="Y54" s="140">
        <f t="shared" si="14"/>
        <v>0</v>
      </c>
      <c r="Z54" s="185" t="e">
        <f t="shared" si="15"/>
        <v>#DIV/0!</v>
      </c>
      <c r="AA54" s="186"/>
      <c r="AB54" s="187"/>
      <c r="AC54" s="90"/>
      <c r="AD54" s="188">
        <f t="shared" si="16"/>
        <v>0</v>
      </c>
      <c r="AE54" s="189"/>
      <c r="AF54" s="185" t="e">
        <f t="shared" si="17"/>
        <v>#DIV/0!</v>
      </c>
      <c r="AG54" s="206"/>
      <c r="AH54" s="140" t="e">
        <f t="shared" si="18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11"/>
        <v>#DIV/0!</v>
      </c>
      <c r="R55" s="90"/>
      <c r="S55" s="140">
        <f t="shared" si="12"/>
        <v>0</v>
      </c>
      <c r="T55" s="89">
        <v>8</v>
      </c>
      <c r="U55" s="179"/>
      <c r="V55" s="140">
        <f t="shared" si="13"/>
        <v>0</v>
      </c>
      <c r="W55" s="89"/>
      <c r="X55" s="93">
        <v>0.8</v>
      </c>
      <c r="Y55" s="140">
        <f t="shared" si="14"/>
        <v>0</v>
      </c>
      <c r="Z55" s="185" t="e">
        <f t="shared" si="15"/>
        <v>#DIV/0!</v>
      </c>
      <c r="AA55" s="186"/>
      <c r="AB55" s="187"/>
      <c r="AC55" s="90"/>
      <c r="AD55" s="188">
        <f t="shared" si="16"/>
        <v>0</v>
      </c>
      <c r="AE55" s="189"/>
      <c r="AF55" s="185" t="e">
        <f t="shared" si="17"/>
        <v>#DIV/0!</v>
      </c>
      <c r="AG55" s="206"/>
      <c r="AH55" s="140" t="e">
        <f t="shared" si="18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11"/>
        <v>#DIV/0!</v>
      </c>
      <c r="R56" s="90"/>
      <c r="S56" s="140">
        <f t="shared" si="12"/>
        <v>0</v>
      </c>
      <c r="T56" s="93">
        <v>8</v>
      </c>
      <c r="U56" s="179"/>
      <c r="V56" s="140">
        <f t="shared" si="13"/>
        <v>0</v>
      </c>
      <c r="W56" s="93"/>
      <c r="X56" s="93">
        <v>0.8</v>
      </c>
      <c r="Y56" s="140">
        <f t="shared" si="14"/>
        <v>0</v>
      </c>
      <c r="Z56" s="185" t="e">
        <f t="shared" si="15"/>
        <v>#DIV/0!</v>
      </c>
      <c r="AA56" s="186"/>
      <c r="AB56" s="187"/>
      <c r="AC56" s="90"/>
      <c r="AD56" s="188">
        <f t="shared" si="16"/>
        <v>0</v>
      </c>
      <c r="AE56" s="189"/>
      <c r="AF56" s="185" t="e">
        <f t="shared" si="17"/>
        <v>#DIV/0!</v>
      </c>
      <c r="AG56" s="206"/>
      <c r="AH56" s="140" t="e">
        <f t="shared" si="18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11"/>
        <v>#DIV/0!</v>
      </c>
      <c r="R57" s="90"/>
      <c r="S57" s="140">
        <f t="shared" si="12"/>
        <v>0</v>
      </c>
      <c r="T57" s="89">
        <v>8</v>
      </c>
      <c r="U57" s="179"/>
      <c r="V57" s="140">
        <f t="shared" si="13"/>
        <v>0</v>
      </c>
      <c r="W57" s="89"/>
      <c r="X57" s="93">
        <v>0.8</v>
      </c>
      <c r="Y57" s="140">
        <f t="shared" si="14"/>
        <v>0</v>
      </c>
      <c r="Z57" s="185" t="e">
        <f t="shared" si="15"/>
        <v>#DIV/0!</v>
      </c>
      <c r="AA57" s="186"/>
      <c r="AB57" s="187"/>
      <c r="AC57" s="90"/>
      <c r="AD57" s="188">
        <f t="shared" si="16"/>
        <v>0</v>
      </c>
      <c r="AE57" s="189"/>
      <c r="AF57" s="185" t="e">
        <f t="shared" si="17"/>
        <v>#DIV/0!</v>
      </c>
      <c r="AG57" s="206"/>
      <c r="AH57" s="140" t="e">
        <f t="shared" si="18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11"/>
        <v>#DIV/0!</v>
      </c>
      <c r="R58" s="90"/>
      <c r="S58" s="140">
        <f t="shared" si="12"/>
        <v>0</v>
      </c>
      <c r="T58" s="93">
        <v>8</v>
      </c>
      <c r="U58" s="179"/>
      <c r="V58" s="140">
        <f t="shared" si="13"/>
        <v>0</v>
      </c>
      <c r="W58" s="93"/>
      <c r="X58" s="93">
        <v>0.8</v>
      </c>
      <c r="Y58" s="140">
        <f t="shared" si="14"/>
        <v>0</v>
      </c>
      <c r="Z58" s="185" t="e">
        <f t="shared" si="15"/>
        <v>#DIV/0!</v>
      </c>
      <c r="AA58" s="186"/>
      <c r="AB58" s="187"/>
      <c r="AC58" s="90"/>
      <c r="AD58" s="188">
        <f t="shared" si="16"/>
        <v>0</v>
      </c>
      <c r="AE58" s="189"/>
      <c r="AF58" s="185" t="e">
        <f t="shared" si="17"/>
        <v>#DIV/0!</v>
      </c>
      <c r="AG58" s="206"/>
      <c r="AH58" s="140" t="e">
        <f t="shared" si="18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11"/>
        <v>#DIV/0!</v>
      </c>
      <c r="R59" s="90"/>
      <c r="S59" s="140">
        <f t="shared" si="12"/>
        <v>0</v>
      </c>
      <c r="T59" s="89">
        <v>8</v>
      </c>
      <c r="U59" s="179"/>
      <c r="V59" s="140">
        <f t="shared" si="13"/>
        <v>0</v>
      </c>
      <c r="W59" s="89"/>
      <c r="X59" s="93">
        <v>0.8</v>
      </c>
      <c r="Y59" s="140">
        <f t="shared" si="14"/>
        <v>0</v>
      </c>
      <c r="Z59" s="185" t="e">
        <f t="shared" si="15"/>
        <v>#DIV/0!</v>
      </c>
      <c r="AA59" s="186"/>
      <c r="AB59" s="187"/>
      <c r="AC59" s="90"/>
      <c r="AD59" s="188">
        <f t="shared" si="16"/>
        <v>0</v>
      </c>
      <c r="AE59" s="189"/>
      <c r="AF59" s="185" t="e">
        <f t="shared" si="17"/>
        <v>#DIV/0!</v>
      </c>
      <c r="AG59" s="206"/>
      <c r="AH59" s="140" t="e">
        <f t="shared" si="18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11"/>
        <v>#DIV/0!</v>
      </c>
      <c r="R60" s="90"/>
      <c r="S60" s="140">
        <f t="shared" si="12"/>
        <v>0</v>
      </c>
      <c r="T60" s="93">
        <v>8</v>
      </c>
      <c r="U60" s="179"/>
      <c r="V60" s="140">
        <f t="shared" si="13"/>
        <v>0</v>
      </c>
      <c r="W60" s="93"/>
      <c r="X60" s="93">
        <v>0.8</v>
      </c>
      <c r="Y60" s="140">
        <f t="shared" si="14"/>
        <v>0</v>
      </c>
      <c r="Z60" s="185" t="e">
        <f t="shared" si="15"/>
        <v>#DIV/0!</v>
      </c>
      <c r="AA60" s="186"/>
      <c r="AB60" s="187"/>
      <c r="AC60" s="90"/>
      <c r="AD60" s="188">
        <f t="shared" si="16"/>
        <v>0</v>
      </c>
      <c r="AE60" s="189"/>
      <c r="AF60" s="185" t="e">
        <f t="shared" si="17"/>
        <v>#DIV/0!</v>
      </c>
      <c r="AG60" s="206"/>
      <c r="AH60" s="140" t="e">
        <f t="shared" si="18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11"/>
        <v>#DIV/0!</v>
      </c>
      <c r="R61" s="90"/>
      <c r="S61" s="140">
        <f t="shared" si="12"/>
        <v>0</v>
      </c>
      <c r="T61" s="89">
        <v>8</v>
      </c>
      <c r="U61" s="179"/>
      <c r="V61" s="140">
        <f t="shared" si="13"/>
        <v>0</v>
      </c>
      <c r="W61" s="89"/>
      <c r="X61" s="93">
        <v>0.8</v>
      </c>
      <c r="Y61" s="140">
        <f t="shared" si="14"/>
        <v>0</v>
      </c>
      <c r="Z61" s="185" t="e">
        <f t="shared" si="15"/>
        <v>#DIV/0!</v>
      </c>
      <c r="AA61" s="186"/>
      <c r="AB61" s="187"/>
      <c r="AC61" s="90"/>
      <c r="AD61" s="188">
        <f t="shared" si="16"/>
        <v>0</v>
      </c>
      <c r="AE61" s="189"/>
      <c r="AF61" s="185" t="e">
        <f t="shared" si="17"/>
        <v>#DIV/0!</v>
      </c>
      <c r="AG61" s="206"/>
      <c r="AH61" s="140" t="e">
        <f t="shared" si="18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11"/>
        <v>#DIV/0!</v>
      </c>
      <c r="R62" s="90"/>
      <c r="S62" s="140">
        <f t="shared" si="12"/>
        <v>0</v>
      </c>
      <c r="T62" s="93">
        <v>8</v>
      </c>
      <c r="U62" s="179"/>
      <c r="V62" s="140">
        <f t="shared" si="13"/>
        <v>0</v>
      </c>
      <c r="W62" s="93"/>
      <c r="X62" s="93">
        <v>0.8</v>
      </c>
      <c r="Y62" s="140">
        <f t="shared" si="14"/>
        <v>0</v>
      </c>
      <c r="Z62" s="185" t="e">
        <f t="shared" si="15"/>
        <v>#DIV/0!</v>
      </c>
      <c r="AA62" s="186"/>
      <c r="AB62" s="187"/>
      <c r="AC62" s="90"/>
      <c r="AD62" s="188">
        <f t="shared" si="16"/>
        <v>0</v>
      </c>
      <c r="AE62" s="189"/>
      <c r="AF62" s="185" t="e">
        <f t="shared" si="17"/>
        <v>#DIV/0!</v>
      </c>
      <c r="AG62" s="206"/>
      <c r="AH62" s="140" t="e">
        <f t="shared" si="18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11"/>
        <v>#DIV/0!</v>
      </c>
      <c r="R63" s="90"/>
      <c r="S63" s="140">
        <f t="shared" si="12"/>
        <v>0</v>
      </c>
      <c r="T63" s="89">
        <v>8</v>
      </c>
      <c r="U63" s="179"/>
      <c r="V63" s="140">
        <f t="shared" si="13"/>
        <v>0</v>
      </c>
      <c r="W63" s="89"/>
      <c r="X63" s="93">
        <v>0.8</v>
      </c>
      <c r="Y63" s="140">
        <f t="shared" si="14"/>
        <v>0</v>
      </c>
      <c r="Z63" s="185" t="e">
        <f t="shared" si="15"/>
        <v>#DIV/0!</v>
      </c>
      <c r="AA63" s="186"/>
      <c r="AB63" s="187"/>
      <c r="AC63" s="90"/>
      <c r="AD63" s="188">
        <f t="shared" si="16"/>
        <v>0</v>
      </c>
      <c r="AE63" s="189"/>
      <c r="AF63" s="185" t="e">
        <f t="shared" si="17"/>
        <v>#DIV/0!</v>
      </c>
      <c r="AG63" s="206"/>
      <c r="AH63" s="140" t="e">
        <f t="shared" si="18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11"/>
        <v>#DIV/0!</v>
      </c>
      <c r="R64" s="90"/>
      <c r="S64" s="140">
        <f t="shared" si="12"/>
        <v>0</v>
      </c>
      <c r="T64" s="93">
        <v>8</v>
      </c>
      <c r="U64" s="179"/>
      <c r="V64" s="140">
        <f t="shared" si="13"/>
        <v>0</v>
      </c>
      <c r="W64" s="93"/>
      <c r="X64" s="93">
        <v>0.8</v>
      </c>
      <c r="Y64" s="140">
        <f t="shared" si="14"/>
        <v>0</v>
      </c>
      <c r="Z64" s="185" t="e">
        <f t="shared" si="15"/>
        <v>#DIV/0!</v>
      </c>
      <c r="AA64" s="186"/>
      <c r="AB64" s="187"/>
      <c r="AC64" s="90"/>
      <c r="AD64" s="188">
        <f t="shared" si="16"/>
        <v>0</v>
      </c>
      <c r="AE64" s="189"/>
      <c r="AF64" s="185" t="e">
        <f t="shared" si="17"/>
        <v>#DIV/0!</v>
      </c>
      <c r="AG64" s="206"/>
      <c r="AH64" s="140" t="e">
        <f t="shared" si="18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11"/>
        <v>#DIV/0!</v>
      </c>
      <c r="R65" s="90"/>
      <c r="S65" s="140">
        <f t="shared" si="12"/>
        <v>0</v>
      </c>
      <c r="T65" s="89">
        <v>8</v>
      </c>
      <c r="U65" s="179"/>
      <c r="V65" s="140">
        <f t="shared" si="13"/>
        <v>0</v>
      </c>
      <c r="W65" s="89"/>
      <c r="X65" s="93">
        <v>0.8</v>
      </c>
      <c r="Y65" s="140">
        <f t="shared" si="14"/>
        <v>0</v>
      </c>
      <c r="Z65" s="185" t="e">
        <f t="shared" si="15"/>
        <v>#DIV/0!</v>
      </c>
      <c r="AA65" s="186"/>
      <c r="AB65" s="187"/>
      <c r="AC65" s="90"/>
      <c r="AD65" s="188">
        <f t="shared" si="16"/>
        <v>0</v>
      </c>
      <c r="AE65" s="189"/>
      <c r="AF65" s="185" t="e">
        <f t="shared" si="17"/>
        <v>#DIV/0!</v>
      </c>
      <c r="AG65" s="206"/>
      <c r="AH65" s="140" t="e">
        <f t="shared" si="18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11"/>
        <v>#DIV/0!</v>
      </c>
      <c r="R66" s="90"/>
      <c r="S66" s="140">
        <f t="shared" si="12"/>
        <v>0</v>
      </c>
      <c r="T66" s="93">
        <v>8</v>
      </c>
      <c r="U66" s="179"/>
      <c r="V66" s="140">
        <f t="shared" si="13"/>
        <v>0</v>
      </c>
      <c r="W66" s="93"/>
      <c r="X66" s="93">
        <v>0.8</v>
      </c>
      <c r="Y66" s="140">
        <f t="shared" si="14"/>
        <v>0</v>
      </c>
      <c r="Z66" s="185" t="e">
        <f t="shared" si="15"/>
        <v>#DIV/0!</v>
      </c>
      <c r="AA66" s="186"/>
      <c r="AB66" s="187"/>
      <c r="AC66" s="90"/>
      <c r="AD66" s="188">
        <f t="shared" si="16"/>
        <v>0</v>
      </c>
      <c r="AE66" s="189"/>
      <c r="AF66" s="185" t="e">
        <f t="shared" si="17"/>
        <v>#DIV/0!</v>
      </c>
      <c r="AG66" s="206"/>
      <c r="AH66" s="140" t="e">
        <f t="shared" si="18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11"/>
        <v>#DIV/0!</v>
      </c>
      <c r="R67" s="90"/>
      <c r="S67" s="140">
        <f t="shared" si="12"/>
        <v>0</v>
      </c>
      <c r="T67" s="89">
        <v>8</v>
      </c>
      <c r="U67" s="179"/>
      <c r="V67" s="140">
        <f t="shared" si="13"/>
        <v>0</v>
      </c>
      <c r="W67" s="89"/>
      <c r="X67" s="93">
        <v>0.8</v>
      </c>
      <c r="Y67" s="140">
        <f t="shared" si="14"/>
        <v>0</v>
      </c>
      <c r="Z67" s="185" t="e">
        <f t="shared" si="15"/>
        <v>#DIV/0!</v>
      </c>
      <c r="AA67" s="186"/>
      <c r="AB67" s="187"/>
      <c r="AC67" s="90"/>
      <c r="AD67" s="188">
        <f t="shared" si="16"/>
        <v>0</v>
      </c>
      <c r="AE67" s="189"/>
      <c r="AF67" s="185" t="e">
        <f t="shared" si="17"/>
        <v>#DIV/0!</v>
      </c>
      <c r="AG67" s="206"/>
      <c r="AH67" s="140" t="e">
        <f t="shared" si="18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11"/>
        <v>#DIV/0!</v>
      </c>
      <c r="R68" s="90"/>
      <c r="S68" s="140">
        <f t="shared" si="12"/>
        <v>0</v>
      </c>
      <c r="T68" s="93">
        <v>8</v>
      </c>
      <c r="U68" s="179"/>
      <c r="V68" s="140">
        <f t="shared" si="13"/>
        <v>0</v>
      </c>
      <c r="W68" s="93"/>
      <c r="X68" s="93">
        <v>0.8</v>
      </c>
      <c r="Y68" s="140">
        <f t="shared" si="14"/>
        <v>0</v>
      </c>
      <c r="Z68" s="185" t="e">
        <f t="shared" si="15"/>
        <v>#DIV/0!</v>
      </c>
      <c r="AA68" s="186"/>
      <c r="AB68" s="187"/>
      <c r="AC68" s="90"/>
      <c r="AD68" s="188">
        <f t="shared" si="16"/>
        <v>0</v>
      </c>
      <c r="AE68" s="189"/>
      <c r="AF68" s="185" t="e">
        <f t="shared" si="17"/>
        <v>#DIV/0!</v>
      </c>
      <c r="AG68" s="206"/>
      <c r="AH68" s="140" t="e">
        <f t="shared" si="18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11"/>
        <v>#DIV/0!</v>
      </c>
      <c r="R69" s="90"/>
      <c r="S69" s="140">
        <f t="shared" si="12"/>
        <v>0</v>
      </c>
      <c r="T69" s="89">
        <v>8</v>
      </c>
      <c r="U69" s="179"/>
      <c r="V69" s="140">
        <f t="shared" si="13"/>
        <v>0</v>
      </c>
      <c r="W69" s="89"/>
      <c r="X69" s="93">
        <v>0.8</v>
      </c>
      <c r="Y69" s="140">
        <f t="shared" si="14"/>
        <v>0</v>
      </c>
      <c r="Z69" s="185" t="e">
        <f t="shared" si="15"/>
        <v>#DIV/0!</v>
      </c>
      <c r="AA69" s="186"/>
      <c r="AB69" s="187"/>
      <c r="AC69" s="90"/>
      <c r="AD69" s="188">
        <f t="shared" si="16"/>
        <v>0</v>
      </c>
      <c r="AE69" s="189"/>
      <c r="AF69" s="185" t="e">
        <f t="shared" si="17"/>
        <v>#DIV/0!</v>
      </c>
      <c r="AG69" s="206"/>
      <c r="AH69" s="140" t="e">
        <f t="shared" si="18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11"/>
        <v>#DIV/0!</v>
      </c>
      <c r="R70" s="90"/>
      <c r="S70" s="140">
        <f t="shared" si="12"/>
        <v>0</v>
      </c>
      <c r="T70" s="93">
        <v>8</v>
      </c>
      <c r="U70" s="179"/>
      <c r="V70" s="140">
        <f t="shared" si="13"/>
        <v>0</v>
      </c>
      <c r="W70" s="93"/>
      <c r="X70" s="93">
        <v>0.8</v>
      </c>
      <c r="Y70" s="140">
        <f t="shared" si="14"/>
        <v>0</v>
      </c>
      <c r="Z70" s="185" t="e">
        <f t="shared" si="15"/>
        <v>#DIV/0!</v>
      </c>
      <c r="AA70" s="186"/>
      <c r="AB70" s="187"/>
      <c r="AC70" s="90"/>
      <c r="AD70" s="188">
        <f t="shared" si="16"/>
        <v>0</v>
      </c>
      <c r="AE70" s="189"/>
      <c r="AF70" s="185" t="e">
        <f t="shared" si="17"/>
        <v>#DIV/0!</v>
      </c>
      <c r="AG70" s="206"/>
      <c r="AH70" s="140" t="e">
        <f t="shared" si="18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11"/>
        <v>#DIV/0!</v>
      </c>
      <c r="R71" s="90"/>
      <c r="S71" s="140">
        <f t="shared" si="12"/>
        <v>0</v>
      </c>
      <c r="T71" s="89">
        <v>8</v>
      </c>
      <c r="U71" s="179"/>
      <c r="V71" s="140">
        <f t="shared" si="13"/>
        <v>0</v>
      </c>
      <c r="W71" s="89"/>
      <c r="X71" s="93">
        <v>0.8</v>
      </c>
      <c r="Y71" s="140">
        <f t="shared" si="14"/>
        <v>0</v>
      </c>
      <c r="Z71" s="185" t="e">
        <f t="shared" si="15"/>
        <v>#DIV/0!</v>
      </c>
      <c r="AA71" s="186"/>
      <c r="AB71" s="187"/>
      <c r="AC71" s="90"/>
      <c r="AD71" s="188">
        <f t="shared" si="16"/>
        <v>0</v>
      </c>
      <c r="AE71" s="189"/>
      <c r="AF71" s="185" t="e">
        <f t="shared" si="17"/>
        <v>#DIV/0!</v>
      </c>
      <c r="AG71" s="206"/>
      <c r="AH71" s="140" t="e">
        <f t="shared" si="18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11"/>
        <v>#DIV/0!</v>
      </c>
      <c r="R72" s="90"/>
      <c r="S72" s="140">
        <f t="shared" si="12"/>
        <v>0</v>
      </c>
      <c r="T72" s="93">
        <v>8</v>
      </c>
      <c r="U72" s="179"/>
      <c r="V72" s="140">
        <f t="shared" si="13"/>
        <v>0</v>
      </c>
      <c r="W72" s="93"/>
      <c r="X72" s="93">
        <v>0.8</v>
      </c>
      <c r="Y72" s="140">
        <f t="shared" si="14"/>
        <v>0</v>
      </c>
      <c r="Z72" s="185" t="e">
        <f t="shared" si="15"/>
        <v>#DIV/0!</v>
      </c>
      <c r="AA72" s="186"/>
      <c r="AB72" s="187"/>
      <c r="AC72" s="90"/>
      <c r="AD72" s="188">
        <f t="shared" si="16"/>
        <v>0</v>
      </c>
      <c r="AE72" s="189"/>
      <c r="AF72" s="185" t="e">
        <f t="shared" si="17"/>
        <v>#DIV/0!</v>
      </c>
      <c r="AG72" s="206"/>
      <c r="AH72" s="140" t="e">
        <f t="shared" si="18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11"/>
        <v>#DIV/0!</v>
      </c>
      <c r="R73" s="90"/>
      <c r="S73" s="140">
        <f t="shared" si="12"/>
        <v>0</v>
      </c>
      <c r="T73" s="89">
        <v>8</v>
      </c>
      <c r="U73" s="179"/>
      <c r="V73" s="140">
        <f t="shared" si="13"/>
        <v>0</v>
      </c>
      <c r="W73" s="89"/>
      <c r="X73" s="93">
        <v>0.8</v>
      </c>
      <c r="Y73" s="140">
        <f t="shared" si="14"/>
        <v>0</v>
      </c>
      <c r="Z73" s="185" t="e">
        <f t="shared" si="15"/>
        <v>#DIV/0!</v>
      </c>
      <c r="AA73" s="186"/>
      <c r="AB73" s="187"/>
      <c r="AC73" s="90"/>
      <c r="AD73" s="188">
        <f t="shared" si="16"/>
        <v>0</v>
      </c>
      <c r="AE73" s="189"/>
      <c r="AF73" s="185" t="e">
        <f t="shared" si="17"/>
        <v>#DIV/0!</v>
      </c>
      <c r="AG73" s="206"/>
      <c r="AH73" s="140" t="e">
        <f t="shared" si="18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11"/>
        <v>#DIV/0!</v>
      </c>
      <c r="R74" s="90"/>
      <c r="S74" s="140">
        <f t="shared" si="12"/>
        <v>0</v>
      </c>
      <c r="T74" s="93">
        <v>8</v>
      </c>
      <c r="U74" s="179"/>
      <c r="V74" s="140">
        <f t="shared" si="13"/>
        <v>0</v>
      </c>
      <c r="W74" s="93"/>
      <c r="X74" s="93">
        <v>0.8</v>
      </c>
      <c r="Y74" s="140">
        <f t="shared" si="14"/>
        <v>0</v>
      </c>
      <c r="Z74" s="185" t="e">
        <f t="shared" si="15"/>
        <v>#DIV/0!</v>
      </c>
      <c r="AA74" s="186"/>
      <c r="AB74" s="187"/>
      <c r="AC74" s="90"/>
      <c r="AD74" s="188">
        <f t="shared" si="16"/>
        <v>0</v>
      </c>
      <c r="AE74" s="189"/>
      <c r="AF74" s="185" t="e">
        <f t="shared" si="17"/>
        <v>#DIV/0!</v>
      </c>
      <c r="AG74" s="206"/>
      <c r="AH74" s="140" t="e">
        <f t="shared" si="18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11"/>
        <v>#DIV/0!</v>
      </c>
      <c r="R75" s="90"/>
      <c r="S75" s="140">
        <f t="shared" si="12"/>
        <v>0</v>
      </c>
      <c r="T75" s="89">
        <v>8</v>
      </c>
      <c r="U75" s="179"/>
      <c r="V75" s="140">
        <f t="shared" si="13"/>
        <v>0</v>
      </c>
      <c r="W75" s="89"/>
      <c r="X75" s="93">
        <v>0.8</v>
      </c>
      <c r="Y75" s="140">
        <f t="shared" si="14"/>
        <v>0</v>
      </c>
      <c r="Z75" s="185" t="e">
        <f t="shared" si="15"/>
        <v>#DIV/0!</v>
      </c>
      <c r="AA75" s="186"/>
      <c r="AB75" s="187"/>
      <c r="AC75" s="90"/>
      <c r="AD75" s="188">
        <f t="shared" si="16"/>
        <v>0</v>
      </c>
      <c r="AE75" s="189"/>
      <c r="AF75" s="185" t="e">
        <f t="shared" si="17"/>
        <v>#DIV/0!</v>
      </c>
      <c r="AG75" s="206"/>
      <c r="AH75" s="140" t="e">
        <f t="shared" si="18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11"/>
        <v>#DIV/0!</v>
      </c>
      <c r="R76" s="90"/>
      <c r="S76" s="140">
        <f t="shared" si="12"/>
        <v>0</v>
      </c>
      <c r="T76" s="93">
        <v>8</v>
      </c>
      <c r="U76" s="179"/>
      <c r="V76" s="140">
        <f t="shared" si="13"/>
        <v>0</v>
      </c>
      <c r="W76" s="93"/>
      <c r="X76" s="93">
        <v>0.8</v>
      </c>
      <c r="Y76" s="140">
        <f t="shared" si="14"/>
        <v>0</v>
      </c>
      <c r="Z76" s="185" t="e">
        <f t="shared" si="15"/>
        <v>#DIV/0!</v>
      </c>
      <c r="AA76" s="186"/>
      <c r="AB76" s="187"/>
      <c r="AC76" s="90"/>
      <c r="AD76" s="188">
        <f t="shared" si="16"/>
        <v>0</v>
      </c>
      <c r="AE76" s="189"/>
      <c r="AF76" s="185" t="e">
        <f t="shared" si="17"/>
        <v>#DIV/0!</v>
      </c>
      <c r="AG76" s="206"/>
      <c r="AH76" s="140" t="e">
        <f t="shared" si="18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11"/>
        <v>#DIV/0!</v>
      </c>
      <c r="R77" s="90"/>
      <c r="S77" s="140">
        <f t="shared" si="12"/>
        <v>0</v>
      </c>
      <c r="T77" s="89">
        <v>8</v>
      </c>
      <c r="U77" s="179"/>
      <c r="V77" s="140">
        <f t="shared" si="13"/>
        <v>0</v>
      </c>
      <c r="W77" s="89"/>
      <c r="X77" s="93">
        <v>0.8</v>
      </c>
      <c r="Y77" s="140">
        <f t="shared" si="14"/>
        <v>0</v>
      </c>
      <c r="Z77" s="185" t="e">
        <f t="shared" si="15"/>
        <v>#DIV/0!</v>
      </c>
      <c r="AA77" s="186"/>
      <c r="AB77" s="187"/>
      <c r="AC77" s="90"/>
      <c r="AD77" s="188">
        <f t="shared" si="16"/>
        <v>0</v>
      </c>
      <c r="AE77" s="189"/>
      <c r="AF77" s="185" t="e">
        <f t="shared" si="17"/>
        <v>#DIV/0!</v>
      </c>
      <c r="AG77" s="206"/>
      <c r="AH77" s="140" t="e">
        <f t="shared" si="18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11"/>
        <v>#DIV/0!</v>
      </c>
      <c r="R78" s="90"/>
      <c r="S78" s="140">
        <f t="shared" si="12"/>
        <v>0</v>
      </c>
      <c r="T78" s="93"/>
      <c r="U78" s="179"/>
      <c r="V78" s="140">
        <f t="shared" si="13"/>
        <v>0</v>
      </c>
      <c r="W78" s="93"/>
      <c r="X78" s="93">
        <v>0.8</v>
      </c>
      <c r="Y78" s="140">
        <f t="shared" si="14"/>
        <v>0</v>
      </c>
      <c r="Z78" s="185" t="e">
        <f t="shared" si="15"/>
        <v>#DIV/0!</v>
      </c>
      <c r="AA78" s="186"/>
      <c r="AB78" s="187"/>
      <c r="AC78" s="90">
        <v>1</v>
      </c>
      <c r="AD78" s="188">
        <f t="shared" si="16"/>
        <v>0</v>
      </c>
      <c r="AE78" s="189"/>
      <c r="AF78" s="185" t="e">
        <f t="shared" si="17"/>
        <v>#DIV/0!</v>
      </c>
      <c r="AG78" s="204"/>
      <c r="AH78" s="140" t="e">
        <f t="shared" si="18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11"/>
        <v>#DIV/0!</v>
      </c>
      <c r="R79" s="90">
        <v>0</v>
      </c>
      <c r="S79" s="287">
        <f t="shared" si="12"/>
        <v>0</v>
      </c>
      <c r="T79" s="68"/>
      <c r="U79" s="68"/>
      <c r="V79" s="144">
        <f t="shared" si="13"/>
        <v>0</v>
      </c>
      <c r="W79" s="68"/>
      <c r="X79" s="68"/>
      <c r="Y79" s="144">
        <f t="shared" si="14"/>
        <v>0</v>
      </c>
      <c r="Z79" s="300" t="e">
        <f t="shared" si="15"/>
        <v>#DIV/0!</v>
      </c>
      <c r="AA79" s="301"/>
      <c r="AB79" s="301"/>
      <c r="AC79" s="68"/>
      <c r="AD79" s="302">
        <f t="shared" si="16"/>
        <v>0</v>
      </c>
      <c r="AE79" s="303"/>
      <c r="AF79" s="300" t="e">
        <f t="shared" si="17"/>
        <v>#DIV/0!</v>
      </c>
      <c r="AG79" s="304">
        <v>1</v>
      </c>
      <c r="AH79" s="144" t="e">
        <f t="shared" si="18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5.73956727601349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9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9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9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9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9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9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9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9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9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9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9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324"/>
      <c r="I94" s="263"/>
      <c r="J94" s="64"/>
      <c r="K94" s="143"/>
      <c r="L94" s="263"/>
      <c r="M94" s="143">
        <v>0</v>
      </c>
      <c r="N94" s="261">
        <f t="shared" si="19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9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20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20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20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20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20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20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20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20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20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20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20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20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20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5"/>
    <mergeCell ref="B16:B40"/>
    <mergeCell ref="B41:B43"/>
    <mergeCell ref="B81:B95"/>
    <mergeCell ref="B96:B110"/>
    <mergeCell ref="C6:C7"/>
    <mergeCell ref="C9:C10"/>
    <mergeCell ref="C41:C43"/>
    <mergeCell ref="C44:C46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2 I40 I14:I15 I16:I31 I33:I37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AJ140"/>
  <sheetViews>
    <sheetView zoomScale="90" zoomScaleNormal="90" zoomScaleSheetLayoutView="70" topLeftCell="O8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6.1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220</v>
      </c>
      <c r="D8" s="25" t="s">
        <v>221</v>
      </c>
      <c r="E8" s="24" t="s">
        <v>220</v>
      </c>
      <c r="F8" s="26">
        <v>616.1</v>
      </c>
      <c r="G8" s="27">
        <v>754.4</v>
      </c>
      <c r="H8" s="28">
        <v>168.6</v>
      </c>
      <c r="I8" s="25" t="s">
        <v>28</v>
      </c>
      <c r="J8" s="110">
        <v>1.613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47.6859707333754</v>
      </c>
      <c r="R8" s="158">
        <f>Q8+G11</f>
        <v>47.6859707333754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34.9173019057172</v>
      </c>
      <c r="D11" s="40">
        <f>R80</f>
        <v>7.40927674875567</v>
      </c>
      <c r="E11" s="40">
        <f>R113</f>
        <v>1.55</v>
      </c>
      <c r="F11" s="40">
        <f>J11+L11+N11</f>
        <v>3.59775918563019</v>
      </c>
      <c r="G11" s="41">
        <f>R83</f>
        <v>0</v>
      </c>
      <c r="H11" s="42">
        <v>1.005</v>
      </c>
      <c r="I11" s="119">
        <v>0.025</v>
      </c>
      <c r="J11" s="120">
        <f>I11*(C11+D11)</f>
        <v>1.05816446636182</v>
      </c>
      <c r="K11" s="121">
        <v>0.02</v>
      </c>
      <c r="L11" s="120">
        <f>K11*(C11+D11)</f>
        <v>0.846531573089457</v>
      </c>
      <c r="M11" s="121">
        <v>0.04</v>
      </c>
      <c r="N11" s="122">
        <f>M11*(C11+D11)</f>
        <v>1.69306314617891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1.08</v>
      </c>
      <c r="K13" s="89">
        <f>J13/0.975</f>
        <v>1.10769230769231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13.2212020677417</v>
      </c>
      <c r="Q13" s="167">
        <f>H13*P13</f>
        <v>13.2212020677417</v>
      </c>
      <c r="R13" s="168">
        <f>SUM(Q13:Q40)</f>
        <v>34.9173019057172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0.53229</v>
      </c>
      <c r="K14" s="89">
        <f>J14/0.975</f>
        <v>0.545938461538462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10.4588010184399</v>
      </c>
      <c r="Q14" s="167">
        <f>H14*P14</f>
        <v>10.4588010184399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0.072</v>
      </c>
      <c r="K15" s="89">
        <f>J15/0.975</f>
        <v>0.0738461538461538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1.40729881953553</v>
      </c>
      <c r="Q15" s="167">
        <f>H15*P15</f>
        <v>1.40729881953553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222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0.15</v>
      </c>
      <c r="M17" s="137" t="s">
        <v>66</v>
      </c>
      <c r="N17" s="137" t="s">
        <v>66</v>
      </c>
      <c r="O17" s="138">
        <v>1</v>
      </c>
      <c r="P17" s="139">
        <f>H17*L17/O17</f>
        <v>0.15</v>
      </c>
      <c r="Q17" s="172">
        <f>P17</f>
        <v>0.15</v>
      </c>
      <c r="R17" s="168"/>
      <c r="S17" s="170"/>
    </row>
    <row r="18" s="1" customFormat="1" customHeight="1" spans="1:19">
      <c r="A18" s="47"/>
      <c r="B18" s="60"/>
      <c r="C18" s="49" t="s">
        <v>223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0.15</v>
      </c>
      <c r="Q18" s="172">
        <f t="shared" ref="Q18:Q40" si="1">P18</f>
        <v>0.15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customHeight="1" spans="1:19">
      <c r="A31" s="62"/>
      <c r="B31" s="60"/>
      <c r="C31" s="63" t="s">
        <v>224</v>
      </c>
      <c r="D31" s="64"/>
      <c r="E31" s="64"/>
      <c r="F31" s="64"/>
      <c r="G31" s="50" t="s">
        <v>69</v>
      </c>
      <c r="H31" s="65">
        <v>1</v>
      </c>
      <c r="I31" s="93" t="s">
        <v>70</v>
      </c>
      <c r="J31" s="140" t="s">
        <v>66</v>
      </c>
      <c r="K31" s="140" t="s">
        <v>66</v>
      </c>
      <c r="L31" s="131">
        <v>0.8</v>
      </c>
      <c r="M31" s="140" t="s">
        <v>66</v>
      </c>
      <c r="N31" s="140" t="s">
        <v>66</v>
      </c>
      <c r="O31" s="141">
        <v>1</v>
      </c>
      <c r="P31" s="139">
        <f t="shared" si="0"/>
        <v>0.8</v>
      </c>
      <c r="Q31" s="172">
        <f t="shared" si="1"/>
        <v>0.8</v>
      </c>
      <c r="R31" s="168"/>
      <c r="S31" s="173"/>
    </row>
    <row r="32" s="1" customFormat="1" customHeight="1" spans="1:19">
      <c r="A32" s="62"/>
      <c r="B32" s="60"/>
      <c r="C32" s="63" t="s">
        <v>188</v>
      </c>
      <c r="D32" s="64"/>
      <c r="E32" s="64"/>
      <c r="F32" s="64"/>
      <c r="G32" s="50" t="s">
        <v>69</v>
      </c>
      <c r="H32" s="65">
        <v>2</v>
      </c>
      <c r="I32" s="93" t="s">
        <v>70</v>
      </c>
      <c r="J32" s="140" t="s">
        <v>66</v>
      </c>
      <c r="K32" s="140" t="s">
        <v>66</v>
      </c>
      <c r="L32" s="131">
        <v>0.73</v>
      </c>
      <c r="M32" s="140" t="s">
        <v>66</v>
      </c>
      <c r="N32" s="140" t="s">
        <v>66</v>
      </c>
      <c r="O32" s="141">
        <v>1</v>
      </c>
      <c r="P32" s="139">
        <f t="shared" si="0"/>
        <v>1.46</v>
      </c>
      <c r="Q32" s="172">
        <f t="shared" si="1"/>
        <v>1.46</v>
      </c>
      <c r="R32" s="168"/>
      <c r="S32" s="173"/>
    </row>
    <row r="33" s="1" customFormat="1" customHeight="1" spans="1:19">
      <c r="A33" s="62"/>
      <c r="B33" s="60"/>
      <c r="C33" s="63" t="s">
        <v>225</v>
      </c>
      <c r="D33" s="64"/>
      <c r="E33" s="64"/>
      <c r="F33" s="64"/>
      <c r="G33" s="50" t="s">
        <v>69</v>
      </c>
      <c r="H33" s="65">
        <v>1</v>
      </c>
      <c r="I33" s="93" t="s">
        <v>70</v>
      </c>
      <c r="J33" s="140" t="s">
        <v>66</v>
      </c>
      <c r="K33" s="140" t="s">
        <v>66</v>
      </c>
      <c r="L33" s="131">
        <v>1.12</v>
      </c>
      <c r="M33" s="140" t="s">
        <v>66</v>
      </c>
      <c r="N33" s="140" t="s">
        <v>66</v>
      </c>
      <c r="O33" s="141">
        <v>1</v>
      </c>
      <c r="P33" s="139">
        <f t="shared" si="0"/>
        <v>1.12</v>
      </c>
      <c r="Q33" s="172">
        <f t="shared" si="1"/>
        <v>1.12</v>
      </c>
      <c r="R33" s="168"/>
      <c r="S33" s="173"/>
    </row>
    <row r="34" s="1" customFormat="1" customHeight="1" spans="1:19">
      <c r="A34" s="62"/>
      <c r="B34" s="60"/>
      <c r="C34" s="63" t="s">
        <v>226</v>
      </c>
      <c r="D34" s="64"/>
      <c r="E34" s="64"/>
      <c r="F34" s="64"/>
      <c r="G34" s="50" t="s">
        <v>69</v>
      </c>
      <c r="H34" s="65">
        <v>1</v>
      </c>
      <c r="I34" s="93" t="s">
        <v>70</v>
      </c>
      <c r="J34" s="140" t="s">
        <v>66</v>
      </c>
      <c r="K34" s="140" t="s">
        <v>66</v>
      </c>
      <c r="L34" s="131">
        <v>0.8</v>
      </c>
      <c r="M34" s="140" t="s">
        <v>66</v>
      </c>
      <c r="N34" s="140" t="s">
        <v>66</v>
      </c>
      <c r="O34" s="141">
        <v>1</v>
      </c>
      <c r="P34" s="139">
        <f t="shared" si="0"/>
        <v>0.8</v>
      </c>
      <c r="Q34" s="172">
        <f t="shared" si="1"/>
        <v>0.8</v>
      </c>
      <c r="R34" s="168"/>
      <c r="S34" s="173"/>
    </row>
    <row r="35" s="1" customFormat="1" customHeight="1" spans="1:19">
      <c r="A35" s="62"/>
      <c r="B35" s="60"/>
      <c r="C35" s="63" t="s">
        <v>227</v>
      </c>
      <c r="D35" s="64"/>
      <c r="E35" s="64"/>
      <c r="F35" s="64"/>
      <c r="G35" s="50" t="s">
        <v>69</v>
      </c>
      <c r="H35" s="65">
        <v>1</v>
      </c>
      <c r="I35" s="93" t="s">
        <v>70</v>
      </c>
      <c r="J35" s="140" t="s">
        <v>66</v>
      </c>
      <c r="K35" s="140" t="s">
        <v>66</v>
      </c>
      <c r="L35" s="131">
        <v>1.12</v>
      </c>
      <c r="M35" s="140" t="s">
        <v>66</v>
      </c>
      <c r="N35" s="140" t="s">
        <v>66</v>
      </c>
      <c r="O35" s="141">
        <v>1</v>
      </c>
      <c r="P35" s="139">
        <f t="shared" si="0"/>
        <v>1.12</v>
      </c>
      <c r="Q35" s="172">
        <f t="shared" si="1"/>
        <v>1.12</v>
      </c>
      <c r="R35" s="168"/>
      <c r="S35" s="173"/>
    </row>
    <row r="36" s="1" customFormat="1" customHeight="1" spans="1:19">
      <c r="A36" s="62"/>
      <c r="B36" s="60"/>
      <c r="C36" s="63" t="s">
        <v>228</v>
      </c>
      <c r="D36" s="64"/>
      <c r="E36" s="64"/>
      <c r="F36" s="64"/>
      <c r="G36" s="50" t="s">
        <v>69</v>
      </c>
      <c r="H36" s="65">
        <v>1</v>
      </c>
      <c r="I36" s="93" t="s">
        <v>70</v>
      </c>
      <c r="J36" s="140" t="s">
        <v>66</v>
      </c>
      <c r="K36" s="140" t="s">
        <v>66</v>
      </c>
      <c r="L36" s="131">
        <v>1.5</v>
      </c>
      <c r="M36" s="140" t="s">
        <v>66</v>
      </c>
      <c r="N36" s="140" t="s">
        <v>66</v>
      </c>
      <c r="O36" s="141">
        <v>1</v>
      </c>
      <c r="P36" s="139">
        <f t="shared" si="0"/>
        <v>1.5</v>
      </c>
      <c r="Q36" s="172">
        <f t="shared" si="1"/>
        <v>1.5</v>
      </c>
      <c r="R36" s="168"/>
      <c r="S36" s="173"/>
    </row>
    <row r="37" s="1" customFormat="1" customHeight="1" spans="1:19">
      <c r="A37" s="62"/>
      <c r="B37" s="60"/>
      <c r="C37" s="63" t="s">
        <v>229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2.4</v>
      </c>
      <c r="M37" s="140" t="s">
        <v>66</v>
      </c>
      <c r="N37" s="140" t="s">
        <v>66</v>
      </c>
      <c r="O37" s="141">
        <v>1</v>
      </c>
      <c r="P37" s="139">
        <f t="shared" si="0"/>
        <v>2.4</v>
      </c>
      <c r="Q37" s="172">
        <f t="shared" si="1"/>
        <v>2.4</v>
      </c>
      <c r="R37" s="168"/>
      <c r="S37" s="173"/>
    </row>
    <row r="38" s="1" customFormat="1" customHeight="1" spans="1:19">
      <c r="A38" s="62"/>
      <c r="B38" s="60"/>
      <c r="C38" s="63" t="s">
        <v>78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0.13</v>
      </c>
      <c r="M38" s="140" t="s">
        <v>66</v>
      </c>
      <c r="N38" s="140" t="s">
        <v>66</v>
      </c>
      <c r="O38" s="141">
        <v>1</v>
      </c>
      <c r="P38" s="139">
        <f t="shared" si="0"/>
        <v>0.13</v>
      </c>
      <c r="Q38" s="172">
        <f t="shared" si="1"/>
        <v>0.13</v>
      </c>
      <c r="R38" s="168"/>
      <c r="S38" s="173"/>
    </row>
    <row r="39" s="1" customFormat="1" customHeight="1" spans="1:19">
      <c r="A39" s="62"/>
      <c r="B39" s="60"/>
      <c r="C39" s="63" t="s">
        <v>78</v>
      </c>
      <c r="D39" s="64"/>
      <c r="E39" s="64"/>
      <c r="F39" s="64"/>
      <c r="G39" s="50" t="s">
        <v>69</v>
      </c>
      <c r="H39" s="65">
        <v>2</v>
      </c>
      <c r="I39" s="93" t="s">
        <v>70</v>
      </c>
      <c r="J39" s="140" t="s">
        <v>66</v>
      </c>
      <c r="K39" s="140" t="s">
        <v>66</v>
      </c>
      <c r="L39" s="131">
        <v>0.1</v>
      </c>
      <c r="M39" s="140" t="s">
        <v>66</v>
      </c>
      <c r="N39" s="140" t="s">
        <v>66</v>
      </c>
      <c r="O39" s="141">
        <v>1</v>
      </c>
      <c r="P39" s="139">
        <f t="shared" si="0"/>
        <v>0.2</v>
      </c>
      <c r="Q39" s="172">
        <f t="shared" si="1"/>
        <v>0.2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230</v>
      </c>
      <c r="D44" s="89" t="s">
        <v>125</v>
      </c>
      <c r="E44" s="90">
        <v>1</v>
      </c>
      <c r="F44" s="91">
        <v>500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0.573868131868132</v>
      </c>
      <c r="AI44" s="201">
        <f t="shared" ref="AI44:AI48" si="10">AH44*E44</f>
        <v>0.573868131868132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4.60355866133198</v>
      </c>
      <c r="AI45" s="201">
        <f t="shared" si="10"/>
        <v>4.60355866133198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0.743728974358974</v>
      </c>
      <c r="AI46" s="201">
        <f t="shared" si="10"/>
        <v>0.743728974358974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0.743650647863248</v>
      </c>
      <c r="AI47" s="201">
        <f t="shared" si="10"/>
        <v>0.743650647863248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2</v>
      </c>
      <c r="AD48" s="188">
        <f t="shared" si="7"/>
        <v>446.153846153846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0.744470333333333</v>
      </c>
      <c r="AI48" s="201">
        <f t="shared" si="10"/>
        <v>0.744470333333333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7.40927674875567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2 I40 I14:I15 I16:I27 I28:I31 I33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AJ140"/>
  <sheetViews>
    <sheetView zoomScaleSheetLayoutView="70" topLeftCell="G8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20.8333333333333" style="1" customWidth="1"/>
    <col min="4" max="4" width="9.58333333333333" style="1" customWidth="1"/>
    <col min="5" max="5" width="10.1333333333333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231</v>
      </c>
      <c r="D8" s="25" t="s">
        <v>232</v>
      </c>
      <c r="E8" s="24" t="s">
        <v>231</v>
      </c>
      <c r="F8" s="26">
        <v>754.2</v>
      </c>
      <c r="G8" s="27">
        <v>616.2</v>
      </c>
      <c r="H8" s="28">
        <v>175.3</v>
      </c>
      <c r="I8" s="25" t="s">
        <v>28</v>
      </c>
      <c r="J8" s="110">
        <v>1.942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50.8148110115186</v>
      </c>
      <c r="R8" s="158">
        <f>Q8+G11</f>
        <v>50.8148110115186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34.8701345060824</v>
      </c>
      <c r="D11" s="40">
        <f>R80</f>
        <v>10.3269398164117</v>
      </c>
      <c r="E11" s="40">
        <f>R113</f>
        <v>1.55</v>
      </c>
      <c r="F11" s="40">
        <f>J11+L11+N11</f>
        <v>3.841751317412</v>
      </c>
      <c r="G11" s="41">
        <f>R83</f>
        <v>0</v>
      </c>
      <c r="H11" s="42">
        <v>1.005</v>
      </c>
      <c r="I11" s="119">
        <v>0.025</v>
      </c>
      <c r="J11" s="120">
        <f>I11*(C11+D11)</f>
        <v>1.12992685806235</v>
      </c>
      <c r="K11" s="121">
        <v>0.02</v>
      </c>
      <c r="L11" s="120">
        <f>K11*(C11+D11)</f>
        <v>0.903941486449882</v>
      </c>
      <c r="M11" s="121">
        <v>0.04</v>
      </c>
      <c r="N11" s="122">
        <f>M11*(C11+D11)</f>
        <v>1.80788297289976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1.3</v>
      </c>
      <c r="K13" s="89">
        <f>J13/0.975</f>
        <v>1.33333333333333</v>
      </c>
      <c r="L13" s="126">
        <v>11.9</v>
      </c>
      <c r="M13" s="127">
        <v>0</v>
      </c>
      <c r="N13" s="128">
        <f>(K13-J13)/K13</f>
        <v>0.0250000000000001</v>
      </c>
      <c r="O13" s="129">
        <v>0.997</v>
      </c>
      <c r="P13" s="130">
        <f>((K13*L13)-(K13-J13)*(1-N13)*M13)/O13</f>
        <v>15.9144098963557</v>
      </c>
      <c r="Q13" s="167">
        <f>H13*P13</f>
        <v>15.9144098963557</v>
      </c>
      <c r="R13" s="168">
        <f>SUM(Q13:Q40)</f>
        <v>34.8701345060824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0.64086</v>
      </c>
      <c r="K14" s="89">
        <f>J14/0.975</f>
        <v>0.657292307692308</v>
      </c>
      <c r="L14" s="131">
        <v>19.1</v>
      </c>
      <c r="M14" s="127">
        <v>0</v>
      </c>
      <c r="N14" s="128">
        <f>(K14-J14)/K14</f>
        <v>0.0250000000000001</v>
      </c>
      <c r="O14" s="129">
        <v>0.997</v>
      </c>
      <c r="P14" s="130">
        <f>((K14*L14)-(K14-J14)*(1-N14)*M14)/O14</f>
        <v>12.5920592546871</v>
      </c>
      <c r="Q14" s="167">
        <f>H14*P14</f>
        <v>12.5920592546871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0.08</v>
      </c>
      <c r="K15" s="89">
        <f>J15/0.975</f>
        <v>0.0820512820512821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1.56366535503948</v>
      </c>
      <c r="Q15" s="167">
        <f>H15*P15</f>
        <v>1.56366535503948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222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0.15</v>
      </c>
      <c r="M17" s="137" t="s">
        <v>66</v>
      </c>
      <c r="N17" s="137" t="s">
        <v>66</v>
      </c>
      <c r="O17" s="138">
        <v>1</v>
      </c>
      <c r="P17" s="139">
        <f>H17*L17/O17</f>
        <v>0.15</v>
      </c>
      <c r="Q17" s="172">
        <f>P17</f>
        <v>0.15</v>
      </c>
      <c r="R17" s="168"/>
      <c r="S17" s="170"/>
    </row>
    <row r="18" s="1" customFormat="1" customHeight="1" spans="1:19">
      <c r="A18" s="47"/>
      <c r="B18" s="60"/>
      <c r="C18" s="49" t="s">
        <v>223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0.15</v>
      </c>
      <c r="Q18" s="172">
        <f t="shared" ref="Q18:Q40" si="1">P18</f>
        <v>0.15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customHeight="1" spans="1:19">
      <c r="A36" s="62"/>
      <c r="B36" s="60"/>
      <c r="C36" s="63" t="s">
        <v>224</v>
      </c>
      <c r="D36" s="64"/>
      <c r="E36" s="64"/>
      <c r="F36" s="64"/>
      <c r="G36" s="50" t="s">
        <v>69</v>
      </c>
      <c r="H36" s="65">
        <v>1</v>
      </c>
      <c r="I36" s="93" t="s">
        <v>70</v>
      </c>
      <c r="J36" s="140" t="s">
        <v>66</v>
      </c>
      <c r="K36" s="140" t="s">
        <v>66</v>
      </c>
      <c r="L36" s="131">
        <v>0.8</v>
      </c>
      <c r="M36" s="140" t="s">
        <v>66</v>
      </c>
      <c r="N36" s="140" t="s">
        <v>66</v>
      </c>
      <c r="O36" s="141">
        <v>1</v>
      </c>
      <c r="P36" s="139">
        <f t="shared" si="0"/>
        <v>0.8</v>
      </c>
      <c r="Q36" s="172">
        <f t="shared" si="1"/>
        <v>0.8</v>
      </c>
      <c r="R36" s="168"/>
      <c r="S36" s="173"/>
    </row>
    <row r="37" s="1" customFormat="1" customHeight="1" spans="1:19">
      <c r="A37" s="62"/>
      <c r="B37" s="60"/>
      <c r="C37" s="63" t="s">
        <v>188</v>
      </c>
      <c r="D37" s="64"/>
      <c r="E37" s="64"/>
      <c r="F37" s="64"/>
      <c r="G37" s="50" t="s">
        <v>69</v>
      </c>
      <c r="H37" s="65">
        <v>2</v>
      </c>
      <c r="I37" s="93" t="s">
        <v>70</v>
      </c>
      <c r="J37" s="140" t="s">
        <v>66</v>
      </c>
      <c r="K37" s="140" t="s">
        <v>66</v>
      </c>
      <c r="L37" s="131">
        <v>0.73</v>
      </c>
      <c r="M37" s="140" t="s">
        <v>66</v>
      </c>
      <c r="N37" s="140" t="s">
        <v>66</v>
      </c>
      <c r="O37" s="141">
        <v>1</v>
      </c>
      <c r="P37" s="139">
        <f t="shared" si="0"/>
        <v>1.46</v>
      </c>
      <c r="Q37" s="172">
        <f t="shared" si="1"/>
        <v>1.46</v>
      </c>
      <c r="R37" s="168"/>
      <c r="S37" s="173"/>
    </row>
    <row r="38" s="1" customFormat="1" customHeight="1" spans="1:19">
      <c r="A38" s="62"/>
      <c r="B38" s="60"/>
      <c r="C38" s="63" t="s">
        <v>233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1.12</v>
      </c>
      <c r="M38" s="140" t="s">
        <v>66</v>
      </c>
      <c r="N38" s="140" t="s">
        <v>66</v>
      </c>
      <c r="O38" s="141">
        <v>1</v>
      </c>
      <c r="P38" s="139">
        <f t="shared" si="0"/>
        <v>1.12</v>
      </c>
      <c r="Q38" s="172">
        <f t="shared" si="1"/>
        <v>1.12</v>
      </c>
      <c r="R38" s="168"/>
      <c r="S38" s="173"/>
    </row>
    <row r="39" s="1" customFormat="1" customHeight="1" spans="1:19">
      <c r="A39" s="62"/>
      <c r="B39" s="60"/>
      <c r="C39" s="63" t="s">
        <v>226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0" t="s">
        <v>66</v>
      </c>
      <c r="K39" s="140" t="s">
        <v>66</v>
      </c>
      <c r="L39" s="131">
        <v>1.12</v>
      </c>
      <c r="M39" s="140" t="s">
        <v>66</v>
      </c>
      <c r="N39" s="140" t="s">
        <v>66</v>
      </c>
      <c r="O39" s="141">
        <v>1</v>
      </c>
      <c r="P39" s="139">
        <f t="shared" si="0"/>
        <v>1.12</v>
      </c>
      <c r="Q39" s="172">
        <f t="shared" si="1"/>
        <v>1.12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234</v>
      </c>
      <c r="D44" s="89" t="s">
        <v>125</v>
      </c>
      <c r="E44" s="90">
        <v>1</v>
      </c>
      <c r="F44" s="91">
        <v>400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>K44*X44*W44</f>
        <v>36</v>
      </c>
      <c r="Z44" s="185">
        <f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5">AC44*AA44*AB44/26/10</f>
        <v>223.076923076923</v>
      </c>
      <c r="AE44" s="189">
        <v>0.4</v>
      </c>
      <c r="AF44" s="185">
        <f>AE44*Z44</f>
        <v>63.8571428571429</v>
      </c>
      <c r="AG44" s="200">
        <v>1</v>
      </c>
      <c r="AH44" s="140">
        <f>(AD44+AF44)/AG44/F44</f>
        <v>0.717335164835165</v>
      </c>
      <c r="AI44" s="201">
        <f>AH44*E44</f>
        <v>0.717335164835165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450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ref="Y44:Y79" si="6">K45*X45*W45</f>
        <v>224</v>
      </c>
      <c r="Z45" s="185">
        <f t="shared" ref="Z44:Z79" si="7">(S45+Q45)/O45+Y45+V45</f>
        <v>591.736263736264</v>
      </c>
      <c r="AA45" s="186">
        <v>10</v>
      </c>
      <c r="AB45" s="187">
        <v>5800</v>
      </c>
      <c r="AC45" s="90">
        <v>12</v>
      </c>
      <c r="AD45" s="188">
        <f t="shared" si="5"/>
        <v>2676.92307692308</v>
      </c>
      <c r="AE45" s="189">
        <v>0.13</v>
      </c>
      <c r="AF45" s="185">
        <f t="shared" ref="AF44:AF79" si="8">AE45*Z45</f>
        <v>76.9257142857143</v>
      </c>
      <c r="AG45" s="203">
        <v>0.997</v>
      </c>
      <c r="AH45" s="140">
        <f t="shared" ref="AH44:AH79" si="9">(AD45+AF45)/AG45/F45</f>
        <v>6.13807821510931</v>
      </c>
      <c r="AI45" s="201">
        <f t="shared" ref="AI44:AI48" si="10">AH45*E45</f>
        <v>6.13807821510931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450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6"/>
        <v>20</v>
      </c>
      <c r="Z46" s="185">
        <f t="shared" si="7"/>
        <v>29.8351648351648</v>
      </c>
      <c r="AA46" s="186">
        <v>10</v>
      </c>
      <c r="AB46" s="187">
        <v>5800</v>
      </c>
      <c r="AC46" s="90">
        <v>2</v>
      </c>
      <c r="AD46" s="188">
        <f t="shared" si="5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0.991638632478633</v>
      </c>
      <c r="AI46" s="201">
        <f t="shared" si="10"/>
        <v>0.991638632478633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450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6"/>
        <v>4.8</v>
      </c>
      <c r="Z47" s="185">
        <f t="shared" si="7"/>
        <v>13.0509157509158</v>
      </c>
      <c r="AA47" s="186">
        <v>10</v>
      </c>
      <c r="AB47" s="187">
        <v>5800</v>
      </c>
      <c r="AC47" s="90">
        <v>3</v>
      </c>
      <c r="AD47" s="188">
        <f t="shared" si="5"/>
        <v>669.230769230769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1.48726069287749</v>
      </c>
      <c r="AI47" s="201">
        <f t="shared" si="10"/>
        <v>1.48726069287749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450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6"/>
        <v>24</v>
      </c>
      <c r="Z48" s="185">
        <f t="shared" si="7"/>
        <v>188.697802197802</v>
      </c>
      <c r="AA48" s="186">
        <v>10</v>
      </c>
      <c r="AB48" s="187">
        <v>5800</v>
      </c>
      <c r="AC48" s="90">
        <v>2</v>
      </c>
      <c r="AD48" s="188">
        <f t="shared" si="5"/>
        <v>446.153846153846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0.992627111111111</v>
      </c>
      <c r="AI48" s="201">
        <f t="shared" si="10"/>
        <v>0.992627111111111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6"/>
        <v>0</v>
      </c>
      <c r="Z49" s="185" t="e">
        <f t="shared" si="7"/>
        <v>#DIV/0!</v>
      </c>
      <c r="AA49" s="186"/>
      <c r="AB49" s="187"/>
      <c r="AC49" s="90">
        <v>0.5</v>
      </c>
      <c r="AD49" s="188">
        <f t="shared" si="5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6"/>
        <v>0</v>
      </c>
      <c r="Z50" s="185" t="e">
        <f t="shared" si="7"/>
        <v>#DIV/0!</v>
      </c>
      <c r="AA50" s="186"/>
      <c r="AB50" s="187"/>
      <c r="AC50" s="90">
        <v>1</v>
      </c>
      <c r="AD50" s="188">
        <f t="shared" si="5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6"/>
        <v>0</v>
      </c>
      <c r="Z51" s="185" t="e">
        <f t="shared" si="7"/>
        <v>#DIV/0!</v>
      </c>
      <c r="AA51" s="186"/>
      <c r="AB51" s="187"/>
      <c r="AC51" s="90">
        <v>1</v>
      </c>
      <c r="AD51" s="188">
        <f t="shared" si="5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6"/>
        <v>0</v>
      </c>
      <c r="Z52" s="185" t="e">
        <f t="shared" si="7"/>
        <v>#DIV/0!</v>
      </c>
      <c r="AA52" s="186"/>
      <c r="AB52" s="187"/>
      <c r="AC52" s="90">
        <v>1</v>
      </c>
      <c r="AD52" s="188">
        <f t="shared" si="5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6"/>
        <v>0</v>
      </c>
      <c r="Z53" s="185" t="e">
        <f t="shared" si="7"/>
        <v>#DIV/0!</v>
      </c>
      <c r="AA53" s="186"/>
      <c r="AB53" s="187"/>
      <c r="AC53" s="90"/>
      <c r="AD53" s="188">
        <f t="shared" si="5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6"/>
        <v>0</v>
      </c>
      <c r="Z54" s="185" t="e">
        <f t="shared" si="7"/>
        <v>#DIV/0!</v>
      </c>
      <c r="AA54" s="186"/>
      <c r="AB54" s="187"/>
      <c r="AC54" s="90"/>
      <c r="AD54" s="188">
        <f t="shared" si="5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6"/>
        <v>0</v>
      </c>
      <c r="Z55" s="185" t="e">
        <f t="shared" si="7"/>
        <v>#DIV/0!</v>
      </c>
      <c r="AA55" s="186"/>
      <c r="AB55" s="187"/>
      <c r="AC55" s="90"/>
      <c r="AD55" s="188">
        <f t="shared" si="5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6"/>
        <v>0</v>
      </c>
      <c r="Z56" s="185" t="e">
        <f t="shared" si="7"/>
        <v>#DIV/0!</v>
      </c>
      <c r="AA56" s="186"/>
      <c r="AB56" s="187"/>
      <c r="AC56" s="90"/>
      <c r="AD56" s="188">
        <f t="shared" si="5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6"/>
        <v>0</v>
      </c>
      <c r="Z57" s="185" t="e">
        <f t="shared" si="7"/>
        <v>#DIV/0!</v>
      </c>
      <c r="AA57" s="186"/>
      <c r="AB57" s="187"/>
      <c r="AC57" s="90"/>
      <c r="AD57" s="188">
        <f t="shared" si="5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6"/>
        <v>0</v>
      </c>
      <c r="Z58" s="185" t="e">
        <f t="shared" si="7"/>
        <v>#DIV/0!</v>
      </c>
      <c r="AA58" s="186"/>
      <c r="AB58" s="187"/>
      <c r="AC58" s="90"/>
      <c r="AD58" s="188">
        <f t="shared" si="5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6"/>
        <v>0</v>
      </c>
      <c r="Z59" s="185" t="e">
        <f t="shared" si="7"/>
        <v>#DIV/0!</v>
      </c>
      <c r="AA59" s="186"/>
      <c r="AB59" s="187"/>
      <c r="AC59" s="90"/>
      <c r="AD59" s="188">
        <f t="shared" si="5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6"/>
        <v>0</v>
      </c>
      <c r="Z60" s="185" t="e">
        <f t="shared" si="7"/>
        <v>#DIV/0!</v>
      </c>
      <c r="AA60" s="186"/>
      <c r="AB60" s="187"/>
      <c r="AC60" s="90"/>
      <c r="AD60" s="188">
        <f t="shared" si="5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6"/>
        <v>0</v>
      </c>
      <c r="Z61" s="185" t="e">
        <f t="shared" si="7"/>
        <v>#DIV/0!</v>
      </c>
      <c r="AA61" s="186"/>
      <c r="AB61" s="187"/>
      <c r="AC61" s="90"/>
      <c r="AD61" s="188">
        <f t="shared" si="5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6"/>
        <v>0</v>
      </c>
      <c r="Z62" s="185" t="e">
        <f t="shared" si="7"/>
        <v>#DIV/0!</v>
      </c>
      <c r="AA62" s="186"/>
      <c r="AB62" s="187"/>
      <c r="AC62" s="90"/>
      <c r="AD62" s="188">
        <f t="shared" si="5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6"/>
        <v>0</v>
      </c>
      <c r="Z63" s="185" t="e">
        <f t="shared" si="7"/>
        <v>#DIV/0!</v>
      </c>
      <c r="AA63" s="186"/>
      <c r="AB63" s="187"/>
      <c r="AC63" s="90"/>
      <c r="AD63" s="188">
        <f t="shared" si="5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6"/>
        <v>0</v>
      </c>
      <c r="Z64" s="185" t="e">
        <f t="shared" si="7"/>
        <v>#DIV/0!</v>
      </c>
      <c r="AA64" s="186"/>
      <c r="AB64" s="187"/>
      <c r="AC64" s="90"/>
      <c r="AD64" s="188">
        <f t="shared" si="5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6"/>
        <v>0</v>
      </c>
      <c r="Z65" s="185" t="e">
        <f t="shared" si="7"/>
        <v>#DIV/0!</v>
      </c>
      <c r="AA65" s="186"/>
      <c r="AB65" s="187"/>
      <c r="AC65" s="90"/>
      <c r="AD65" s="188">
        <f t="shared" si="5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6"/>
        <v>0</v>
      </c>
      <c r="Z66" s="185" t="e">
        <f t="shared" si="7"/>
        <v>#DIV/0!</v>
      </c>
      <c r="AA66" s="186"/>
      <c r="AB66" s="187"/>
      <c r="AC66" s="90"/>
      <c r="AD66" s="188">
        <f t="shared" si="5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6"/>
        <v>0</v>
      </c>
      <c r="Z67" s="185" t="e">
        <f t="shared" si="7"/>
        <v>#DIV/0!</v>
      </c>
      <c r="AA67" s="186"/>
      <c r="AB67" s="187"/>
      <c r="AC67" s="90"/>
      <c r="AD67" s="188">
        <f t="shared" si="5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6"/>
        <v>0</v>
      </c>
      <c r="Z68" s="185" t="e">
        <f t="shared" si="7"/>
        <v>#DIV/0!</v>
      </c>
      <c r="AA68" s="186"/>
      <c r="AB68" s="187"/>
      <c r="AC68" s="90"/>
      <c r="AD68" s="188">
        <f t="shared" si="5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6"/>
        <v>0</v>
      </c>
      <c r="Z69" s="185" t="e">
        <f t="shared" si="7"/>
        <v>#DIV/0!</v>
      </c>
      <c r="AA69" s="186"/>
      <c r="AB69" s="187"/>
      <c r="AC69" s="90"/>
      <c r="AD69" s="188">
        <f t="shared" si="5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6"/>
        <v>0</v>
      </c>
      <c r="Z70" s="185" t="e">
        <f t="shared" si="7"/>
        <v>#DIV/0!</v>
      </c>
      <c r="AA70" s="186"/>
      <c r="AB70" s="187"/>
      <c r="AC70" s="90"/>
      <c r="AD70" s="188">
        <f t="shared" si="5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6"/>
        <v>0</v>
      </c>
      <c r="Z71" s="185" t="e">
        <f t="shared" si="7"/>
        <v>#DIV/0!</v>
      </c>
      <c r="AA71" s="186"/>
      <c r="AB71" s="187"/>
      <c r="AC71" s="90"/>
      <c r="AD71" s="188">
        <f t="shared" si="5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6"/>
        <v>0</v>
      </c>
      <c r="Z72" s="185" t="e">
        <f t="shared" si="7"/>
        <v>#DIV/0!</v>
      </c>
      <c r="AA72" s="186"/>
      <c r="AB72" s="187"/>
      <c r="AC72" s="90"/>
      <c r="AD72" s="188">
        <f t="shared" si="5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6"/>
        <v>0</v>
      </c>
      <c r="Z73" s="185" t="e">
        <f t="shared" si="7"/>
        <v>#DIV/0!</v>
      </c>
      <c r="AA73" s="186"/>
      <c r="AB73" s="187"/>
      <c r="AC73" s="90"/>
      <c r="AD73" s="188">
        <f t="shared" si="5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6"/>
        <v>0</v>
      </c>
      <c r="Z74" s="185" t="e">
        <f t="shared" si="7"/>
        <v>#DIV/0!</v>
      </c>
      <c r="AA74" s="186"/>
      <c r="AB74" s="187"/>
      <c r="AC74" s="90"/>
      <c r="AD74" s="188">
        <f t="shared" si="5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6"/>
        <v>0</v>
      </c>
      <c r="Z75" s="185" t="e">
        <f t="shared" si="7"/>
        <v>#DIV/0!</v>
      </c>
      <c r="AA75" s="186"/>
      <c r="AB75" s="187"/>
      <c r="AC75" s="90"/>
      <c r="AD75" s="188">
        <f t="shared" si="5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6"/>
        <v>0</v>
      </c>
      <c r="Z76" s="185" t="e">
        <f t="shared" si="7"/>
        <v>#DIV/0!</v>
      </c>
      <c r="AA76" s="186"/>
      <c r="AB76" s="187"/>
      <c r="AC76" s="90"/>
      <c r="AD76" s="188">
        <f t="shared" si="5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6"/>
        <v>0</v>
      </c>
      <c r="Z77" s="185" t="e">
        <f t="shared" si="7"/>
        <v>#DIV/0!</v>
      </c>
      <c r="AA77" s="186"/>
      <c r="AB77" s="187"/>
      <c r="AC77" s="90"/>
      <c r="AD77" s="188">
        <f t="shared" si="5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6"/>
        <v>0</v>
      </c>
      <c r="Z78" s="185" t="e">
        <f t="shared" si="7"/>
        <v>#DIV/0!</v>
      </c>
      <c r="AA78" s="186"/>
      <c r="AB78" s="187"/>
      <c r="AC78" s="90">
        <v>1</v>
      </c>
      <c r="AD78" s="188">
        <f t="shared" si="5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6"/>
        <v>0</v>
      </c>
      <c r="Z79" s="300" t="e">
        <f t="shared" si="7"/>
        <v>#DIV/0!</v>
      </c>
      <c r="AA79" s="301"/>
      <c r="AB79" s="301"/>
      <c r="AC79" s="68"/>
      <c r="AD79" s="302">
        <f t="shared" si="5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10.3269398164117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7 I40 I14:I15 I16:I24 I25:I36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0000"/>
  </sheetPr>
  <dimension ref="A1:AJ140"/>
  <sheetViews>
    <sheetView tabSelected="1" zoomScale="90" zoomScaleNormal="90" zoomScaleSheetLayoutView="70" topLeftCell="I9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235</v>
      </c>
      <c r="D8" s="25" t="s">
        <v>236</v>
      </c>
      <c r="E8" s="24" t="s">
        <v>235</v>
      </c>
      <c r="F8" s="26">
        <v>613.1</v>
      </c>
      <c r="G8" s="27">
        <v>514.2</v>
      </c>
      <c r="H8" s="28">
        <v>168.1</v>
      </c>
      <c r="I8" s="25" t="s">
        <v>28</v>
      </c>
      <c r="J8" s="110">
        <v>1.16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33.0743123843321</v>
      </c>
      <c r="R8" s="158">
        <f>Q8+G11</f>
        <v>33.0743123843321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22.4530005400818</v>
      </c>
      <c r="D11" s="40">
        <f>R80</f>
        <v>6.46838696847976</v>
      </c>
      <c r="E11" s="40">
        <f>R113</f>
        <v>1.55</v>
      </c>
      <c r="F11" s="40">
        <f>J11+L11+N11</f>
        <v>2.45831793822773</v>
      </c>
      <c r="G11" s="41">
        <f>R83</f>
        <v>0</v>
      </c>
      <c r="H11" s="42">
        <v>1.005</v>
      </c>
      <c r="I11" s="119">
        <v>0.025</v>
      </c>
      <c r="J11" s="120">
        <f>I11*(C11+D11)</f>
        <v>0.723034687714039</v>
      </c>
      <c r="K11" s="121">
        <v>0.02</v>
      </c>
      <c r="L11" s="120">
        <f>K11*(C11+D11)</f>
        <v>0.578427750171231</v>
      </c>
      <c r="M11" s="121">
        <v>0.04</v>
      </c>
      <c r="N11" s="122">
        <f>M11*(C11+D11)</f>
        <v>1.15685550034246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0.777</v>
      </c>
      <c r="K13" s="89">
        <f>J13/0.975</f>
        <v>0.796923076923077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9.51192037651416</v>
      </c>
      <c r="Q13" s="167">
        <f>H13*P13</f>
        <v>9.51192037651416</v>
      </c>
      <c r="R13" s="168">
        <f>SUM(Q13:Q40)</f>
        <v>22.4530005400818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0.3828</v>
      </c>
      <c r="K14" s="89">
        <f>J14/0.975</f>
        <v>0.392615384615385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7.52151840135792</v>
      </c>
      <c r="Q14" s="167">
        <f>H14*P14</f>
        <v>7.52151840135792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0.045</v>
      </c>
      <c r="K15" s="89">
        <f>J15/0.975</f>
        <v>0.0461538461538462</v>
      </c>
      <c r="L15" s="131">
        <v>19</v>
      </c>
      <c r="M15" s="127">
        <v>0</v>
      </c>
      <c r="N15" s="128">
        <f>(K15-J15)/K15</f>
        <v>0.0250000000000001</v>
      </c>
      <c r="O15" s="129">
        <v>0.997</v>
      </c>
      <c r="P15" s="130">
        <f>((K15*L15)-(K15-J15)*(1-N15)*M15)/O15</f>
        <v>0.879561762209706</v>
      </c>
      <c r="Q15" s="167">
        <f>H15*P15</f>
        <v>0.879561762209706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222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0.18</v>
      </c>
      <c r="M17" s="137" t="s">
        <v>66</v>
      </c>
      <c r="N17" s="137" t="s">
        <v>66</v>
      </c>
      <c r="O17" s="138">
        <v>1</v>
      </c>
      <c r="P17" s="139">
        <f>H17*L17/O17</f>
        <v>0.18</v>
      </c>
      <c r="Q17" s="172">
        <f>P17</f>
        <v>0.18</v>
      </c>
      <c r="R17" s="168"/>
      <c r="S17" s="170"/>
    </row>
    <row r="18" s="1" customFormat="1" customHeight="1" spans="1:19">
      <c r="A18" s="47"/>
      <c r="B18" s="60"/>
      <c r="C18" s="49" t="s">
        <v>223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0.18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0.18</v>
      </c>
      <c r="Q18" s="172">
        <f t="shared" ref="Q18:Q40" si="1">P18</f>
        <v>0.18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customHeight="1" spans="1:19">
      <c r="A36" s="62"/>
      <c r="B36" s="60"/>
      <c r="C36" s="63" t="s">
        <v>237</v>
      </c>
      <c r="D36" s="64"/>
      <c r="E36" s="64"/>
      <c r="F36" s="64"/>
      <c r="G36" s="50" t="s">
        <v>69</v>
      </c>
      <c r="H36" s="65">
        <v>2</v>
      </c>
      <c r="I36" s="93" t="s">
        <v>70</v>
      </c>
      <c r="J36" s="140" t="s">
        <v>66</v>
      </c>
      <c r="K36" s="140" t="s">
        <v>66</v>
      </c>
      <c r="L36" s="131">
        <v>0.73</v>
      </c>
      <c r="M36" s="140" t="s">
        <v>66</v>
      </c>
      <c r="N36" s="140" t="s">
        <v>66</v>
      </c>
      <c r="O36" s="141">
        <v>1</v>
      </c>
      <c r="P36" s="139">
        <f t="shared" si="0"/>
        <v>1.46</v>
      </c>
      <c r="Q36" s="172">
        <f t="shared" si="1"/>
        <v>1.46</v>
      </c>
      <c r="R36" s="168"/>
      <c r="S36" s="173"/>
    </row>
    <row r="37" s="1" customFormat="1" customHeight="1" spans="1:19">
      <c r="A37" s="62"/>
      <c r="B37" s="60"/>
      <c r="C37" s="63" t="s">
        <v>238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0.8</v>
      </c>
      <c r="M37" s="140" t="s">
        <v>66</v>
      </c>
      <c r="N37" s="140" t="s">
        <v>66</v>
      </c>
      <c r="O37" s="141">
        <v>1</v>
      </c>
      <c r="P37" s="139">
        <f t="shared" si="0"/>
        <v>0.8</v>
      </c>
      <c r="Q37" s="172">
        <f t="shared" si="1"/>
        <v>0.8</v>
      </c>
      <c r="R37" s="168"/>
      <c r="S37" s="173"/>
    </row>
    <row r="38" s="1" customFormat="1" customHeight="1" spans="1:19">
      <c r="A38" s="62"/>
      <c r="B38" s="60"/>
      <c r="C38" s="63" t="s">
        <v>239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1.12</v>
      </c>
      <c r="M38" s="140" t="s">
        <v>66</v>
      </c>
      <c r="N38" s="140" t="s">
        <v>66</v>
      </c>
      <c r="O38" s="141">
        <v>1</v>
      </c>
      <c r="P38" s="139">
        <f t="shared" si="0"/>
        <v>1.12</v>
      </c>
      <c r="Q38" s="172">
        <f t="shared" si="1"/>
        <v>1.12</v>
      </c>
      <c r="R38" s="168"/>
      <c r="S38" s="173"/>
    </row>
    <row r="39" s="1" customFormat="1" customHeight="1" spans="1:19">
      <c r="A39" s="62"/>
      <c r="B39" s="60"/>
      <c r="C39" s="63" t="s">
        <v>240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2" t="s">
        <v>66</v>
      </c>
      <c r="K39" s="142" t="s">
        <v>66</v>
      </c>
      <c r="L39" s="143">
        <v>0.8</v>
      </c>
      <c r="M39" s="142" t="s">
        <v>66</v>
      </c>
      <c r="N39" s="142" t="s">
        <v>66</v>
      </c>
      <c r="O39" s="141">
        <v>1</v>
      </c>
      <c r="P39" s="139">
        <f t="shared" si="0"/>
        <v>0.8</v>
      </c>
      <c r="Q39" s="172">
        <f t="shared" si="1"/>
        <v>0.8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241</v>
      </c>
      <c r="D44" s="89" t="s">
        <v>125</v>
      </c>
      <c r="E44" s="90">
        <v>1</v>
      </c>
      <c r="F44" s="91">
        <v>690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0.95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128.157894736842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51.2631578947368</v>
      </c>
      <c r="AG44" s="200">
        <v>1</v>
      </c>
      <c r="AH44" s="140">
        <f t="shared" ref="AH44:AH79" si="9">(AD44+AF44)/AG44/F44</f>
        <v>0.397594320248782</v>
      </c>
      <c r="AI44" s="201">
        <f t="shared" ref="AI44:AI48" si="10">AH44*E44</f>
        <v>0.397594320248782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0.95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496.016194331984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64.4821052631579</v>
      </c>
      <c r="AG45" s="203">
        <v>0.997</v>
      </c>
      <c r="AH45" s="140">
        <f t="shared" si="9"/>
        <v>4.58275690770016</v>
      </c>
      <c r="AI45" s="201">
        <f t="shared" si="10"/>
        <v>4.58275690770016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0.95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27.246963562753</v>
      </c>
      <c r="AA46" s="186">
        <v>10</v>
      </c>
      <c r="AB46" s="187">
        <v>5800</v>
      </c>
      <c r="AC46" s="90">
        <v>1</v>
      </c>
      <c r="AD46" s="188">
        <f t="shared" si="7"/>
        <v>223.076923076923</v>
      </c>
      <c r="AE46" s="189">
        <v>0.0028</v>
      </c>
      <c r="AF46" s="185">
        <f t="shared" si="8"/>
        <v>0.0762914979757085</v>
      </c>
      <c r="AG46" s="203">
        <v>1</v>
      </c>
      <c r="AH46" s="140">
        <f t="shared" si="9"/>
        <v>0.371922024291498</v>
      </c>
      <c r="AI46" s="201">
        <f t="shared" si="10"/>
        <v>0.371922024291498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0.95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10.8796221322537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0.0304629419703104</v>
      </c>
      <c r="AG47" s="203">
        <v>1</v>
      </c>
      <c r="AH47" s="140">
        <f t="shared" si="9"/>
        <v>0.743640515159694</v>
      </c>
      <c r="AI47" s="201">
        <f t="shared" si="10"/>
        <v>0.743640515159694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0.95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145.356275303644</v>
      </c>
      <c r="AA48" s="186">
        <v>10</v>
      </c>
      <c r="AB48" s="187">
        <v>5800</v>
      </c>
      <c r="AC48" s="90">
        <v>1</v>
      </c>
      <c r="AD48" s="188">
        <f t="shared" si="7"/>
        <v>223.076923076923</v>
      </c>
      <c r="AE48" s="189">
        <v>0.0028</v>
      </c>
      <c r="AF48" s="185">
        <f t="shared" si="8"/>
        <v>0.406997570850202</v>
      </c>
      <c r="AG48" s="203">
        <v>1</v>
      </c>
      <c r="AH48" s="140">
        <f t="shared" si="9"/>
        <v>0.372473201079622</v>
      </c>
      <c r="AI48" s="201">
        <f t="shared" si="10"/>
        <v>0.372473201079622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6.46838696847976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7 I40 I14:I15 I16:I34 I35:I36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J140"/>
  <sheetViews>
    <sheetView zoomScale="90" zoomScaleNormal="90" zoomScaleSheetLayoutView="70" topLeftCell="I5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7.3583333333333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ht="35" customHeight="1" spans="1:19">
      <c r="A8" s="16"/>
      <c r="B8" s="23"/>
      <c r="C8" s="24" t="s">
        <v>180</v>
      </c>
      <c r="D8" s="25" t="s">
        <v>181</v>
      </c>
      <c r="E8" s="24" t="s">
        <v>180</v>
      </c>
      <c r="F8" s="26">
        <v>584.9</v>
      </c>
      <c r="G8" s="27">
        <v>486</v>
      </c>
      <c r="H8" s="28">
        <v>171.8</v>
      </c>
      <c r="I8" s="25" t="s">
        <v>28</v>
      </c>
      <c r="J8" s="110">
        <v>0.808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24.4527682700863</v>
      </c>
      <c r="R8" s="158">
        <f>Q8+G11</f>
        <v>24.4527682700863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15.750168711262</v>
      </c>
      <c r="D11" s="40">
        <f>R80</f>
        <v>5.26154529799151</v>
      </c>
      <c r="E11" s="40">
        <f>R113</f>
        <v>1.55</v>
      </c>
      <c r="F11" s="40">
        <f>J11+L11+N11</f>
        <v>1.78599569078655</v>
      </c>
      <c r="G11" s="41">
        <f>R83</f>
        <v>0</v>
      </c>
      <c r="H11" s="42">
        <v>1.005</v>
      </c>
      <c r="I11" s="119">
        <v>0.02</v>
      </c>
      <c r="J11" s="120">
        <f>I11*(C11+D11)</f>
        <v>0.42023428018507</v>
      </c>
      <c r="K11" s="320">
        <v>0.025</v>
      </c>
      <c r="L11" s="120">
        <f>K11*(C11+D11)</f>
        <v>0.525292850231338</v>
      </c>
      <c r="M11" s="121">
        <v>0.04</v>
      </c>
      <c r="N11" s="122">
        <f>M11*(C11+D11)</f>
        <v>0.84046856037014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0.541</v>
      </c>
      <c r="K13" s="89">
        <f>J13/0.975</f>
        <v>0.554871794871795</v>
      </c>
      <c r="L13" s="126">
        <v>11.9</v>
      </c>
      <c r="M13" s="127">
        <v>0</v>
      </c>
      <c r="N13" s="128">
        <f>(K13-J13)/K13</f>
        <v>0.0250000000000001</v>
      </c>
      <c r="O13" s="129">
        <v>0.997</v>
      </c>
      <c r="P13" s="130">
        <f>((K13*L13)-(K13-J13)*(1-N13)*M13)/O13</f>
        <v>6.62284288763727</v>
      </c>
      <c r="Q13" s="167">
        <f>H13*P13</f>
        <v>6.62284288763727</v>
      </c>
      <c r="R13" s="168">
        <f>SUM(Q13:Q40)</f>
        <v>15.750168711262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321">
        <v>0.26664</v>
      </c>
      <c r="K14" s="89">
        <f>J14/0.975</f>
        <v>0.273476923076923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5.23912661060103</v>
      </c>
      <c r="Q14" s="167">
        <f>H14*P14</f>
        <v>5.23912661060103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321">
        <v>0.048</v>
      </c>
      <c r="K15" s="89">
        <f>J15/0.975</f>
        <v>0.0492307692307692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0.938199213023686</v>
      </c>
      <c r="Q15" s="167">
        <f>H15*P15</f>
        <v>0.938199213023686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322">
        <f>((K16*L16)-(K16-J16)*(1-N16)*M16)/O16</f>
        <v>0</v>
      </c>
      <c r="Q16" s="319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0.13</v>
      </c>
      <c r="Q17" s="172">
        <f>P17</f>
        <v>0.13</v>
      </c>
      <c r="R17" s="168"/>
      <c r="S17" s="170"/>
    </row>
    <row r="18" s="1" customFormat="1" customHeight="1" spans="1:19">
      <c r="A18" s="47"/>
      <c r="B18" s="60"/>
      <c r="C18" s="53" t="s">
        <v>79</v>
      </c>
      <c r="D18" s="54"/>
      <c r="E18" s="54"/>
      <c r="F18" s="54"/>
      <c r="G18" s="50" t="s">
        <v>69</v>
      </c>
      <c r="H18" s="61">
        <v>2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0.3</v>
      </c>
      <c r="Q18" s="172">
        <f t="shared" ref="Q18:Q40" si="1">P18</f>
        <v>0.3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hidden="1" customHeight="1" spans="1:19">
      <c r="A36" s="62"/>
      <c r="B36" s="60"/>
      <c r="C36" s="63"/>
      <c r="D36" s="64"/>
      <c r="E36" s="64"/>
      <c r="F36" s="64"/>
      <c r="G36" s="50" t="s">
        <v>69</v>
      </c>
      <c r="H36" s="65"/>
      <c r="I36" s="93" t="s">
        <v>70</v>
      </c>
      <c r="J36" s="140" t="s">
        <v>66</v>
      </c>
      <c r="K36" s="140" t="s">
        <v>66</v>
      </c>
      <c r="L36" s="131">
        <v>0</v>
      </c>
      <c r="M36" s="140" t="s">
        <v>66</v>
      </c>
      <c r="N36" s="140" t="s">
        <v>66</v>
      </c>
      <c r="O36" s="141">
        <v>1</v>
      </c>
      <c r="P36" s="139">
        <f t="shared" si="0"/>
        <v>0</v>
      </c>
      <c r="Q36" s="172">
        <f t="shared" si="1"/>
        <v>0</v>
      </c>
      <c r="R36" s="168"/>
      <c r="S36" s="173"/>
    </row>
    <row r="37" s="1" customFormat="1" customHeight="1" spans="1:19">
      <c r="A37" s="62"/>
      <c r="B37" s="60"/>
      <c r="C37" s="63" t="s">
        <v>80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0.3</v>
      </c>
      <c r="M37" s="140" t="s">
        <v>66</v>
      </c>
      <c r="N37" s="140" t="s">
        <v>66</v>
      </c>
      <c r="O37" s="141">
        <v>1</v>
      </c>
      <c r="P37" s="139">
        <f t="shared" si="0"/>
        <v>0.3</v>
      </c>
      <c r="Q37" s="172">
        <f t="shared" si="1"/>
        <v>0.3</v>
      </c>
      <c r="R37" s="168"/>
      <c r="S37" s="173"/>
    </row>
    <row r="38" s="1" customFormat="1" customHeight="1" spans="1:19">
      <c r="A38" s="62"/>
      <c r="B38" s="60"/>
      <c r="C38" s="63" t="s">
        <v>182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</v>
      </c>
      <c r="M38" s="140" t="s">
        <v>66</v>
      </c>
      <c r="N38" s="140" t="s">
        <v>66</v>
      </c>
      <c r="O38" s="141">
        <v>1</v>
      </c>
      <c r="P38" s="139">
        <f t="shared" si="0"/>
        <v>1.1</v>
      </c>
      <c r="Q38" s="172">
        <f t="shared" si="1"/>
        <v>1.1</v>
      </c>
      <c r="R38" s="168"/>
      <c r="S38" s="173"/>
    </row>
    <row r="39" s="1" customFormat="1" customHeight="1" spans="1:19">
      <c r="A39" s="62"/>
      <c r="B39" s="60"/>
      <c r="C39" s="63" t="s">
        <v>82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0" t="s">
        <v>66</v>
      </c>
      <c r="K39" s="140" t="s">
        <v>66</v>
      </c>
      <c r="L39" s="131">
        <v>1.12</v>
      </c>
      <c r="M39" s="140" t="s">
        <v>66</v>
      </c>
      <c r="N39" s="140" t="s">
        <v>66</v>
      </c>
      <c r="O39" s="141">
        <v>1</v>
      </c>
      <c r="P39" s="139">
        <f t="shared" si="0"/>
        <v>1.12</v>
      </c>
      <c r="Q39" s="172">
        <f t="shared" si="1"/>
        <v>1.12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183</v>
      </c>
      <c r="D44" s="89" t="s">
        <v>125</v>
      </c>
      <c r="E44" s="90">
        <v>1</v>
      </c>
      <c r="F44" s="91">
        <v>800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0.358667582417582</v>
      </c>
      <c r="AI44" s="201">
        <f t="shared" ref="AI44:AI48" si="10">AH44*E44</f>
        <v>0.358667582417582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700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3.94590742399884</v>
      </c>
      <c r="AI45" s="201">
        <f t="shared" si="10"/>
        <v>3.94590742399884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700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1</v>
      </c>
      <c r="AD46" s="188">
        <f t="shared" si="7"/>
        <v>223.076923076923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0.318800659340659</v>
      </c>
      <c r="AI46" s="201">
        <f t="shared" si="10"/>
        <v>0.318800659340659</v>
      </c>
      <c r="AJ46" s="202" t="s">
        <v>128</v>
      </c>
    </row>
    <row r="47" s="1" customFormat="1" customHeight="1" spans="1:36">
      <c r="A47" s="47"/>
      <c r="B47" s="94">
        <v>4</v>
      </c>
      <c r="C47" s="97"/>
      <c r="D47" s="93" t="s">
        <v>135</v>
      </c>
      <c r="E47" s="96">
        <v>1</v>
      </c>
      <c r="F47" s="91">
        <v>700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1</v>
      </c>
      <c r="AD47" s="188">
        <f t="shared" si="7"/>
        <v>223.076923076923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0.318733522344322</v>
      </c>
      <c r="AI47" s="201">
        <f t="shared" si="10"/>
        <v>0.318733522344322</v>
      </c>
      <c r="AJ47" s="202" t="s">
        <v>128</v>
      </c>
    </row>
    <row r="48" s="1" customFormat="1" customHeight="1" spans="1:36">
      <c r="A48" s="47"/>
      <c r="B48" s="94">
        <v>5</v>
      </c>
      <c r="C48" s="97"/>
      <c r="D48" s="93" t="s">
        <v>137</v>
      </c>
      <c r="E48" s="96">
        <v>1</v>
      </c>
      <c r="F48" s="91">
        <v>700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1</v>
      </c>
      <c r="AD48" s="188">
        <f t="shared" si="7"/>
        <v>223.076923076923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0.31943610989011</v>
      </c>
      <c r="AI48" s="201">
        <f t="shared" si="10"/>
        <v>0.31943610989011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5.26154529799151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6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40 I14:I15 I16:I37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J140"/>
  <sheetViews>
    <sheetView zoomScaleSheetLayoutView="70" topLeftCell="G9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6.1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184</v>
      </c>
      <c r="D8" s="25" t="s">
        <v>185</v>
      </c>
      <c r="E8" s="24" t="s">
        <v>184</v>
      </c>
      <c r="F8" s="26">
        <v>692.8</v>
      </c>
      <c r="G8" s="27">
        <v>516.1</v>
      </c>
      <c r="H8" s="28">
        <v>249.6</v>
      </c>
      <c r="I8" s="25" t="s">
        <v>28</v>
      </c>
      <c r="J8" s="110">
        <v>1.399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40.003247385199</v>
      </c>
      <c r="R8" s="158">
        <f>Q8+G11</f>
        <v>40.003247385199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27.9645765501634</v>
      </c>
      <c r="D11" s="40">
        <f>R80</f>
        <v>7.31363206011098</v>
      </c>
      <c r="E11" s="40">
        <f>R113</f>
        <v>1.55</v>
      </c>
      <c r="F11" s="40">
        <f>J11+L11+N11</f>
        <v>2.99864773187332</v>
      </c>
      <c r="G11" s="41">
        <f>R83</f>
        <v>0</v>
      </c>
      <c r="H11" s="42">
        <v>1.005</v>
      </c>
      <c r="I11" s="119">
        <v>0.025</v>
      </c>
      <c r="J11" s="120">
        <f>I11*(C11+D11)</f>
        <v>0.881955215256858</v>
      </c>
      <c r="K11" s="121">
        <v>0.02</v>
      </c>
      <c r="L11" s="120">
        <f>K11*(C11+D11)</f>
        <v>0.705564172205487</v>
      </c>
      <c r="M11" s="121">
        <v>0.04</v>
      </c>
      <c r="N11" s="122">
        <f>M11*(C11+D11)</f>
        <v>1.41112834441097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0.937</v>
      </c>
      <c r="K13" s="89">
        <f>J13/0.975</f>
        <v>0.961025641025641</v>
      </c>
      <c r="L13" s="126">
        <v>11.9</v>
      </c>
      <c r="M13" s="127">
        <v>0</v>
      </c>
      <c r="N13" s="128">
        <f>(K13-J13)/K13</f>
        <v>0.0250000000000001</v>
      </c>
      <c r="O13" s="129">
        <v>0.997</v>
      </c>
      <c r="P13" s="130">
        <f>((K13*L13)-(K13-J13)*(1-N13)*M13)/O13</f>
        <v>11.4706169791426</v>
      </c>
      <c r="Q13" s="167">
        <f>H13*P13</f>
        <v>11.4706169791426</v>
      </c>
      <c r="R13" s="168">
        <f>SUM(Q13:Q40)</f>
        <v>27.9645765501634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0.46167</v>
      </c>
      <c r="K14" s="89">
        <f>J14/0.975</f>
        <v>0.473507692307692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9.07121055474115</v>
      </c>
      <c r="Q14" s="167">
        <f>H14*P14</f>
        <v>9.07121055474115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0.06</v>
      </c>
      <c r="K15" s="89">
        <f>J15/0.975</f>
        <v>0.0615384615384615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1.17274901627961</v>
      </c>
      <c r="Q15" s="167">
        <f>H15*P15</f>
        <v>1.17274901627961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2</v>
      </c>
      <c r="I17" s="93" t="s">
        <v>70</v>
      </c>
      <c r="J17" s="137" t="s">
        <v>66</v>
      </c>
      <c r="K17" s="137" t="s">
        <v>66</v>
      </c>
      <c r="L17" s="126">
        <v>0.12</v>
      </c>
      <c r="M17" s="137" t="s">
        <v>66</v>
      </c>
      <c r="N17" s="137" t="s">
        <v>66</v>
      </c>
      <c r="O17" s="138">
        <v>1</v>
      </c>
      <c r="P17" s="139">
        <f>H17*L17/O17</f>
        <v>0.24</v>
      </c>
      <c r="Q17" s="172">
        <f>P17</f>
        <v>0.24</v>
      </c>
      <c r="R17" s="168"/>
      <c r="S17" s="170"/>
    </row>
    <row r="18" s="1" customFormat="1" customHeight="1" spans="1:19">
      <c r="A18" s="47"/>
      <c r="B18" s="60"/>
      <c r="C18" s="53" t="s">
        <v>186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0.18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0.18</v>
      </c>
      <c r="Q18" s="172">
        <f t="shared" ref="Q18:Q40" si="1">P18</f>
        <v>0.18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customHeight="1" spans="1:19">
      <c r="A36" s="62"/>
      <c r="B36" s="60"/>
      <c r="C36" s="63" t="s">
        <v>187</v>
      </c>
      <c r="D36" s="64"/>
      <c r="E36" s="64"/>
      <c r="F36" s="64"/>
      <c r="G36" s="50" t="s">
        <v>69</v>
      </c>
      <c r="H36" s="65">
        <v>1</v>
      </c>
      <c r="I36" s="93" t="s">
        <v>70</v>
      </c>
      <c r="J36" s="140" t="s">
        <v>66</v>
      </c>
      <c r="K36" s="140" t="s">
        <v>66</v>
      </c>
      <c r="L36" s="131">
        <v>0.18</v>
      </c>
      <c r="M36" s="140" t="s">
        <v>66</v>
      </c>
      <c r="N36" s="140" t="s">
        <v>66</v>
      </c>
      <c r="O36" s="141">
        <v>1</v>
      </c>
      <c r="P36" s="139">
        <f t="shared" si="0"/>
        <v>0.18</v>
      </c>
      <c r="Q36" s="172">
        <f t="shared" si="1"/>
        <v>0.18</v>
      </c>
      <c r="R36" s="168"/>
      <c r="S36" s="173"/>
    </row>
    <row r="37" s="1" customFormat="1" customHeight="1" spans="1:19">
      <c r="A37" s="62"/>
      <c r="B37" s="60"/>
      <c r="C37" s="63" t="s">
        <v>188</v>
      </c>
      <c r="D37" s="64"/>
      <c r="E37" s="64"/>
      <c r="F37" s="64"/>
      <c r="G37" s="50" t="s">
        <v>69</v>
      </c>
      <c r="H37" s="65">
        <v>2</v>
      </c>
      <c r="I37" s="93" t="s">
        <v>70</v>
      </c>
      <c r="J37" s="140" t="s">
        <v>66</v>
      </c>
      <c r="K37" s="140" t="s">
        <v>66</v>
      </c>
      <c r="L37" s="131">
        <v>0.73</v>
      </c>
      <c r="M37" s="140" t="s">
        <v>66</v>
      </c>
      <c r="N37" s="140" t="s">
        <v>66</v>
      </c>
      <c r="O37" s="141">
        <v>1</v>
      </c>
      <c r="P37" s="139">
        <f t="shared" si="0"/>
        <v>1.46</v>
      </c>
      <c r="Q37" s="172">
        <f t="shared" si="1"/>
        <v>1.46</v>
      </c>
      <c r="R37" s="168"/>
      <c r="S37" s="173"/>
    </row>
    <row r="38" s="1" customFormat="1" customHeight="1" spans="1:19">
      <c r="A38" s="62"/>
      <c r="B38" s="60"/>
      <c r="C38" s="63" t="s">
        <v>188</v>
      </c>
      <c r="D38" s="64"/>
      <c r="E38" s="64"/>
      <c r="F38" s="64"/>
      <c r="G38" s="50" t="s">
        <v>69</v>
      </c>
      <c r="H38" s="65">
        <v>2</v>
      </c>
      <c r="I38" s="93" t="s">
        <v>70</v>
      </c>
      <c r="J38" s="140" t="s">
        <v>66</v>
      </c>
      <c r="K38" s="140" t="s">
        <v>66</v>
      </c>
      <c r="L38" s="131">
        <v>0.32</v>
      </c>
      <c r="M38" s="140" t="s">
        <v>66</v>
      </c>
      <c r="N38" s="140" t="s">
        <v>66</v>
      </c>
      <c r="O38" s="141">
        <v>1</v>
      </c>
      <c r="P38" s="139">
        <f t="shared" si="0"/>
        <v>0.64</v>
      </c>
      <c r="Q38" s="172">
        <f t="shared" si="1"/>
        <v>0.64</v>
      </c>
      <c r="R38" s="168"/>
      <c r="S38" s="173"/>
    </row>
    <row r="39" s="1" customFormat="1" customHeight="1" spans="1:19">
      <c r="A39" s="62"/>
      <c r="B39" s="60"/>
      <c r="C39" s="63" t="s">
        <v>189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2" t="s">
        <v>66</v>
      </c>
      <c r="K39" s="142" t="s">
        <v>66</v>
      </c>
      <c r="L39" s="131">
        <v>3.55</v>
      </c>
      <c r="M39" s="142" t="s">
        <v>66</v>
      </c>
      <c r="N39" s="142" t="s">
        <v>66</v>
      </c>
      <c r="O39" s="141">
        <v>1</v>
      </c>
      <c r="P39" s="139">
        <f t="shared" si="0"/>
        <v>3.55</v>
      </c>
      <c r="Q39" s="172">
        <f t="shared" si="1"/>
        <v>3.55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94">
        <v>1</v>
      </c>
      <c r="C44" s="88" t="s">
        <v>190</v>
      </c>
      <c r="D44" s="89" t="s">
        <v>125</v>
      </c>
      <c r="E44" s="90">
        <v>1</v>
      </c>
      <c r="F44" s="91">
        <v>600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0.478223443223443</v>
      </c>
      <c r="AI44" s="201">
        <f t="shared" ref="AI44:AI48" si="10">AH44*E44</f>
        <v>0.478223443223443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4.60355866133198</v>
      </c>
      <c r="AI45" s="201">
        <f t="shared" si="10"/>
        <v>4.60355866133198</v>
      </c>
      <c r="AJ45" s="202" t="s">
        <v>128</v>
      </c>
    </row>
    <row r="46" s="1" customFormat="1" customHeight="1" spans="1:36">
      <c r="A46" s="47"/>
      <c r="B46" s="94">
        <v>3</v>
      </c>
      <c r="C46" s="88"/>
      <c r="D46" s="93" t="s">
        <v>133</v>
      </c>
      <c r="E46" s="96">
        <v>1</v>
      </c>
      <c r="F46" s="98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0.743728974358974</v>
      </c>
      <c r="AI46" s="201">
        <f t="shared" si="10"/>
        <v>0.743728974358974</v>
      </c>
      <c r="AJ46" s="202" t="s">
        <v>128</v>
      </c>
    </row>
    <row r="47" s="1" customFormat="1" customHeight="1" spans="1:36">
      <c r="A47" s="47"/>
      <c r="B47" s="94">
        <v>4</v>
      </c>
      <c r="C47" s="97"/>
      <c r="D47" s="93" t="s">
        <v>135</v>
      </c>
      <c r="E47" s="96">
        <v>1</v>
      </c>
      <c r="F47" s="98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0.743650647863248</v>
      </c>
      <c r="AI47" s="201">
        <f t="shared" si="10"/>
        <v>0.743650647863248</v>
      </c>
      <c r="AJ47" s="202" t="s">
        <v>128</v>
      </c>
    </row>
    <row r="48" s="1" customFormat="1" customHeight="1" spans="1:36">
      <c r="A48" s="47"/>
      <c r="B48" s="94">
        <v>5</v>
      </c>
      <c r="C48" s="97"/>
      <c r="D48" s="93" t="s">
        <v>137</v>
      </c>
      <c r="E48" s="96">
        <v>1</v>
      </c>
      <c r="F48" s="98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2</v>
      </c>
      <c r="AD48" s="188">
        <f t="shared" si="7"/>
        <v>446.153846153846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0.744470333333333</v>
      </c>
      <c r="AI48" s="201">
        <f t="shared" si="10"/>
        <v>0.744470333333333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7.31363206011098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6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7 I40 I14:I15 I16:I20 I21:I36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J140"/>
  <sheetViews>
    <sheetView zoomScale="90" zoomScaleNormal="90" zoomScaleSheetLayoutView="70" topLeftCell="G6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7.075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ht="30" customHeight="1" spans="1:19">
      <c r="A8" s="16"/>
      <c r="B8" s="23"/>
      <c r="C8" s="24" t="s">
        <v>191</v>
      </c>
      <c r="D8" s="25" t="s">
        <v>192</v>
      </c>
      <c r="E8" s="24" t="s">
        <v>191</v>
      </c>
      <c r="F8" s="26">
        <v>692.8</v>
      </c>
      <c r="G8" s="27">
        <v>516.3</v>
      </c>
      <c r="H8" s="28">
        <v>249.7</v>
      </c>
      <c r="I8" s="25" t="s">
        <v>28</v>
      </c>
      <c r="J8" s="110">
        <v>1.227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44.4910963098899</v>
      </c>
      <c r="R8" s="158">
        <f>Q8+G11</f>
        <v>44.4910963098899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32.4615037419952</v>
      </c>
      <c r="D11" s="40">
        <f>R80</f>
        <v>6.93399745973868</v>
      </c>
      <c r="E11" s="40">
        <f>R113</f>
        <v>1.55</v>
      </c>
      <c r="F11" s="40">
        <f>J11+L11+N11</f>
        <v>3.34861760214738</v>
      </c>
      <c r="G11" s="41">
        <f>R83</f>
        <v>0</v>
      </c>
      <c r="H11" s="42">
        <v>1.005</v>
      </c>
      <c r="I11" s="119">
        <v>0.025</v>
      </c>
      <c r="J11" s="120">
        <f>I11*(C11+D11)</f>
        <v>0.984887530043348</v>
      </c>
      <c r="K11" s="121">
        <v>0.02</v>
      </c>
      <c r="L11" s="120">
        <f>K11*(C11+D11)</f>
        <v>0.787910024034678</v>
      </c>
      <c r="M11" s="121">
        <v>0.04</v>
      </c>
      <c r="N11" s="122">
        <f>M11*(C11+D11)</f>
        <v>1.57582004806936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0.822</v>
      </c>
      <c r="K13" s="89">
        <f>J13/0.975</f>
        <v>0.843076923076923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10.0628037960034</v>
      </c>
      <c r="Q13" s="167">
        <f>H13*P13</f>
        <v>10.0628037960034</v>
      </c>
      <c r="R13" s="168">
        <f>SUM(Q13:Q40)</f>
        <v>32.4615037419952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0.40491</v>
      </c>
      <c r="K14" s="89">
        <f>J14/0.975</f>
        <v>0.415292307692308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7.95595092971221</v>
      </c>
      <c r="Q14" s="167">
        <f>H14*P14</f>
        <v>7.95595092971221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0.06</v>
      </c>
      <c r="K15" s="89">
        <f>J15/0.975</f>
        <v>0.0615384615384615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1.17274901627961</v>
      </c>
      <c r="Q15" s="167">
        <f>H15*P15</f>
        <v>1.17274901627961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2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0.26</v>
      </c>
      <c r="Q17" s="172">
        <f>P17</f>
        <v>0.26</v>
      </c>
      <c r="R17" s="168"/>
      <c r="S17" s="170"/>
    </row>
    <row r="18" s="1" customFormat="1" customHeight="1" spans="1:19">
      <c r="A18" s="47"/>
      <c r="B18" s="60"/>
      <c r="C18" s="53" t="s">
        <v>186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0.18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0.18</v>
      </c>
      <c r="Q18" s="172">
        <f t="shared" ref="Q18:Q40" si="1">P18</f>
        <v>0.18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customHeight="1" spans="1:19">
      <c r="A35" s="62"/>
      <c r="B35" s="60"/>
      <c r="C35" s="63" t="s">
        <v>187</v>
      </c>
      <c r="D35" s="64"/>
      <c r="E35" s="64"/>
      <c r="F35" s="64"/>
      <c r="G35" s="50" t="s">
        <v>69</v>
      </c>
      <c r="H35" s="65">
        <v>1</v>
      </c>
      <c r="I35" s="93" t="s">
        <v>70</v>
      </c>
      <c r="J35" s="140" t="s">
        <v>66</v>
      </c>
      <c r="K35" s="140" t="s">
        <v>66</v>
      </c>
      <c r="L35" s="131">
        <v>0.18</v>
      </c>
      <c r="M35" s="140" t="s">
        <v>66</v>
      </c>
      <c r="N35" s="140" t="s">
        <v>66</v>
      </c>
      <c r="O35" s="141">
        <v>1</v>
      </c>
      <c r="P35" s="139">
        <f t="shared" si="0"/>
        <v>0.18</v>
      </c>
      <c r="Q35" s="172">
        <f t="shared" si="1"/>
        <v>0.18</v>
      </c>
      <c r="R35" s="168"/>
      <c r="S35" s="173"/>
    </row>
    <row r="36" s="1" customFormat="1" customHeight="1" spans="1:19">
      <c r="A36" s="62"/>
      <c r="B36" s="60"/>
      <c r="C36" s="63" t="s">
        <v>188</v>
      </c>
      <c r="D36" s="64"/>
      <c r="E36" s="64"/>
      <c r="F36" s="64"/>
      <c r="G36" s="50" t="s">
        <v>69</v>
      </c>
      <c r="H36" s="65">
        <v>2</v>
      </c>
      <c r="I36" s="93" t="s">
        <v>70</v>
      </c>
      <c r="J36" s="140" t="s">
        <v>66</v>
      </c>
      <c r="K36" s="140" t="s">
        <v>66</v>
      </c>
      <c r="L36" s="131">
        <v>0.73</v>
      </c>
      <c r="M36" s="140" t="s">
        <v>66</v>
      </c>
      <c r="N36" s="140" t="s">
        <v>66</v>
      </c>
      <c r="O36" s="141">
        <v>1</v>
      </c>
      <c r="P36" s="139">
        <f t="shared" si="0"/>
        <v>1.46</v>
      </c>
      <c r="Q36" s="172">
        <f t="shared" si="1"/>
        <v>1.46</v>
      </c>
      <c r="R36" s="168"/>
      <c r="S36" s="173"/>
    </row>
    <row r="37" s="1" customFormat="1" customHeight="1" spans="1:19">
      <c r="A37" s="62"/>
      <c r="B37" s="60"/>
      <c r="C37" s="63" t="s">
        <v>188</v>
      </c>
      <c r="D37" s="64"/>
      <c r="E37" s="64"/>
      <c r="F37" s="64"/>
      <c r="G37" s="50" t="s">
        <v>69</v>
      </c>
      <c r="H37" s="65">
        <v>2</v>
      </c>
      <c r="I37" s="93" t="s">
        <v>70</v>
      </c>
      <c r="J37" s="140" t="s">
        <v>66</v>
      </c>
      <c r="K37" s="140" t="s">
        <v>66</v>
      </c>
      <c r="L37" s="131">
        <v>0.32</v>
      </c>
      <c r="M37" s="140" t="s">
        <v>66</v>
      </c>
      <c r="N37" s="140" t="s">
        <v>66</v>
      </c>
      <c r="O37" s="141">
        <v>1</v>
      </c>
      <c r="P37" s="139">
        <f t="shared" si="0"/>
        <v>0.64</v>
      </c>
      <c r="Q37" s="172">
        <f t="shared" si="1"/>
        <v>0.64</v>
      </c>
      <c r="R37" s="168"/>
      <c r="S37" s="173"/>
    </row>
    <row r="38" s="1" customFormat="1" customHeight="1" spans="1:19">
      <c r="A38" s="62"/>
      <c r="B38" s="60"/>
      <c r="C38" s="63" t="s">
        <v>193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2" t="s">
        <v>66</v>
      </c>
      <c r="K38" s="142" t="s">
        <v>66</v>
      </c>
      <c r="L38" s="131">
        <v>3.55</v>
      </c>
      <c r="M38" s="142" t="s">
        <v>66</v>
      </c>
      <c r="N38" s="142" t="s">
        <v>66</v>
      </c>
      <c r="O38" s="141">
        <v>1</v>
      </c>
      <c r="P38" s="139">
        <f t="shared" si="0"/>
        <v>3.55</v>
      </c>
      <c r="Q38" s="172">
        <f t="shared" si="1"/>
        <v>3.55</v>
      </c>
      <c r="R38" s="168"/>
      <c r="S38" s="173"/>
    </row>
    <row r="39" s="1" customFormat="1" customHeight="1" spans="1:19">
      <c r="A39" s="62"/>
      <c r="B39" s="60"/>
      <c r="C39" s="63" t="s">
        <v>194</v>
      </c>
      <c r="D39" s="64"/>
      <c r="E39" s="64"/>
      <c r="F39" s="64"/>
      <c r="G39" s="50" t="s">
        <v>69</v>
      </c>
      <c r="H39" s="65">
        <v>2</v>
      </c>
      <c r="I39" s="93" t="s">
        <v>70</v>
      </c>
      <c r="J39" s="142" t="s">
        <v>66</v>
      </c>
      <c r="K39" s="142" t="s">
        <v>66</v>
      </c>
      <c r="L39" s="131">
        <v>3.5</v>
      </c>
      <c r="M39" s="142" t="s">
        <v>66</v>
      </c>
      <c r="N39" s="142" t="s">
        <v>66</v>
      </c>
      <c r="O39" s="141">
        <v>1</v>
      </c>
      <c r="P39" s="139">
        <f t="shared" si="0"/>
        <v>7</v>
      </c>
      <c r="Q39" s="172">
        <f t="shared" si="1"/>
        <v>7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195</v>
      </c>
      <c r="D44" s="89" t="s">
        <v>125</v>
      </c>
      <c r="E44" s="90">
        <v>1</v>
      </c>
      <c r="F44" s="91">
        <v>610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0.47038371464601</v>
      </c>
      <c r="AI44" s="201">
        <f t="shared" ref="AI44:AI48" si="10">AH44*E44</f>
        <v>0.47038371464601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4.60355866133198</v>
      </c>
      <c r="AI45" s="201">
        <f t="shared" si="10"/>
        <v>4.60355866133198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0.743728974358974</v>
      </c>
      <c r="AI46" s="201">
        <f t="shared" si="10"/>
        <v>0.743728974358974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0.743650647863248</v>
      </c>
      <c r="AI47" s="201">
        <f t="shared" si="10"/>
        <v>0.743650647863248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1</v>
      </c>
      <c r="AD48" s="188">
        <f t="shared" si="7"/>
        <v>223.076923076923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0.372675461538462</v>
      </c>
      <c r="AI48" s="201">
        <f t="shared" si="10"/>
        <v>0.372675461538462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6.93399745973868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6 I40 I14:I15 I16:I20 I21:I35 I37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J140"/>
  <sheetViews>
    <sheetView zoomScale="90" zoomScaleNormal="90" zoomScaleSheetLayoutView="70" topLeftCell="I5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6.1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196</v>
      </c>
      <c r="D8" s="25" t="s">
        <v>197</v>
      </c>
      <c r="E8" s="24" t="s">
        <v>196</v>
      </c>
      <c r="F8" s="26">
        <v>586.9</v>
      </c>
      <c r="G8" s="27">
        <v>486</v>
      </c>
      <c r="H8" s="28">
        <v>169.5</v>
      </c>
      <c r="I8" s="25" t="s">
        <v>28</v>
      </c>
      <c r="J8" s="110">
        <v>0.93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27.1039217422243</v>
      </c>
      <c r="R8" s="158">
        <f>Q8+G11</f>
        <v>27.1039217422243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17.5450569657691</v>
      </c>
      <c r="D11" s="40">
        <f>R80</f>
        <v>5.89890793535415</v>
      </c>
      <c r="E11" s="40">
        <f>R113</f>
        <v>1.55</v>
      </c>
      <c r="F11" s="40">
        <f>J11+L11+N11</f>
        <v>1.99273701659548</v>
      </c>
      <c r="G11" s="41">
        <f>R83</f>
        <v>0</v>
      </c>
      <c r="H11" s="42">
        <v>1.005</v>
      </c>
      <c r="I11" s="119">
        <v>0.025</v>
      </c>
      <c r="J11" s="120">
        <f>I11*(C11+D11)</f>
        <v>0.586099122528081</v>
      </c>
      <c r="K11" s="121">
        <v>0.02</v>
      </c>
      <c r="L11" s="120">
        <f>K11*(C11+D11)</f>
        <v>0.468879298022465</v>
      </c>
      <c r="M11" s="121">
        <v>0.04</v>
      </c>
      <c r="N11" s="122">
        <f>M11*(C11+D11)</f>
        <v>0.93775859604493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0.623</v>
      </c>
      <c r="K13" s="89">
        <f>J13/0.975</f>
        <v>0.638974358974359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7.62667489648432</v>
      </c>
      <c r="Q13" s="167">
        <f>H13*P13</f>
        <v>7.62667489648432</v>
      </c>
      <c r="R13" s="168">
        <f>SUM(Q13:Q40)</f>
        <v>17.5450569657691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0.3069</v>
      </c>
      <c r="K14" s="89">
        <f>J14/0.975</f>
        <v>0.314769230769231</v>
      </c>
      <c r="L14" s="131">
        <v>19.1</v>
      </c>
      <c r="M14" s="127">
        <v>0</v>
      </c>
      <c r="N14" s="128">
        <f>(K14-J14)/K14</f>
        <v>0.0250000000000001</v>
      </c>
      <c r="O14" s="129">
        <v>0.997</v>
      </c>
      <c r="P14" s="130">
        <f>((K14*L14)-(K14-J14)*(1-N14)*M14)/O14</f>
        <v>6.03018285626109</v>
      </c>
      <c r="Q14" s="167">
        <f>H14*P14</f>
        <v>6.03018285626109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0.048</v>
      </c>
      <c r="K15" s="89">
        <f>J15/0.975</f>
        <v>0.0492307692307692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0.938199213023686</v>
      </c>
      <c r="Q15" s="167">
        <f>H15*P15</f>
        <v>0.938199213023686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0.13</v>
      </c>
      <c r="Q17" s="172">
        <f>P17</f>
        <v>0.13</v>
      </c>
      <c r="R17" s="168"/>
      <c r="S17" s="170"/>
    </row>
    <row r="18" s="1" customFormat="1" customHeight="1" spans="1:19">
      <c r="A18" s="47"/>
      <c r="B18" s="60"/>
      <c r="C18" s="53" t="s">
        <v>198</v>
      </c>
      <c r="D18" s="54"/>
      <c r="E18" s="54"/>
      <c r="F18" s="54"/>
      <c r="G18" s="50" t="s">
        <v>69</v>
      </c>
      <c r="H18" s="61">
        <v>2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0.3</v>
      </c>
      <c r="Q18" s="172">
        <f t="shared" ref="Q18:Q40" si="1">P18</f>
        <v>0.3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hidden="1" customHeight="1" spans="1:19">
      <c r="A36" s="62"/>
      <c r="B36" s="60"/>
      <c r="C36" s="63"/>
      <c r="D36" s="64"/>
      <c r="E36" s="64"/>
      <c r="F36" s="64"/>
      <c r="G36" s="50" t="s">
        <v>69</v>
      </c>
      <c r="H36" s="65"/>
      <c r="I36" s="93" t="s">
        <v>70</v>
      </c>
      <c r="J36" s="140" t="s">
        <v>66</v>
      </c>
      <c r="K36" s="140" t="s">
        <v>66</v>
      </c>
      <c r="L36" s="131">
        <v>0</v>
      </c>
      <c r="M36" s="140" t="s">
        <v>66</v>
      </c>
      <c r="N36" s="140" t="s">
        <v>66</v>
      </c>
      <c r="O36" s="141">
        <v>1</v>
      </c>
      <c r="P36" s="139">
        <f t="shared" si="0"/>
        <v>0</v>
      </c>
      <c r="Q36" s="172">
        <f t="shared" si="1"/>
        <v>0</v>
      </c>
      <c r="R36" s="168"/>
      <c r="S36" s="173"/>
    </row>
    <row r="37" s="1" customFormat="1" customHeight="1" spans="1:19">
      <c r="A37" s="62"/>
      <c r="B37" s="60"/>
      <c r="C37" s="63" t="s">
        <v>80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0.3</v>
      </c>
      <c r="M37" s="140" t="s">
        <v>66</v>
      </c>
      <c r="N37" s="140" t="s">
        <v>66</v>
      </c>
      <c r="O37" s="141">
        <v>1</v>
      </c>
      <c r="P37" s="139">
        <f t="shared" si="0"/>
        <v>0.3</v>
      </c>
      <c r="Q37" s="172">
        <f t="shared" si="1"/>
        <v>0.3</v>
      </c>
      <c r="R37" s="168"/>
      <c r="S37" s="173"/>
    </row>
    <row r="38" s="1" customFormat="1" customHeight="1" spans="1:19">
      <c r="A38" s="62"/>
      <c r="B38" s="60"/>
      <c r="C38" s="63" t="s">
        <v>199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</v>
      </c>
      <c r="M38" s="140" t="s">
        <v>66</v>
      </c>
      <c r="N38" s="140" t="s">
        <v>66</v>
      </c>
      <c r="O38" s="141">
        <v>1</v>
      </c>
      <c r="P38" s="139">
        <f t="shared" si="0"/>
        <v>1.1</v>
      </c>
      <c r="Q38" s="172">
        <f t="shared" si="1"/>
        <v>1.1</v>
      </c>
      <c r="R38" s="168"/>
      <c r="S38" s="173"/>
    </row>
    <row r="39" s="1" customFormat="1" customHeight="1" spans="1:19">
      <c r="A39" s="62"/>
      <c r="B39" s="60"/>
      <c r="C39" s="63" t="s">
        <v>200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0" t="s">
        <v>66</v>
      </c>
      <c r="K39" s="140" t="s">
        <v>66</v>
      </c>
      <c r="L39" s="131">
        <v>1.12</v>
      </c>
      <c r="M39" s="140" t="s">
        <v>66</v>
      </c>
      <c r="N39" s="140" t="s">
        <v>66</v>
      </c>
      <c r="O39" s="141">
        <v>1</v>
      </c>
      <c r="P39" s="139">
        <f t="shared" si="0"/>
        <v>1.12</v>
      </c>
      <c r="Q39" s="172">
        <f t="shared" si="1"/>
        <v>1.12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201</v>
      </c>
      <c r="D44" s="89" t="s">
        <v>125</v>
      </c>
      <c r="E44" s="90">
        <v>1</v>
      </c>
      <c r="F44" s="91">
        <v>800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0.358667582417582</v>
      </c>
      <c r="AI44" s="201">
        <f t="shared" ref="AI44:AI48" si="10">AH44*E44</f>
        <v>0.358667582417582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700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3.94590742399884</v>
      </c>
      <c r="AI45" s="201">
        <f t="shared" si="10"/>
        <v>3.94590742399884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700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1</v>
      </c>
      <c r="AD46" s="188">
        <f t="shared" si="7"/>
        <v>223.076923076923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0.318800659340659</v>
      </c>
      <c r="AI46" s="201">
        <f t="shared" si="10"/>
        <v>0.318800659340659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700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0.637414841025641</v>
      </c>
      <c r="AI47" s="201">
        <f t="shared" si="10"/>
        <v>0.637414841025641</v>
      </c>
      <c r="AJ47" s="202" t="s">
        <v>128</v>
      </c>
    </row>
    <row r="48" s="1" customFormat="1" customHeight="1" spans="1:36">
      <c r="A48" s="47"/>
      <c r="B48" s="94">
        <v>5</v>
      </c>
      <c r="C48" s="97"/>
      <c r="D48" s="93" t="s">
        <v>137</v>
      </c>
      <c r="E48" s="96">
        <v>1</v>
      </c>
      <c r="F48" s="91">
        <v>700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2</v>
      </c>
      <c r="AD48" s="188">
        <f t="shared" si="7"/>
        <v>446.153846153846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0.638117428571429</v>
      </c>
      <c r="AI48" s="201">
        <f t="shared" si="10"/>
        <v>0.638117428571429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5.89890793535415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7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40 I14:I15 I16:I37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J140"/>
  <sheetViews>
    <sheetView zoomScale="90" zoomScaleNormal="90" zoomScaleSheetLayoutView="70" topLeftCell="G7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05" style="1" customWidth="1"/>
    <col min="4" max="4" width="9.58333333333333" style="1" customWidth="1"/>
    <col min="5" max="5" width="10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202</v>
      </c>
      <c r="D8" s="25" t="s">
        <v>203</v>
      </c>
      <c r="E8" s="24" t="s">
        <v>202</v>
      </c>
      <c r="F8" s="26">
        <v>584.9</v>
      </c>
      <c r="G8" s="27">
        <v>486</v>
      </c>
      <c r="H8" s="28">
        <v>171.8</v>
      </c>
      <c r="I8" s="25" t="s">
        <v>28</v>
      </c>
      <c r="J8" s="110">
        <v>0.814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24.5485485545294</v>
      </c>
      <c r="R8" s="158">
        <f>Q8+G11</f>
        <v>24.5485485545294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15.838040531852</v>
      </c>
      <c r="D11" s="40">
        <f>R80</f>
        <v>5.26154529799151</v>
      </c>
      <c r="E11" s="40">
        <f>R113</f>
        <v>1.55</v>
      </c>
      <c r="F11" s="40">
        <f>J11+L11+N11</f>
        <v>1.7934647955367</v>
      </c>
      <c r="G11" s="41">
        <f>R83</f>
        <v>0</v>
      </c>
      <c r="H11" s="42">
        <v>1.005</v>
      </c>
      <c r="I11" s="119">
        <v>0.025</v>
      </c>
      <c r="J11" s="120">
        <f>I11*(C11+D11)</f>
        <v>0.527489645746087</v>
      </c>
      <c r="K11" s="121">
        <v>0.02</v>
      </c>
      <c r="L11" s="120">
        <f>K11*(C11+D11)</f>
        <v>0.42199171659687</v>
      </c>
      <c r="M11" s="121">
        <v>0.04</v>
      </c>
      <c r="N11" s="122">
        <f>M11*(C11+D11)</f>
        <v>0.843983433193739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0.545</v>
      </c>
      <c r="K13" s="89">
        <f>J13/0.975</f>
        <v>0.558974358974359</v>
      </c>
      <c r="L13" s="126">
        <v>11.9</v>
      </c>
      <c r="M13" s="127">
        <v>0</v>
      </c>
      <c r="N13" s="128">
        <f>(K13-J13)/K13</f>
        <v>0.0249999999999999</v>
      </c>
      <c r="O13" s="129">
        <v>0.997</v>
      </c>
      <c r="P13" s="130">
        <f>((K13*L13)-(K13-J13)*(1-N13)*M13)/O13</f>
        <v>6.67181030270298</v>
      </c>
      <c r="Q13" s="167">
        <f>H13*P13</f>
        <v>6.67181030270298</v>
      </c>
      <c r="R13" s="168">
        <f>SUM(Q13:Q40)</f>
        <v>15.838040531852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0.26862</v>
      </c>
      <c r="K14" s="89">
        <f>J14/0.975</f>
        <v>0.275507692307692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5.2780310161253</v>
      </c>
      <c r="Q14" s="167">
        <f>H14*P14</f>
        <v>5.2780310161253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0.048</v>
      </c>
      <c r="K15" s="89">
        <f>J15/0.975</f>
        <v>0.0492307692307692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0.938199213023686</v>
      </c>
      <c r="Q15" s="167">
        <f>H15*P15</f>
        <v>0.938199213023686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1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0.13</v>
      </c>
      <c r="Q17" s="172">
        <f>P17</f>
        <v>0.13</v>
      </c>
      <c r="R17" s="168"/>
      <c r="S17" s="170"/>
    </row>
    <row r="18" s="1" customFormat="1" customHeight="1" spans="1:19">
      <c r="A18" s="47"/>
      <c r="B18" s="60"/>
      <c r="C18" s="53" t="s">
        <v>198</v>
      </c>
      <c r="D18" s="54"/>
      <c r="E18" s="54"/>
      <c r="F18" s="54"/>
      <c r="G18" s="50" t="s">
        <v>69</v>
      </c>
      <c r="H18" s="61">
        <v>2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0.3</v>
      </c>
      <c r="Q18" s="172">
        <f t="shared" ref="Q18:Q40" si="1">P18</f>
        <v>0.3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hidden="1" customHeight="1" spans="1:19">
      <c r="A36" s="62"/>
      <c r="B36" s="60"/>
      <c r="C36" s="63"/>
      <c r="D36" s="64"/>
      <c r="E36" s="64"/>
      <c r="F36" s="64"/>
      <c r="G36" s="50" t="s">
        <v>69</v>
      </c>
      <c r="H36" s="65"/>
      <c r="I36" s="93" t="s">
        <v>70</v>
      </c>
      <c r="J36" s="140" t="s">
        <v>66</v>
      </c>
      <c r="K36" s="140" t="s">
        <v>66</v>
      </c>
      <c r="L36" s="131">
        <v>0</v>
      </c>
      <c r="M36" s="140" t="s">
        <v>66</v>
      </c>
      <c r="N36" s="140" t="s">
        <v>66</v>
      </c>
      <c r="O36" s="141">
        <v>1</v>
      </c>
      <c r="P36" s="139">
        <f t="shared" si="0"/>
        <v>0</v>
      </c>
      <c r="Q36" s="172">
        <f t="shared" si="1"/>
        <v>0</v>
      </c>
      <c r="R36" s="168"/>
      <c r="S36" s="173"/>
    </row>
    <row r="37" s="1" customFormat="1" customHeight="1" spans="1:19">
      <c r="A37" s="62"/>
      <c r="B37" s="60"/>
      <c r="C37" s="63" t="s">
        <v>80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0.3</v>
      </c>
      <c r="M37" s="140" t="s">
        <v>66</v>
      </c>
      <c r="N37" s="140" t="s">
        <v>66</v>
      </c>
      <c r="O37" s="141">
        <v>1</v>
      </c>
      <c r="P37" s="139">
        <f t="shared" si="0"/>
        <v>0.3</v>
      </c>
      <c r="Q37" s="172">
        <f t="shared" si="1"/>
        <v>0.3</v>
      </c>
      <c r="R37" s="168"/>
      <c r="S37" s="173"/>
    </row>
    <row r="38" s="1" customFormat="1" customHeight="1" spans="1:19">
      <c r="A38" s="62"/>
      <c r="B38" s="60"/>
      <c r="C38" s="63" t="s">
        <v>204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0" t="s">
        <v>66</v>
      </c>
      <c r="K38" s="140" t="s">
        <v>66</v>
      </c>
      <c r="L38" s="131">
        <v>1.1</v>
      </c>
      <c r="M38" s="140" t="s">
        <v>66</v>
      </c>
      <c r="N38" s="140" t="s">
        <v>66</v>
      </c>
      <c r="O38" s="141">
        <v>1</v>
      </c>
      <c r="P38" s="139">
        <f t="shared" si="0"/>
        <v>1.1</v>
      </c>
      <c r="Q38" s="172">
        <f t="shared" si="1"/>
        <v>1.1</v>
      </c>
      <c r="R38" s="168"/>
      <c r="S38" s="173"/>
    </row>
    <row r="39" s="1" customFormat="1" customHeight="1" spans="1:19">
      <c r="A39" s="62"/>
      <c r="B39" s="60"/>
      <c r="C39" s="63" t="s">
        <v>200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0" t="s">
        <v>66</v>
      </c>
      <c r="K39" s="140" t="s">
        <v>66</v>
      </c>
      <c r="L39" s="131">
        <v>1.12</v>
      </c>
      <c r="M39" s="140" t="s">
        <v>66</v>
      </c>
      <c r="N39" s="140" t="s">
        <v>66</v>
      </c>
      <c r="O39" s="141">
        <v>1</v>
      </c>
      <c r="P39" s="139">
        <f t="shared" si="0"/>
        <v>1.12</v>
      </c>
      <c r="Q39" s="172">
        <f t="shared" si="1"/>
        <v>1.12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205</v>
      </c>
      <c r="D44" s="89" t="s">
        <v>125</v>
      </c>
      <c r="E44" s="90">
        <v>1</v>
      </c>
      <c r="F44" s="91">
        <v>800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0.358667582417582</v>
      </c>
      <c r="AI44" s="201">
        <f t="shared" ref="AI44:AI48" si="10">AH44*E44</f>
        <v>0.358667582417582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700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3.94590742399884</v>
      </c>
      <c r="AI45" s="201">
        <f t="shared" si="10"/>
        <v>3.94590742399884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700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1</v>
      </c>
      <c r="AD46" s="188">
        <f t="shared" si="7"/>
        <v>223.076923076923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0.318800659340659</v>
      </c>
      <c r="AI46" s="201">
        <f t="shared" si="10"/>
        <v>0.318800659340659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700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1</v>
      </c>
      <c r="AD47" s="188">
        <f t="shared" si="7"/>
        <v>223.076923076923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0.318733522344322</v>
      </c>
      <c r="AI47" s="201">
        <f t="shared" si="10"/>
        <v>0.318733522344322</v>
      </c>
      <c r="AJ47" s="202" t="s">
        <v>128</v>
      </c>
    </row>
    <row r="48" s="1" customFormat="1" customHeight="1" spans="1:36">
      <c r="A48" s="47"/>
      <c r="B48" s="94">
        <v>5</v>
      </c>
      <c r="C48" s="97"/>
      <c r="D48" s="93" t="s">
        <v>137</v>
      </c>
      <c r="E48" s="96">
        <v>1</v>
      </c>
      <c r="F48" s="91">
        <v>700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1</v>
      </c>
      <c r="AD48" s="188">
        <f t="shared" si="7"/>
        <v>223.076923076923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0.31943610989011</v>
      </c>
      <c r="AI48" s="201">
        <f t="shared" si="10"/>
        <v>0.31943610989011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5.26154529799151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7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40 I14:I15 I16:I37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J140"/>
  <sheetViews>
    <sheetView zoomScale="90" zoomScaleNormal="90" zoomScaleSheetLayoutView="70" topLeftCell="K10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6.1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206</v>
      </c>
      <c r="D8" s="25" t="s">
        <v>207</v>
      </c>
      <c r="E8" s="24" t="s">
        <v>206</v>
      </c>
      <c r="F8" s="26">
        <v>691.6</v>
      </c>
      <c r="G8" s="27">
        <v>516.2</v>
      </c>
      <c r="H8" s="28">
        <v>255.2</v>
      </c>
      <c r="I8" s="25" t="s">
        <v>28</v>
      </c>
      <c r="J8" s="110">
        <v>1.492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41.5784879237232</v>
      </c>
      <c r="R8" s="158">
        <f>Q8+G11</f>
        <v>41.5784879237232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29.346589769308</v>
      </c>
      <c r="D11" s="40">
        <f>R80</f>
        <v>7.37679364695181</v>
      </c>
      <c r="E11" s="40">
        <f>R113</f>
        <v>1.55</v>
      </c>
      <c r="F11" s="40">
        <f>J11+L11+N11</f>
        <v>3.12148759038208</v>
      </c>
      <c r="G11" s="41">
        <f>R83</f>
        <v>0</v>
      </c>
      <c r="H11" s="42">
        <v>1.005</v>
      </c>
      <c r="I11" s="119">
        <v>0.025</v>
      </c>
      <c r="J11" s="120">
        <f>I11*(C11+D11)</f>
        <v>0.918084585406495</v>
      </c>
      <c r="K11" s="121">
        <v>0.02</v>
      </c>
      <c r="L11" s="120">
        <f>K11*(C11+D11)</f>
        <v>0.734467668325196</v>
      </c>
      <c r="M11" s="121">
        <v>0.04</v>
      </c>
      <c r="N11" s="122">
        <f>M11*(C11+D11)</f>
        <v>1.46893533665039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0.999</v>
      </c>
      <c r="K13" s="89">
        <f>J13/0.975</f>
        <v>1.02461538461538</v>
      </c>
      <c r="L13" s="126">
        <v>11.9</v>
      </c>
      <c r="M13" s="127">
        <v>0</v>
      </c>
      <c r="N13" s="128">
        <f>(K13-J13)/K13</f>
        <v>0.0250000000000001</v>
      </c>
      <c r="O13" s="129">
        <v>0.997</v>
      </c>
      <c r="P13" s="130">
        <f>((K13*L13)-(K13-J13)*(1-N13)*M13)/O13</f>
        <v>12.2296119126611</v>
      </c>
      <c r="Q13" s="167">
        <f>H13*P13</f>
        <v>12.2296119126611</v>
      </c>
      <c r="R13" s="168">
        <f>SUM(Q13:Q40)</f>
        <v>29.346589769308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0.49236</v>
      </c>
      <c r="K14" s="89">
        <f>J14/0.975</f>
        <v>0.504984615384615</v>
      </c>
      <c r="L14" s="131">
        <v>19.1</v>
      </c>
      <c r="M14" s="127">
        <v>0</v>
      </c>
      <c r="N14" s="128">
        <f>(K14-J14)/K14</f>
        <v>0.0249999999999999</v>
      </c>
      <c r="O14" s="129">
        <v>0.997</v>
      </c>
      <c r="P14" s="130">
        <f>((K14*L14)-(K14-J14)*(1-N14)*M14)/O14</f>
        <v>9.67422884036726</v>
      </c>
      <c r="Q14" s="167">
        <f>H14*P14</f>
        <v>9.67422884036726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0.06</v>
      </c>
      <c r="K15" s="89">
        <f>J15/0.975</f>
        <v>0.0615384615384615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1.17274901627961</v>
      </c>
      <c r="Q15" s="167">
        <f>H15*P15</f>
        <v>1.17274901627961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2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0.26</v>
      </c>
      <c r="Q17" s="172">
        <f>P17</f>
        <v>0.26</v>
      </c>
      <c r="R17" s="168"/>
      <c r="S17" s="170"/>
    </row>
    <row r="18" s="1" customFormat="1" customHeight="1" spans="1:19">
      <c r="A18" s="47"/>
      <c r="B18" s="60"/>
      <c r="C18" s="53" t="s">
        <v>186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0.18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0.18</v>
      </c>
      <c r="Q18" s="172">
        <f t="shared" ref="Q18:Q40" si="1">P18</f>
        <v>0.18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hidden="1" customHeight="1" spans="1:19">
      <c r="A35" s="62"/>
      <c r="B35" s="60"/>
      <c r="C35" s="63"/>
      <c r="D35" s="64"/>
      <c r="E35" s="64"/>
      <c r="F35" s="64"/>
      <c r="G35" s="50" t="s">
        <v>69</v>
      </c>
      <c r="H35" s="65"/>
      <c r="I35" s="93" t="s">
        <v>70</v>
      </c>
      <c r="J35" s="140" t="s">
        <v>66</v>
      </c>
      <c r="K35" s="140" t="s">
        <v>66</v>
      </c>
      <c r="L35" s="131">
        <v>0</v>
      </c>
      <c r="M35" s="140" t="s">
        <v>66</v>
      </c>
      <c r="N35" s="140" t="s">
        <v>66</v>
      </c>
      <c r="O35" s="141">
        <v>1</v>
      </c>
      <c r="P35" s="139">
        <f t="shared" si="0"/>
        <v>0</v>
      </c>
      <c r="Q35" s="172">
        <f t="shared" si="1"/>
        <v>0</v>
      </c>
      <c r="R35" s="168"/>
      <c r="S35" s="173"/>
    </row>
    <row r="36" s="1" customFormat="1" customHeight="1" spans="1:19">
      <c r="A36" s="62"/>
      <c r="B36" s="60"/>
      <c r="C36" s="63" t="s">
        <v>187</v>
      </c>
      <c r="D36" s="64"/>
      <c r="E36" s="64"/>
      <c r="F36" s="64"/>
      <c r="G36" s="50" t="s">
        <v>69</v>
      </c>
      <c r="H36" s="65">
        <v>1</v>
      </c>
      <c r="I36" s="93" t="s">
        <v>70</v>
      </c>
      <c r="J36" s="140" t="s">
        <v>66</v>
      </c>
      <c r="K36" s="140" t="s">
        <v>66</v>
      </c>
      <c r="L36" s="131">
        <v>0.18</v>
      </c>
      <c r="M36" s="140" t="s">
        <v>66</v>
      </c>
      <c r="N36" s="140" t="s">
        <v>66</v>
      </c>
      <c r="O36" s="141">
        <v>1</v>
      </c>
      <c r="P36" s="139">
        <f t="shared" si="0"/>
        <v>0.18</v>
      </c>
      <c r="Q36" s="172">
        <f t="shared" si="1"/>
        <v>0.18</v>
      </c>
      <c r="R36" s="168"/>
      <c r="S36" s="173"/>
    </row>
    <row r="37" s="1" customFormat="1" customHeight="1" spans="1:19">
      <c r="A37" s="62"/>
      <c r="B37" s="60"/>
      <c r="C37" s="63" t="s">
        <v>188</v>
      </c>
      <c r="D37" s="64"/>
      <c r="E37" s="64"/>
      <c r="F37" s="64"/>
      <c r="G37" s="50" t="s">
        <v>69</v>
      </c>
      <c r="H37" s="65">
        <v>2</v>
      </c>
      <c r="I37" s="93" t="s">
        <v>70</v>
      </c>
      <c r="J37" s="140" t="s">
        <v>66</v>
      </c>
      <c r="K37" s="140" t="s">
        <v>66</v>
      </c>
      <c r="L37" s="131">
        <v>0.73</v>
      </c>
      <c r="M37" s="140" t="s">
        <v>66</v>
      </c>
      <c r="N37" s="140" t="s">
        <v>66</v>
      </c>
      <c r="O37" s="141">
        <v>1</v>
      </c>
      <c r="P37" s="139">
        <f t="shared" si="0"/>
        <v>1.46</v>
      </c>
      <c r="Q37" s="172">
        <f t="shared" si="1"/>
        <v>1.46</v>
      </c>
      <c r="R37" s="168"/>
      <c r="S37" s="173"/>
    </row>
    <row r="38" s="1" customFormat="1" customHeight="1" spans="1:19">
      <c r="A38" s="62"/>
      <c r="B38" s="60"/>
      <c r="C38" s="63" t="s">
        <v>188</v>
      </c>
      <c r="D38" s="64"/>
      <c r="E38" s="64"/>
      <c r="F38" s="64"/>
      <c r="G38" s="50" t="s">
        <v>69</v>
      </c>
      <c r="H38" s="65">
        <v>2</v>
      </c>
      <c r="I38" s="93" t="s">
        <v>70</v>
      </c>
      <c r="J38" s="140" t="s">
        <v>66</v>
      </c>
      <c r="K38" s="140" t="s">
        <v>66</v>
      </c>
      <c r="L38" s="131">
        <v>0.32</v>
      </c>
      <c r="M38" s="140" t="s">
        <v>66</v>
      </c>
      <c r="N38" s="140" t="s">
        <v>66</v>
      </c>
      <c r="O38" s="141">
        <v>1</v>
      </c>
      <c r="P38" s="139">
        <f t="shared" si="0"/>
        <v>0.64</v>
      </c>
      <c r="Q38" s="172">
        <f t="shared" si="1"/>
        <v>0.64</v>
      </c>
      <c r="R38" s="168"/>
      <c r="S38" s="173"/>
    </row>
    <row r="39" s="1" customFormat="1" customHeight="1" spans="1:19">
      <c r="A39" s="62"/>
      <c r="B39" s="60"/>
      <c r="C39" s="63" t="s">
        <v>208</v>
      </c>
      <c r="D39" s="64"/>
      <c r="E39" s="64"/>
      <c r="F39" s="64"/>
      <c r="G39" s="50" t="s">
        <v>69</v>
      </c>
      <c r="H39" s="65">
        <v>1</v>
      </c>
      <c r="I39" s="93" t="s">
        <v>70</v>
      </c>
      <c r="J39" s="142" t="s">
        <v>66</v>
      </c>
      <c r="K39" s="142" t="s">
        <v>66</v>
      </c>
      <c r="L39" s="131">
        <v>3.55</v>
      </c>
      <c r="M39" s="142" t="s">
        <v>66</v>
      </c>
      <c r="N39" s="142" t="s">
        <v>66</v>
      </c>
      <c r="O39" s="141">
        <v>1</v>
      </c>
      <c r="P39" s="139">
        <f t="shared" si="0"/>
        <v>3.55</v>
      </c>
      <c r="Q39" s="172">
        <f t="shared" si="1"/>
        <v>3.55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209</v>
      </c>
      <c r="D44" s="89" t="s">
        <v>125</v>
      </c>
      <c r="E44" s="90">
        <v>1</v>
      </c>
      <c r="F44" s="91">
        <v>530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0.541385030064275</v>
      </c>
      <c r="AI44" s="201">
        <f t="shared" ref="AI44:AI48" si="10">AH44*E44</f>
        <v>0.541385030064275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4.60355866133198</v>
      </c>
      <c r="AI45" s="201">
        <f t="shared" si="10"/>
        <v>4.60355866133198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0.743728974358974</v>
      </c>
      <c r="AI46" s="201">
        <f t="shared" si="10"/>
        <v>0.743728974358974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0.743650647863248</v>
      </c>
      <c r="AI47" s="201">
        <f t="shared" si="10"/>
        <v>0.743650647863248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2</v>
      </c>
      <c r="AD48" s="188">
        <f t="shared" si="7"/>
        <v>446.153846153846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0.744470333333333</v>
      </c>
      <c r="AI48" s="201">
        <f t="shared" si="10"/>
        <v>0.744470333333333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7.37679364695181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7 I40 I14:I15 I16:I21 I22:I36 I38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J140"/>
  <sheetViews>
    <sheetView zoomScale="90" zoomScaleNormal="90" zoomScaleSheetLayoutView="70" topLeftCell="H8" workbookViewId="0">
      <selection activeCell="Q17" sqref="Q17:Q39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7.075" style="1" customWidth="1"/>
    <col min="4" max="4" width="9.58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customHeight="1" spans="1:19">
      <c r="A8" s="16"/>
      <c r="B8" s="23"/>
      <c r="C8" s="24" t="s">
        <v>210</v>
      </c>
      <c r="D8" s="25" t="s">
        <v>211</v>
      </c>
      <c r="E8" s="24" t="s">
        <v>210</v>
      </c>
      <c r="F8" s="26">
        <v>691.8</v>
      </c>
      <c r="G8" s="27">
        <v>516.2</v>
      </c>
      <c r="H8" s="28">
        <v>255.2</v>
      </c>
      <c r="I8" s="25" t="s">
        <v>28</v>
      </c>
      <c r="J8" s="110">
        <v>1.348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46.305342668898</v>
      </c>
      <c r="R8" s="158">
        <f>Q8+G11</f>
        <v>46.305342668898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34.2376660751485</v>
      </c>
      <c r="D11" s="40">
        <f>R80</f>
        <v>6.82228132751025</v>
      </c>
      <c r="E11" s="40">
        <f>R113</f>
        <v>1.55</v>
      </c>
      <c r="F11" s="40">
        <f>J11+L11+N11</f>
        <v>3.49009552922599</v>
      </c>
      <c r="G11" s="41">
        <f>R83</f>
        <v>0</v>
      </c>
      <c r="H11" s="42">
        <v>1.005</v>
      </c>
      <c r="I11" s="119">
        <v>0.025</v>
      </c>
      <c r="J11" s="120">
        <f>I11*(C11+D11)</f>
        <v>1.02649868506647</v>
      </c>
      <c r="K11" s="121">
        <v>0.02</v>
      </c>
      <c r="L11" s="120">
        <f>K11*(C11+D11)</f>
        <v>0.821198948053175</v>
      </c>
      <c r="M11" s="121">
        <v>0.04</v>
      </c>
      <c r="N11" s="122">
        <f>M11*(C11+D11)</f>
        <v>1.64239789610635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0.903</v>
      </c>
      <c r="K13" s="89">
        <f>J13/0.975</f>
        <v>0.926153846153846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11.054393951084</v>
      </c>
      <c r="Q13" s="167">
        <f>H13*P13</f>
        <v>11.054393951084</v>
      </c>
      <c r="R13" s="168">
        <f>SUM(Q13:Q40)</f>
        <v>34.2376660751485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0.44484</v>
      </c>
      <c r="K14" s="89">
        <f>J14/0.975</f>
        <v>0.456246153846154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8.74052310778489</v>
      </c>
      <c r="Q14" s="167">
        <f>H14*P14</f>
        <v>8.74052310778489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0.06</v>
      </c>
      <c r="K15" s="89">
        <f>J15/0.975</f>
        <v>0.0615384615384615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1.17274901627961</v>
      </c>
      <c r="Q15" s="167">
        <f>H15*P15</f>
        <v>1.17274901627961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319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78</v>
      </c>
      <c r="D17" s="50"/>
      <c r="E17" s="50"/>
      <c r="F17" s="50"/>
      <c r="G17" s="50" t="s">
        <v>69</v>
      </c>
      <c r="H17" s="51">
        <v>2</v>
      </c>
      <c r="I17" s="93" t="s">
        <v>70</v>
      </c>
      <c r="J17" s="137" t="s">
        <v>66</v>
      </c>
      <c r="K17" s="137" t="s">
        <v>66</v>
      </c>
      <c r="L17" s="126">
        <v>0.13</v>
      </c>
      <c r="M17" s="137" t="s">
        <v>66</v>
      </c>
      <c r="N17" s="137" t="s">
        <v>66</v>
      </c>
      <c r="O17" s="138">
        <v>1</v>
      </c>
      <c r="P17" s="139">
        <f>H17*L17/O17</f>
        <v>0.26</v>
      </c>
      <c r="Q17" s="172">
        <f>P17</f>
        <v>0.26</v>
      </c>
      <c r="R17" s="168"/>
      <c r="S17" s="170"/>
    </row>
    <row r="18" s="1" customFormat="1" customHeight="1" spans="1:19">
      <c r="A18" s="47"/>
      <c r="B18" s="60"/>
      <c r="C18" s="53" t="s">
        <v>186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0.18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0.18</v>
      </c>
      <c r="Q18" s="172">
        <f t="shared" ref="Q18:Q40" si="1">P18</f>
        <v>0.18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customHeight="1" spans="1:19">
      <c r="A35" s="62"/>
      <c r="B35" s="60"/>
      <c r="C35" s="63" t="s">
        <v>187</v>
      </c>
      <c r="D35" s="64"/>
      <c r="E35" s="64"/>
      <c r="F35" s="64"/>
      <c r="G35" s="50" t="s">
        <v>69</v>
      </c>
      <c r="H35" s="65">
        <v>1</v>
      </c>
      <c r="I35" s="93" t="s">
        <v>70</v>
      </c>
      <c r="J35" s="140" t="s">
        <v>66</v>
      </c>
      <c r="K35" s="140" t="s">
        <v>66</v>
      </c>
      <c r="L35" s="131">
        <v>0.18</v>
      </c>
      <c r="M35" s="140" t="s">
        <v>66</v>
      </c>
      <c r="N35" s="140" t="s">
        <v>66</v>
      </c>
      <c r="O35" s="141">
        <v>1</v>
      </c>
      <c r="P35" s="139">
        <f t="shared" si="0"/>
        <v>0.18</v>
      </c>
      <c r="Q35" s="172">
        <f t="shared" si="1"/>
        <v>0.18</v>
      </c>
      <c r="R35" s="168"/>
      <c r="S35" s="173"/>
    </row>
    <row r="36" s="1" customFormat="1" customHeight="1" spans="1:19">
      <c r="A36" s="62"/>
      <c r="B36" s="60"/>
      <c r="C36" s="63" t="s">
        <v>188</v>
      </c>
      <c r="D36" s="64"/>
      <c r="E36" s="64"/>
      <c r="F36" s="64"/>
      <c r="G36" s="50" t="s">
        <v>69</v>
      </c>
      <c r="H36" s="65">
        <v>2</v>
      </c>
      <c r="I36" s="93" t="s">
        <v>70</v>
      </c>
      <c r="J36" s="140" t="s">
        <v>66</v>
      </c>
      <c r="K36" s="140" t="s">
        <v>66</v>
      </c>
      <c r="L36" s="131">
        <v>0.73</v>
      </c>
      <c r="M36" s="140" t="s">
        <v>66</v>
      </c>
      <c r="N36" s="140" t="s">
        <v>66</v>
      </c>
      <c r="O36" s="141">
        <v>1</v>
      </c>
      <c r="P36" s="139">
        <f t="shared" si="0"/>
        <v>1.46</v>
      </c>
      <c r="Q36" s="172">
        <f t="shared" si="1"/>
        <v>1.46</v>
      </c>
      <c r="R36" s="168"/>
      <c r="S36" s="173"/>
    </row>
    <row r="37" s="1" customFormat="1" customHeight="1" spans="1:19">
      <c r="A37" s="62"/>
      <c r="B37" s="60"/>
      <c r="C37" s="63" t="s">
        <v>188</v>
      </c>
      <c r="D37" s="64"/>
      <c r="E37" s="64"/>
      <c r="F37" s="64"/>
      <c r="G37" s="50" t="s">
        <v>69</v>
      </c>
      <c r="H37" s="65">
        <v>2</v>
      </c>
      <c r="I37" s="93" t="s">
        <v>70</v>
      </c>
      <c r="J37" s="140" t="s">
        <v>66</v>
      </c>
      <c r="K37" s="140" t="s">
        <v>66</v>
      </c>
      <c r="L37" s="131">
        <v>0.32</v>
      </c>
      <c r="M37" s="140" t="s">
        <v>66</v>
      </c>
      <c r="N37" s="140" t="s">
        <v>66</v>
      </c>
      <c r="O37" s="141">
        <v>1</v>
      </c>
      <c r="P37" s="139">
        <f t="shared" si="0"/>
        <v>0.64</v>
      </c>
      <c r="Q37" s="172">
        <f t="shared" si="1"/>
        <v>0.64</v>
      </c>
      <c r="R37" s="168"/>
      <c r="S37" s="173"/>
    </row>
    <row r="38" s="1" customFormat="1" customHeight="1" spans="1:19">
      <c r="A38" s="62"/>
      <c r="B38" s="60"/>
      <c r="C38" s="63" t="s">
        <v>208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2" t="s">
        <v>66</v>
      </c>
      <c r="K38" s="142" t="s">
        <v>66</v>
      </c>
      <c r="L38" s="131">
        <v>3.55</v>
      </c>
      <c r="M38" s="142" t="s">
        <v>66</v>
      </c>
      <c r="N38" s="142" t="s">
        <v>66</v>
      </c>
      <c r="O38" s="141">
        <v>1</v>
      </c>
      <c r="P38" s="139">
        <f t="shared" si="0"/>
        <v>3.55</v>
      </c>
      <c r="Q38" s="172">
        <f t="shared" si="1"/>
        <v>3.55</v>
      </c>
      <c r="R38" s="168"/>
      <c r="S38" s="173"/>
    </row>
    <row r="39" s="1" customFormat="1" customHeight="1" spans="1:19">
      <c r="A39" s="62"/>
      <c r="B39" s="60"/>
      <c r="C39" s="63" t="s">
        <v>194</v>
      </c>
      <c r="D39" s="64"/>
      <c r="E39" s="64"/>
      <c r="F39" s="64"/>
      <c r="G39" s="50" t="s">
        <v>69</v>
      </c>
      <c r="H39" s="65">
        <v>2</v>
      </c>
      <c r="I39" s="93" t="s">
        <v>70</v>
      </c>
      <c r="J39" s="142" t="s">
        <v>66</v>
      </c>
      <c r="K39" s="142" t="s">
        <v>66</v>
      </c>
      <c r="L39" s="131">
        <v>3.5</v>
      </c>
      <c r="M39" s="142" t="s">
        <v>66</v>
      </c>
      <c r="N39" s="142" t="s">
        <v>66</v>
      </c>
      <c r="O39" s="141">
        <v>1</v>
      </c>
      <c r="P39" s="139">
        <f t="shared" si="0"/>
        <v>7</v>
      </c>
      <c r="Q39" s="172">
        <f t="shared" si="1"/>
        <v>7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212</v>
      </c>
      <c r="D44" s="89" t="s">
        <v>125</v>
      </c>
      <c r="E44" s="90">
        <v>1</v>
      </c>
      <c r="F44" s="91">
        <v>800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0.358667582417582</v>
      </c>
      <c r="AI44" s="201">
        <f t="shared" ref="AI44:AI48" si="10">AH44*E44</f>
        <v>0.358667582417582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600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0.13</v>
      </c>
      <c r="AF45" s="185">
        <f t="shared" si="8"/>
        <v>76.9257142857143</v>
      </c>
      <c r="AG45" s="203">
        <v>0.997</v>
      </c>
      <c r="AH45" s="140">
        <f t="shared" si="9"/>
        <v>4.60355866133198</v>
      </c>
      <c r="AI45" s="201">
        <f t="shared" si="10"/>
        <v>4.60355866133198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600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0.0028</v>
      </c>
      <c r="AF46" s="185">
        <f t="shared" si="8"/>
        <v>0.0835384615384615</v>
      </c>
      <c r="AG46" s="203">
        <v>1</v>
      </c>
      <c r="AH46" s="140">
        <f t="shared" si="9"/>
        <v>0.743728974358974</v>
      </c>
      <c r="AI46" s="201">
        <f t="shared" si="10"/>
        <v>0.743728974358974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600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2</v>
      </c>
      <c r="AD47" s="188">
        <f t="shared" si="7"/>
        <v>446.153846153846</v>
      </c>
      <c r="AE47" s="189">
        <v>0.0028</v>
      </c>
      <c r="AF47" s="185">
        <f t="shared" si="8"/>
        <v>0.0365425641025641</v>
      </c>
      <c r="AG47" s="203">
        <v>1</v>
      </c>
      <c r="AH47" s="140">
        <f t="shared" si="9"/>
        <v>0.743650647863248</v>
      </c>
      <c r="AI47" s="201">
        <f t="shared" si="10"/>
        <v>0.743650647863248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600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1</v>
      </c>
      <c r="AD48" s="188">
        <f t="shared" si="7"/>
        <v>223.076923076923</v>
      </c>
      <c r="AE48" s="189">
        <v>0.0028</v>
      </c>
      <c r="AF48" s="185">
        <f t="shared" si="8"/>
        <v>0.528353846153846</v>
      </c>
      <c r="AG48" s="203">
        <v>1</v>
      </c>
      <c r="AH48" s="140">
        <f t="shared" si="9"/>
        <v>0.372675461538462</v>
      </c>
      <c r="AI48" s="201">
        <f t="shared" si="10"/>
        <v>0.372675461538462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6.82228132751025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600</v>
      </c>
      <c r="Q113" s="296">
        <f>O113/P113</f>
        <v>1.46666666666667</v>
      </c>
      <c r="R113" s="168">
        <f>Q113+J113</f>
        <v>1.55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6 I40 I14:I15 I16:I33 I34:I35 I37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AJ140"/>
  <sheetViews>
    <sheetView zoomScale="90" zoomScaleNormal="90" zoomScaleSheetLayoutView="70" topLeftCell="O8" workbookViewId="0">
      <selection activeCell="S36" sqref="S36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21.6666666666667" style="1" customWidth="1"/>
    <col min="4" max="4" width="9.58333333333333" style="1" customWidth="1"/>
    <col min="5" max="5" width="8.6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0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99" t="s">
        <v>13</v>
      </c>
      <c r="L6" s="100"/>
      <c r="M6" s="101"/>
      <c r="N6" s="14" t="s">
        <v>14</v>
      </c>
      <c r="O6" s="102" t="s">
        <v>15</v>
      </c>
      <c r="P6" s="103" t="s">
        <v>16</v>
      </c>
      <c r="Q6" s="151" t="s">
        <v>17</v>
      </c>
      <c r="R6" s="152" t="s">
        <v>18</v>
      </c>
      <c r="S6" s="153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4" t="s">
        <v>23</v>
      </c>
      <c r="L7" s="105" t="s">
        <v>24</v>
      </c>
      <c r="M7" s="106" t="s">
        <v>25</v>
      </c>
      <c r="N7" s="107"/>
      <c r="O7" s="108"/>
      <c r="P7" s="109"/>
      <c r="Q7" s="154"/>
      <c r="R7" s="155"/>
      <c r="S7" s="156"/>
    </row>
    <row r="8" s="2" customFormat="1" ht="34" customHeight="1" spans="1:19">
      <c r="A8" s="16"/>
      <c r="B8" s="23"/>
      <c r="C8" s="24" t="s">
        <v>213</v>
      </c>
      <c r="D8" s="25" t="s">
        <v>214</v>
      </c>
      <c r="E8" s="24" t="s">
        <v>213</v>
      </c>
      <c r="F8" s="26">
        <v>1321.3</v>
      </c>
      <c r="G8" s="27">
        <v>591.8</v>
      </c>
      <c r="H8" s="28">
        <v>227.7</v>
      </c>
      <c r="I8" s="25" t="s">
        <v>28</v>
      </c>
      <c r="J8" s="110">
        <v>3.234</v>
      </c>
      <c r="K8" s="111" t="s">
        <v>29</v>
      </c>
      <c r="L8" s="112" t="s">
        <v>30</v>
      </c>
      <c r="M8" s="113" t="s">
        <v>31</v>
      </c>
      <c r="N8" s="114">
        <v>45571</v>
      </c>
      <c r="O8" s="115" t="s">
        <v>15</v>
      </c>
      <c r="P8" s="116" t="s">
        <v>32</v>
      </c>
      <c r="Q8" s="157">
        <f>(C11+D11)*H11+E11+F11</f>
        <v>111.837547722428</v>
      </c>
      <c r="R8" s="158">
        <f>Q8+G11</f>
        <v>111.837547722428</v>
      </c>
      <c r="S8" s="159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17" t="s">
        <v>40</v>
      </c>
      <c r="J9" s="29"/>
      <c r="K9" s="118" t="s">
        <v>41</v>
      </c>
      <c r="L9" s="29"/>
      <c r="M9" s="30" t="s">
        <v>42</v>
      </c>
      <c r="N9" s="118"/>
      <c r="O9" s="115"/>
      <c r="P9" s="116"/>
      <c r="Q9" s="157"/>
      <c r="R9" s="158"/>
      <c r="S9" s="160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5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4" t="s">
        <v>48</v>
      </c>
      <c r="O10" s="115"/>
      <c r="P10" s="116"/>
      <c r="Q10" s="157"/>
      <c r="R10" s="158"/>
      <c r="S10" s="160"/>
    </row>
    <row r="11" s="2" customFormat="1" customHeight="1" spans="1:19">
      <c r="A11" s="37"/>
      <c r="B11" s="38"/>
      <c r="C11" s="39">
        <f>R13</f>
        <v>83.08082786822</v>
      </c>
      <c r="D11" s="40">
        <f>R80</f>
        <v>15.6015007543657</v>
      </c>
      <c r="E11" s="40">
        <f>R113</f>
        <v>4.27380952380952</v>
      </c>
      <c r="F11" s="40">
        <f>J11+L11+N11</f>
        <v>8.38799793291978</v>
      </c>
      <c r="G11" s="41">
        <f>R83</f>
        <v>0</v>
      </c>
      <c r="H11" s="42">
        <v>1.005</v>
      </c>
      <c r="I11" s="119">
        <v>0.025</v>
      </c>
      <c r="J11" s="120">
        <f>I11*(C11+D11)</f>
        <v>2.46705821556464</v>
      </c>
      <c r="K11" s="121">
        <v>0.02</v>
      </c>
      <c r="L11" s="120">
        <f>K11*(C11+D11)</f>
        <v>1.97364657245171</v>
      </c>
      <c r="M11" s="121">
        <v>0.04</v>
      </c>
      <c r="N11" s="122">
        <f>M11*(C11+D11)</f>
        <v>3.94729314490343</v>
      </c>
      <c r="O11" s="123"/>
      <c r="P11" s="124"/>
      <c r="Q11" s="161"/>
      <c r="R11" s="162"/>
      <c r="S11" s="163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5" t="s">
        <v>61</v>
      </c>
      <c r="P12" s="46" t="s">
        <v>34</v>
      </c>
      <c r="Q12" s="164" t="s">
        <v>62</v>
      </c>
      <c r="R12" s="165" t="s">
        <v>63</v>
      </c>
      <c r="S12" s="166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89" t="s">
        <v>70</v>
      </c>
      <c r="J13" s="89">
        <v>2.166</v>
      </c>
      <c r="K13" s="89">
        <f>J13/0.975</f>
        <v>2.22153846153846</v>
      </c>
      <c r="L13" s="126">
        <v>11.9</v>
      </c>
      <c r="M13" s="127">
        <v>0</v>
      </c>
      <c r="N13" s="128">
        <f>(K13-J13)/K13</f>
        <v>0.025</v>
      </c>
      <c r="O13" s="129">
        <v>0.997</v>
      </c>
      <c r="P13" s="130">
        <f>((K13*L13)-(K13-J13)*(1-N13)*M13)/O13</f>
        <v>26.5158552580819</v>
      </c>
      <c r="Q13" s="167">
        <f>H13*P13</f>
        <v>26.5158552580819</v>
      </c>
      <c r="R13" s="168">
        <f>SUM(Q13:Q40)</f>
        <v>83.08082786822</v>
      </c>
      <c r="S13" s="169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3" t="s">
        <v>70</v>
      </c>
      <c r="J14" s="93">
        <v>1.06722</v>
      </c>
      <c r="K14" s="89">
        <f>J14/0.975</f>
        <v>1.09458461538462</v>
      </c>
      <c r="L14" s="131">
        <v>19.1</v>
      </c>
      <c r="M14" s="127">
        <v>0</v>
      </c>
      <c r="N14" s="128">
        <f>(K14-J14)/K14</f>
        <v>0.025</v>
      </c>
      <c r="O14" s="129">
        <v>0.997</v>
      </c>
      <c r="P14" s="130">
        <f>((K14*L14)-(K14-J14)*(1-N14)*M14)/O14</f>
        <v>20.9694745775789</v>
      </c>
      <c r="Q14" s="167">
        <f>H14*P14</f>
        <v>20.9694745775789</v>
      </c>
      <c r="R14" s="168"/>
      <c r="S14" s="170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3" t="s">
        <v>70</v>
      </c>
      <c r="J15" s="93">
        <v>0.12</v>
      </c>
      <c r="K15" s="89">
        <f>J15/0.975</f>
        <v>0.123076923076923</v>
      </c>
      <c r="L15" s="131">
        <v>19</v>
      </c>
      <c r="M15" s="127">
        <v>0</v>
      </c>
      <c r="N15" s="128">
        <f>(K15-J15)/K15</f>
        <v>0.025</v>
      </c>
      <c r="O15" s="129">
        <v>0.997</v>
      </c>
      <c r="P15" s="130">
        <f>((K15*L15)-(K15-J15)*(1-N15)*M15)/O15</f>
        <v>2.34549803255922</v>
      </c>
      <c r="Q15" s="167">
        <f>H15*P15</f>
        <v>2.34549803255922</v>
      </c>
      <c r="R15" s="168"/>
      <c r="S15" s="170"/>
    </row>
    <row r="16" s="1" customFormat="1" customHeight="1" spans="1:19">
      <c r="A16" s="47"/>
      <c r="B16" s="55"/>
      <c r="C16" s="56" t="s">
        <v>83</v>
      </c>
      <c r="D16" s="56" t="s">
        <v>83</v>
      </c>
      <c r="E16" s="57"/>
      <c r="F16" s="57"/>
      <c r="G16" s="57"/>
      <c r="H16" s="58"/>
      <c r="I16" s="58" t="s">
        <v>70</v>
      </c>
      <c r="J16" s="132"/>
      <c r="K16" s="132"/>
      <c r="L16" s="133"/>
      <c r="M16" s="134"/>
      <c r="N16" s="135"/>
      <c r="O16" s="135">
        <v>1</v>
      </c>
      <c r="P16" s="136">
        <f>((K16*L16)-(K16-J16)*(1-N16)*M16)/O16</f>
        <v>0</v>
      </c>
      <c r="Q16" s="171">
        <f>H16*P16</f>
        <v>0</v>
      </c>
      <c r="R16" s="168"/>
      <c r="S16" s="170"/>
    </row>
    <row r="17" s="1" customFormat="1" customHeight="1" spans="1:19">
      <c r="A17" s="47"/>
      <c r="B17" s="59" t="s">
        <v>77</v>
      </c>
      <c r="C17" s="49" t="s">
        <v>215</v>
      </c>
      <c r="D17" s="50"/>
      <c r="E17" s="50"/>
      <c r="F17" s="50"/>
      <c r="G17" s="50" t="s">
        <v>69</v>
      </c>
      <c r="H17" s="51">
        <v>2</v>
      </c>
      <c r="I17" s="93" t="s">
        <v>70</v>
      </c>
      <c r="J17" s="137" t="s">
        <v>66</v>
      </c>
      <c r="K17" s="137" t="s">
        <v>66</v>
      </c>
      <c r="L17" s="126">
        <v>0.3</v>
      </c>
      <c r="M17" s="137" t="s">
        <v>66</v>
      </c>
      <c r="N17" s="137" t="s">
        <v>66</v>
      </c>
      <c r="O17" s="138">
        <v>1</v>
      </c>
      <c r="P17" s="139">
        <f>H17*L17/O17</f>
        <v>0.6</v>
      </c>
      <c r="Q17" s="172">
        <f>P17</f>
        <v>0.6</v>
      </c>
      <c r="R17" s="168"/>
      <c r="S17" s="170"/>
    </row>
    <row r="18" s="1" customFormat="1" customHeight="1" spans="1:19">
      <c r="A18" s="47"/>
      <c r="B18" s="60"/>
      <c r="C18" s="53" t="s">
        <v>78</v>
      </c>
      <c r="D18" s="54"/>
      <c r="E18" s="54"/>
      <c r="F18" s="54"/>
      <c r="G18" s="50" t="s">
        <v>69</v>
      </c>
      <c r="H18" s="61">
        <v>1</v>
      </c>
      <c r="I18" s="93" t="s">
        <v>70</v>
      </c>
      <c r="J18" s="140" t="s">
        <v>66</v>
      </c>
      <c r="K18" s="140" t="s">
        <v>66</v>
      </c>
      <c r="L18" s="131">
        <v>0.15</v>
      </c>
      <c r="M18" s="140" t="s">
        <v>66</v>
      </c>
      <c r="N18" s="140" t="s">
        <v>66</v>
      </c>
      <c r="O18" s="141">
        <v>1</v>
      </c>
      <c r="P18" s="139">
        <f t="shared" ref="P18:P40" si="0">H18*L18/O18</f>
        <v>0.15</v>
      </c>
      <c r="Q18" s="172">
        <f t="shared" ref="Q18:Q40" si="1">P18</f>
        <v>0.15</v>
      </c>
      <c r="R18" s="168"/>
      <c r="S18" s="170"/>
    </row>
    <row r="19" s="1" customFormat="1" hidden="1" customHeight="1" spans="1:19">
      <c r="A19" s="62"/>
      <c r="B19" s="60"/>
      <c r="C19" s="63"/>
      <c r="D19" s="64"/>
      <c r="E19" s="64"/>
      <c r="F19" s="64"/>
      <c r="G19" s="50" t="s">
        <v>69</v>
      </c>
      <c r="H19" s="65"/>
      <c r="I19" s="93" t="s">
        <v>70</v>
      </c>
      <c r="J19" s="140" t="s">
        <v>66</v>
      </c>
      <c r="K19" s="140" t="s">
        <v>66</v>
      </c>
      <c r="L19" s="131">
        <v>0</v>
      </c>
      <c r="M19" s="140" t="s">
        <v>66</v>
      </c>
      <c r="N19" s="140" t="s">
        <v>66</v>
      </c>
      <c r="O19" s="141">
        <v>1</v>
      </c>
      <c r="P19" s="139">
        <f t="shared" si="0"/>
        <v>0</v>
      </c>
      <c r="Q19" s="172">
        <f t="shared" si="1"/>
        <v>0</v>
      </c>
      <c r="R19" s="168"/>
      <c r="S19" s="173"/>
    </row>
    <row r="20" s="1" customFormat="1" hidden="1" customHeight="1" spans="1:19">
      <c r="A20" s="62"/>
      <c r="B20" s="60"/>
      <c r="C20" s="63"/>
      <c r="D20" s="64"/>
      <c r="E20" s="64"/>
      <c r="F20" s="64"/>
      <c r="G20" s="50" t="s">
        <v>69</v>
      </c>
      <c r="H20" s="65"/>
      <c r="I20" s="93" t="s">
        <v>70</v>
      </c>
      <c r="J20" s="140" t="s">
        <v>66</v>
      </c>
      <c r="K20" s="140" t="s">
        <v>66</v>
      </c>
      <c r="L20" s="131">
        <v>0</v>
      </c>
      <c r="M20" s="140" t="s">
        <v>66</v>
      </c>
      <c r="N20" s="140" t="s">
        <v>66</v>
      </c>
      <c r="O20" s="141">
        <v>1</v>
      </c>
      <c r="P20" s="139">
        <f t="shared" si="0"/>
        <v>0</v>
      </c>
      <c r="Q20" s="172">
        <f t="shared" si="1"/>
        <v>0</v>
      </c>
      <c r="R20" s="168"/>
      <c r="S20" s="173"/>
    </row>
    <row r="21" s="1" customFormat="1" hidden="1" customHeight="1" spans="1:19">
      <c r="A21" s="62"/>
      <c r="B21" s="60"/>
      <c r="C21" s="63"/>
      <c r="D21" s="64"/>
      <c r="E21" s="64"/>
      <c r="F21" s="64"/>
      <c r="G21" s="50" t="s">
        <v>69</v>
      </c>
      <c r="H21" s="65"/>
      <c r="I21" s="93" t="s">
        <v>70</v>
      </c>
      <c r="J21" s="140" t="s">
        <v>66</v>
      </c>
      <c r="K21" s="140" t="s">
        <v>66</v>
      </c>
      <c r="L21" s="131">
        <v>0</v>
      </c>
      <c r="M21" s="140" t="s">
        <v>66</v>
      </c>
      <c r="N21" s="140" t="s">
        <v>66</v>
      </c>
      <c r="O21" s="141">
        <v>1</v>
      </c>
      <c r="P21" s="139">
        <f t="shared" si="0"/>
        <v>0</v>
      </c>
      <c r="Q21" s="172">
        <f t="shared" si="1"/>
        <v>0</v>
      </c>
      <c r="R21" s="168"/>
      <c r="S21" s="173"/>
    </row>
    <row r="22" s="1" customFormat="1" hidden="1" customHeight="1" spans="1:19">
      <c r="A22" s="62"/>
      <c r="B22" s="60"/>
      <c r="C22" s="63"/>
      <c r="D22" s="64"/>
      <c r="E22" s="64"/>
      <c r="F22" s="64"/>
      <c r="G22" s="50" t="s">
        <v>69</v>
      </c>
      <c r="H22" s="65"/>
      <c r="I22" s="93" t="s">
        <v>70</v>
      </c>
      <c r="J22" s="140" t="s">
        <v>66</v>
      </c>
      <c r="K22" s="140" t="s">
        <v>66</v>
      </c>
      <c r="L22" s="131">
        <v>0</v>
      </c>
      <c r="M22" s="140" t="s">
        <v>66</v>
      </c>
      <c r="N22" s="140" t="s">
        <v>66</v>
      </c>
      <c r="O22" s="141">
        <v>1</v>
      </c>
      <c r="P22" s="139">
        <f t="shared" si="0"/>
        <v>0</v>
      </c>
      <c r="Q22" s="172">
        <f t="shared" si="1"/>
        <v>0</v>
      </c>
      <c r="R22" s="168"/>
      <c r="S22" s="173"/>
    </row>
    <row r="23" s="1" customFormat="1" hidden="1" customHeight="1" spans="1:19">
      <c r="A23" s="62"/>
      <c r="B23" s="60"/>
      <c r="C23" s="63"/>
      <c r="D23" s="64"/>
      <c r="E23" s="64"/>
      <c r="F23" s="64"/>
      <c r="G23" s="50" t="s">
        <v>69</v>
      </c>
      <c r="H23" s="65"/>
      <c r="I23" s="93" t="s">
        <v>70</v>
      </c>
      <c r="J23" s="140" t="s">
        <v>66</v>
      </c>
      <c r="K23" s="140" t="s">
        <v>66</v>
      </c>
      <c r="L23" s="131">
        <v>0</v>
      </c>
      <c r="M23" s="140" t="s">
        <v>66</v>
      </c>
      <c r="N23" s="140" t="s">
        <v>66</v>
      </c>
      <c r="O23" s="141">
        <v>1</v>
      </c>
      <c r="P23" s="139">
        <f t="shared" si="0"/>
        <v>0</v>
      </c>
      <c r="Q23" s="172">
        <f t="shared" si="1"/>
        <v>0</v>
      </c>
      <c r="R23" s="168"/>
      <c r="S23" s="173"/>
    </row>
    <row r="24" s="1" customFormat="1" hidden="1" customHeight="1" spans="1:19">
      <c r="A24" s="62"/>
      <c r="B24" s="60"/>
      <c r="C24" s="63"/>
      <c r="D24" s="64"/>
      <c r="E24" s="64"/>
      <c r="F24" s="64"/>
      <c r="G24" s="50" t="s">
        <v>69</v>
      </c>
      <c r="H24" s="65"/>
      <c r="I24" s="93" t="s">
        <v>70</v>
      </c>
      <c r="J24" s="140" t="s">
        <v>66</v>
      </c>
      <c r="K24" s="140" t="s">
        <v>66</v>
      </c>
      <c r="L24" s="131">
        <v>0</v>
      </c>
      <c r="M24" s="140" t="s">
        <v>66</v>
      </c>
      <c r="N24" s="140" t="s">
        <v>66</v>
      </c>
      <c r="O24" s="141">
        <v>1</v>
      </c>
      <c r="P24" s="139">
        <f t="shared" si="0"/>
        <v>0</v>
      </c>
      <c r="Q24" s="172">
        <f t="shared" si="1"/>
        <v>0</v>
      </c>
      <c r="R24" s="168"/>
      <c r="S24" s="173"/>
    </row>
    <row r="25" s="1" customFormat="1" hidden="1" customHeight="1" spans="1:19">
      <c r="A25" s="62"/>
      <c r="B25" s="60"/>
      <c r="C25" s="63"/>
      <c r="D25" s="64"/>
      <c r="E25" s="64"/>
      <c r="F25" s="64"/>
      <c r="G25" s="50" t="s">
        <v>69</v>
      </c>
      <c r="H25" s="65"/>
      <c r="I25" s="93" t="s">
        <v>70</v>
      </c>
      <c r="J25" s="140" t="s">
        <v>66</v>
      </c>
      <c r="K25" s="140" t="s">
        <v>66</v>
      </c>
      <c r="L25" s="131">
        <v>0</v>
      </c>
      <c r="M25" s="140" t="s">
        <v>66</v>
      </c>
      <c r="N25" s="140" t="s">
        <v>66</v>
      </c>
      <c r="O25" s="141">
        <v>1</v>
      </c>
      <c r="P25" s="139">
        <f t="shared" si="0"/>
        <v>0</v>
      </c>
      <c r="Q25" s="172">
        <f t="shared" si="1"/>
        <v>0</v>
      </c>
      <c r="R25" s="168"/>
      <c r="S25" s="173"/>
    </row>
    <row r="26" s="1" customFormat="1" hidden="1" customHeight="1" spans="1:19">
      <c r="A26" s="62"/>
      <c r="B26" s="60"/>
      <c r="C26" s="63"/>
      <c r="D26" s="64"/>
      <c r="E26" s="64"/>
      <c r="F26" s="64"/>
      <c r="G26" s="50" t="s">
        <v>69</v>
      </c>
      <c r="H26" s="65"/>
      <c r="I26" s="93" t="s">
        <v>70</v>
      </c>
      <c r="J26" s="140" t="s">
        <v>66</v>
      </c>
      <c r="K26" s="140" t="s">
        <v>66</v>
      </c>
      <c r="L26" s="131">
        <v>0</v>
      </c>
      <c r="M26" s="140" t="s">
        <v>66</v>
      </c>
      <c r="N26" s="140" t="s">
        <v>66</v>
      </c>
      <c r="O26" s="141">
        <v>1</v>
      </c>
      <c r="P26" s="139">
        <f t="shared" si="0"/>
        <v>0</v>
      </c>
      <c r="Q26" s="172">
        <f t="shared" si="1"/>
        <v>0</v>
      </c>
      <c r="R26" s="168"/>
      <c r="S26" s="173"/>
    </row>
    <row r="27" s="1" customFormat="1" hidden="1" customHeight="1" spans="1:19">
      <c r="A27" s="62"/>
      <c r="B27" s="60"/>
      <c r="C27" s="63"/>
      <c r="D27" s="64"/>
      <c r="E27" s="64"/>
      <c r="F27" s="64"/>
      <c r="G27" s="50" t="s">
        <v>69</v>
      </c>
      <c r="H27" s="65"/>
      <c r="I27" s="93" t="s">
        <v>70</v>
      </c>
      <c r="J27" s="140" t="s">
        <v>66</v>
      </c>
      <c r="K27" s="140" t="s">
        <v>66</v>
      </c>
      <c r="L27" s="131">
        <v>0</v>
      </c>
      <c r="M27" s="140" t="s">
        <v>66</v>
      </c>
      <c r="N27" s="140" t="s">
        <v>66</v>
      </c>
      <c r="O27" s="141">
        <v>1</v>
      </c>
      <c r="P27" s="139">
        <f t="shared" si="0"/>
        <v>0</v>
      </c>
      <c r="Q27" s="172">
        <f t="shared" si="1"/>
        <v>0</v>
      </c>
      <c r="R27" s="168"/>
      <c r="S27" s="173"/>
    </row>
    <row r="28" s="1" customFormat="1" hidden="1" customHeight="1" spans="1:19">
      <c r="A28" s="62"/>
      <c r="B28" s="60"/>
      <c r="C28" s="63"/>
      <c r="D28" s="64"/>
      <c r="E28" s="64"/>
      <c r="F28" s="64"/>
      <c r="G28" s="50" t="s">
        <v>69</v>
      </c>
      <c r="H28" s="65"/>
      <c r="I28" s="93" t="s">
        <v>70</v>
      </c>
      <c r="J28" s="140" t="s">
        <v>66</v>
      </c>
      <c r="K28" s="140" t="s">
        <v>66</v>
      </c>
      <c r="L28" s="131">
        <v>0</v>
      </c>
      <c r="M28" s="140" t="s">
        <v>66</v>
      </c>
      <c r="N28" s="140" t="s">
        <v>66</v>
      </c>
      <c r="O28" s="141">
        <v>1</v>
      </c>
      <c r="P28" s="139">
        <f t="shared" si="0"/>
        <v>0</v>
      </c>
      <c r="Q28" s="172">
        <f t="shared" si="1"/>
        <v>0</v>
      </c>
      <c r="R28" s="168"/>
      <c r="S28" s="173"/>
    </row>
    <row r="29" s="1" customFormat="1" hidden="1" customHeight="1" spans="1:19">
      <c r="A29" s="62"/>
      <c r="B29" s="60"/>
      <c r="C29" s="63"/>
      <c r="D29" s="64"/>
      <c r="E29" s="64"/>
      <c r="F29" s="64"/>
      <c r="G29" s="50" t="s">
        <v>69</v>
      </c>
      <c r="H29" s="65"/>
      <c r="I29" s="93" t="s">
        <v>70</v>
      </c>
      <c r="J29" s="140" t="s">
        <v>66</v>
      </c>
      <c r="K29" s="140" t="s">
        <v>66</v>
      </c>
      <c r="L29" s="131">
        <v>0</v>
      </c>
      <c r="M29" s="140" t="s">
        <v>66</v>
      </c>
      <c r="N29" s="140" t="s">
        <v>66</v>
      </c>
      <c r="O29" s="141">
        <v>1</v>
      </c>
      <c r="P29" s="139">
        <f t="shared" si="0"/>
        <v>0</v>
      </c>
      <c r="Q29" s="172">
        <f t="shared" si="1"/>
        <v>0</v>
      </c>
      <c r="R29" s="168"/>
      <c r="S29" s="173"/>
    </row>
    <row r="30" s="1" customFormat="1" hidden="1" customHeight="1" spans="1:19">
      <c r="A30" s="62"/>
      <c r="B30" s="60"/>
      <c r="C30" s="63"/>
      <c r="D30" s="64"/>
      <c r="E30" s="64"/>
      <c r="F30" s="64"/>
      <c r="G30" s="50" t="s">
        <v>69</v>
      </c>
      <c r="H30" s="65"/>
      <c r="I30" s="93" t="s">
        <v>70</v>
      </c>
      <c r="J30" s="140" t="s">
        <v>66</v>
      </c>
      <c r="K30" s="140" t="s">
        <v>66</v>
      </c>
      <c r="L30" s="131">
        <v>0</v>
      </c>
      <c r="M30" s="140" t="s">
        <v>66</v>
      </c>
      <c r="N30" s="140" t="s">
        <v>66</v>
      </c>
      <c r="O30" s="141">
        <v>1</v>
      </c>
      <c r="P30" s="139">
        <f t="shared" si="0"/>
        <v>0</v>
      </c>
      <c r="Q30" s="172">
        <f t="shared" si="1"/>
        <v>0</v>
      </c>
      <c r="R30" s="168"/>
      <c r="S30" s="173"/>
    </row>
    <row r="31" s="1" customFormat="1" hidden="1" customHeight="1" spans="1:19">
      <c r="A31" s="62"/>
      <c r="B31" s="60"/>
      <c r="C31" s="63"/>
      <c r="D31" s="64"/>
      <c r="E31" s="64"/>
      <c r="F31" s="64"/>
      <c r="G31" s="50" t="s">
        <v>69</v>
      </c>
      <c r="H31" s="65"/>
      <c r="I31" s="93" t="s">
        <v>70</v>
      </c>
      <c r="J31" s="140" t="s">
        <v>66</v>
      </c>
      <c r="K31" s="140" t="s">
        <v>66</v>
      </c>
      <c r="L31" s="131">
        <v>0</v>
      </c>
      <c r="M31" s="140" t="s">
        <v>66</v>
      </c>
      <c r="N31" s="140" t="s">
        <v>66</v>
      </c>
      <c r="O31" s="141">
        <v>1</v>
      </c>
      <c r="P31" s="139">
        <f t="shared" si="0"/>
        <v>0</v>
      </c>
      <c r="Q31" s="172">
        <f t="shared" si="1"/>
        <v>0</v>
      </c>
      <c r="R31" s="168"/>
      <c r="S31" s="173"/>
    </row>
    <row r="32" s="1" customFormat="1" hidden="1" customHeight="1" spans="1:19">
      <c r="A32" s="62"/>
      <c r="B32" s="60"/>
      <c r="C32" s="63"/>
      <c r="D32" s="64"/>
      <c r="E32" s="64"/>
      <c r="F32" s="64"/>
      <c r="G32" s="50" t="s">
        <v>69</v>
      </c>
      <c r="H32" s="65"/>
      <c r="I32" s="93" t="s">
        <v>70</v>
      </c>
      <c r="J32" s="140" t="s">
        <v>66</v>
      </c>
      <c r="K32" s="140" t="s">
        <v>66</v>
      </c>
      <c r="L32" s="131">
        <v>0</v>
      </c>
      <c r="M32" s="140" t="s">
        <v>66</v>
      </c>
      <c r="N32" s="140" t="s">
        <v>66</v>
      </c>
      <c r="O32" s="141">
        <v>1</v>
      </c>
      <c r="P32" s="139">
        <f t="shared" si="0"/>
        <v>0</v>
      </c>
      <c r="Q32" s="172">
        <f t="shared" si="1"/>
        <v>0</v>
      </c>
      <c r="R32" s="168"/>
      <c r="S32" s="173"/>
    </row>
    <row r="33" s="1" customFormat="1" hidden="1" customHeight="1" spans="1:19">
      <c r="A33" s="62"/>
      <c r="B33" s="60"/>
      <c r="C33" s="63"/>
      <c r="D33" s="64"/>
      <c r="E33" s="64"/>
      <c r="F33" s="64"/>
      <c r="G33" s="50" t="s">
        <v>69</v>
      </c>
      <c r="H33" s="65"/>
      <c r="I33" s="93" t="s">
        <v>70</v>
      </c>
      <c r="J33" s="140" t="s">
        <v>66</v>
      </c>
      <c r="K33" s="140" t="s">
        <v>66</v>
      </c>
      <c r="L33" s="131">
        <v>0</v>
      </c>
      <c r="M33" s="140" t="s">
        <v>66</v>
      </c>
      <c r="N33" s="140" t="s">
        <v>66</v>
      </c>
      <c r="O33" s="141">
        <v>1</v>
      </c>
      <c r="P33" s="139">
        <f t="shared" si="0"/>
        <v>0</v>
      </c>
      <c r="Q33" s="172">
        <f t="shared" si="1"/>
        <v>0</v>
      </c>
      <c r="R33" s="168"/>
      <c r="S33" s="173"/>
    </row>
    <row r="34" s="1" customFormat="1" hidden="1" customHeight="1" spans="1:19">
      <c r="A34" s="62"/>
      <c r="B34" s="60"/>
      <c r="C34" s="63"/>
      <c r="D34" s="64"/>
      <c r="E34" s="64"/>
      <c r="F34" s="64"/>
      <c r="G34" s="50" t="s">
        <v>69</v>
      </c>
      <c r="H34" s="65"/>
      <c r="I34" s="93" t="s">
        <v>70</v>
      </c>
      <c r="J34" s="140" t="s">
        <v>66</v>
      </c>
      <c r="K34" s="140" t="s">
        <v>66</v>
      </c>
      <c r="L34" s="131">
        <v>0</v>
      </c>
      <c r="M34" s="140" t="s">
        <v>66</v>
      </c>
      <c r="N34" s="140" t="s">
        <v>66</v>
      </c>
      <c r="O34" s="141">
        <v>1</v>
      </c>
      <c r="P34" s="139">
        <f t="shared" si="0"/>
        <v>0</v>
      </c>
      <c r="Q34" s="172">
        <f t="shared" si="1"/>
        <v>0</v>
      </c>
      <c r="R34" s="168"/>
      <c r="S34" s="173"/>
    </row>
    <row r="35" s="1" customFormat="1" customHeight="1" spans="1:19">
      <c r="A35" s="62"/>
      <c r="B35" s="60"/>
      <c r="C35" s="63" t="s">
        <v>216</v>
      </c>
      <c r="D35" s="64"/>
      <c r="E35" s="64"/>
      <c r="F35" s="64"/>
      <c r="G35" s="50" t="s">
        <v>69</v>
      </c>
      <c r="H35" s="65">
        <v>4</v>
      </c>
      <c r="I35" s="93" t="s">
        <v>70</v>
      </c>
      <c r="J35" s="140" t="s">
        <v>66</v>
      </c>
      <c r="K35" s="140" t="s">
        <v>66</v>
      </c>
      <c r="L35" s="131">
        <v>0.2</v>
      </c>
      <c r="M35" s="140" t="s">
        <v>66</v>
      </c>
      <c r="N35" s="140" t="s">
        <v>66</v>
      </c>
      <c r="O35" s="141">
        <v>1</v>
      </c>
      <c r="P35" s="139">
        <f t="shared" si="0"/>
        <v>0.8</v>
      </c>
      <c r="Q35" s="172">
        <f t="shared" si="1"/>
        <v>0.8</v>
      </c>
      <c r="R35" s="168"/>
      <c r="S35" s="173"/>
    </row>
    <row r="36" s="1" customFormat="1" customHeight="1" spans="1:19">
      <c r="A36" s="62"/>
      <c r="B36" s="60"/>
      <c r="C36" s="63" t="s">
        <v>78</v>
      </c>
      <c r="D36" s="64"/>
      <c r="E36" s="64"/>
      <c r="F36" s="64"/>
      <c r="G36" s="50" t="s">
        <v>69</v>
      </c>
      <c r="H36" s="65">
        <v>2</v>
      </c>
      <c r="I36" s="93" t="s">
        <v>70</v>
      </c>
      <c r="J36" s="140" t="s">
        <v>66</v>
      </c>
      <c r="K36" s="140" t="s">
        <v>66</v>
      </c>
      <c r="L36" s="131">
        <v>0.15</v>
      </c>
      <c r="M36" s="140" t="s">
        <v>66</v>
      </c>
      <c r="N36" s="140" t="s">
        <v>66</v>
      </c>
      <c r="O36" s="141">
        <v>1</v>
      </c>
      <c r="P36" s="139">
        <f t="shared" si="0"/>
        <v>0.3</v>
      </c>
      <c r="Q36" s="172">
        <f t="shared" si="1"/>
        <v>0.3</v>
      </c>
      <c r="R36" s="168"/>
      <c r="S36" s="173"/>
    </row>
    <row r="37" s="1" customFormat="1" customHeight="1" spans="1:19">
      <c r="A37" s="62"/>
      <c r="B37" s="60"/>
      <c r="C37" s="63" t="s">
        <v>217</v>
      </c>
      <c r="D37" s="64"/>
      <c r="E37" s="64"/>
      <c r="F37" s="64"/>
      <c r="G37" s="50" t="s">
        <v>69</v>
      </c>
      <c r="H37" s="65">
        <v>1</v>
      </c>
      <c r="I37" s="93" t="s">
        <v>70</v>
      </c>
      <c r="J37" s="140" t="s">
        <v>66</v>
      </c>
      <c r="K37" s="140" t="s">
        <v>66</v>
      </c>
      <c r="L37" s="131">
        <v>24</v>
      </c>
      <c r="M37" s="140" t="s">
        <v>66</v>
      </c>
      <c r="N37" s="140" t="s">
        <v>66</v>
      </c>
      <c r="O37" s="141">
        <v>1</v>
      </c>
      <c r="P37" s="139">
        <f t="shared" si="0"/>
        <v>24</v>
      </c>
      <c r="Q37" s="172">
        <f t="shared" si="1"/>
        <v>24</v>
      </c>
      <c r="R37" s="168"/>
      <c r="S37" s="173"/>
    </row>
    <row r="38" s="1" customFormat="1" customHeight="1" spans="1:19">
      <c r="A38" s="62"/>
      <c r="B38" s="60"/>
      <c r="C38" s="63" t="s">
        <v>218</v>
      </c>
      <c r="D38" s="64"/>
      <c r="E38" s="64"/>
      <c r="F38" s="64"/>
      <c r="G38" s="50" t="s">
        <v>69</v>
      </c>
      <c r="H38" s="65">
        <v>1</v>
      </c>
      <c r="I38" s="93" t="s">
        <v>70</v>
      </c>
      <c r="J38" s="142" t="s">
        <v>66</v>
      </c>
      <c r="K38" s="142" t="s">
        <v>66</v>
      </c>
      <c r="L38" s="131">
        <v>7</v>
      </c>
      <c r="M38" s="142" t="s">
        <v>66</v>
      </c>
      <c r="N38" s="142" t="s">
        <v>66</v>
      </c>
      <c r="O38" s="141">
        <v>1</v>
      </c>
      <c r="P38" s="139">
        <f t="shared" si="0"/>
        <v>7</v>
      </c>
      <c r="Q38" s="172">
        <f t="shared" si="1"/>
        <v>7</v>
      </c>
      <c r="R38" s="168"/>
      <c r="S38" s="173"/>
    </row>
    <row r="39" s="1" customFormat="1" customHeight="1" spans="1:19">
      <c r="A39" s="62"/>
      <c r="B39" s="60"/>
      <c r="C39" s="63" t="s">
        <v>188</v>
      </c>
      <c r="D39" s="64"/>
      <c r="E39" s="64"/>
      <c r="F39" s="64"/>
      <c r="G39" s="50" t="s">
        <v>69</v>
      </c>
      <c r="H39" s="65">
        <v>2</v>
      </c>
      <c r="I39" s="93" t="s">
        <v>70</v>
      </c>
      <c r="J39" s="142" t="s">
        <v>66</v>
      </c>
      <c r="K39" s="142" t="s">
        <v>66</v>
      </c>
      <c r="L39" s="131">
        <v>0.2</v>
      </c>
      <c r="M39" s="142" t="s">
        <v>66</v>
      </c>
      <c r="N39" s="142" t="s">
        <v>66</v>
      </c>
      <c r="O39" s="141">
        <v>1</v>
      </c>
      <c r="P39" s="139">
        <f t="shared" si="0"/>
        <v>0.4</v>
      </c>
      <c r="Q39" s="172">
        <f t="shared" si="1"/>
        <v>0.4</v>
      </c>
      <c r="R39" s="168"/>
      <c r="S39" s="173"/>
    </row>
    <row r="40" s="1" customFormat="1" customHeight="1" spans="1:19">
      <c r="A40" s="66"/>
      <c r="B40" s="67"/>
      <c r="C40" s="56" t="s">
        <v>83</v>
      </c>
      <c r="D40" s="56" t="s">
        <v>83</v>
      </c>
      <c r="E40" s="68"/>
      <c r="F40" s="68"/>
      <c r="G40" s="50" t="s">
        <v>69</v>
      </c>
      <c r="H40" s="69">
        <v>1</v>
      </c>
      <c r="I40" s="69" t="s">
        <v>70</v>
      </c>
      <c r="J40" s="144" t="s">
        <v>66</v>
      </c>
      <c r="K40" s="144" t="s">
        <v>66</v>
      </c>
      <c r="L40" s="145">
        <v>0</v>
      </c>
      <c r="M40" s="144" t="s">
        <v>66</v>
      </c>
      <c r="N40" s="144" t="s">
        <v>66</v>
      </c>
      <c r="O40" s="146">
        <v>1</v>
      </c>
      <c r="P40" s="139">
        <f t="shared" si="0"/>
        <v>0</v>
      </c>
      <c r="Q40" s="172">
        <f t="shared" si="1"/>
        <v>0</v>
      </c>
      <c r="R40" s="174"/>
      <c r="S40" s="175"/>
    </row>
    <row r="41" s="1" customFormat="1" customHeight="1" spans="1:36">
      <c r="A41" s="70" t="s">
        <v>84</v>
      </c>
      <c r="B41" s="71" t="s">
        <v>85</v>
      </c>
      <c r="C41" s="72" t="s">
        <v>86</v>
      </c>
      <c r="D41" s="73" t="s">
        <v>87</v>
      </c>
      <c r="E41" s="73" t="s">
        <v>88</v>
      </c>
      <c r="F41" s="74" t="s">
        <v>89</v>
      </c>
      <c r="G41" s="75" t="s">
        <v>90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80"/>
      <c r="AA41" s="76" t="s">
        <v>91</v>
      </c>
      <c r="AB41" s="76"/>
      <c r="AC41" s="76"/>
      <c r="AD41" s="76"/>
      <c r="AE41" s="75" t="s">
        <v>92</v>
      </c>
      <c r="AF41" s="180"/>
      <c r="AG41" s="190" t="s">
        <v>61</v>
      </c>
      <c r="AH41" s="191" t="s">
        <v>93</v>
      </c>
      <c r="AI41" s="74" t="s">
        <v>62</v>
      </c>
      <c r="AJ41" s="192" t="s">
        <v>19</v>
      </c>
    </row>
    <row r="42" s="1" customFormat="1" customHeight="1" spans="1:36">
      <c r="A42" s="47"/>
      <c r="B42" s="77"/>
      <c r="C42" s="78"/>
      <c r="D42" s="79"/>
      <c r="E42" s="79"/>
      <c r="F42" s="80"/>
      <c r="G42" s="81" t="s">
        <v>94</v>
      </c>
      <c r="H42" s="82"/>
      <c r="I42" s="82"/>
      <c r="J42" s="82"/>
      <c r="K42" s="82"/>
      <c r="L42" s="82"/>
      <c r="M42" s="82"/>
      <c r="N42" s="82"/>
      <c r="O42" s="147"/>
      <c r="P42" s="148" t="s">
        <v>95</v>
      </c>
      <c r="Q42" s="148"/>
      <c r="R42" s="148" t="s">
        <v>96</v>
      </c>
      <c r="S42" s="148"/>
      <c r="T42" s="148" t="s">
        <v>97</v>
      </c>
      <c r="U42" s="148"/>
      <c r="V42" s="148"/>
      <c r="W42" s="176" t="s">
        <v>98</v>
      </c>
      <c r="X42" s="176"/>
      <c r="Y42" s="176"/>
      <c r="Z42" s="181" t="s">
        <v>99</v>
      </c>
      <c r="AA42" s="78" t="s">
        <v>100</v>
      </c>
      <c r="AB42" s="29" t="s">
        <v>101</v>
      </c>
      <c r="AC42" s="30" t="s">
        <v>102</v>
      </c>
      <c r="AD42" s="118" t="s">
        <v>103</v>
      </c>
      <c r="AE42" s="182" t="s">
        <v>104</v>
      </c>
      <c r="AF42" s="181" t="s">
        <v>105</v>
      </c>
      <c r="AG42" s="193"/>
      <c r="AH42" s="194"/>
      <c r="AI42" s="195"/>
      <c r="AJ42" s="196"/>
    </row>
    <row r="43" s="1" customFormat="1" ht="31" customHeight="1" spans="1:36">
      <c r="A43" s="47"/>
      <c r="B43" s="83"/>
      <c r="C43" s="45"/>
      <c r="D43" s="34"/>
      <c r="E43" s="34"/>
      <c r="F43" s="84"/>
      <c r="G43" s="85" t="s">
        <v>106</v>
      </c>
      <c r="H43" s="34" t="s">
        <v>52</v>
      </c>
      <c r="I43" s="34" t="s">
        <v>107</v>
      </c>
      <c r="J43" s="34" t="s">
        <v>108</v>
      </c>
      <c r="K43" s="34" t="s">
        <v>109</v>
      </c>
      <c r="L43" s="34" t="s">
        <v>110</v>
      </c>
      <c r="M43" s="34" t="s">
        <v>111</v>
      </c>
      <c r="N43" s="34" t="s">
        <v>112</v>
      </c>
      <c r="O43" s="34" t="s">
        <v>113</v>
      </c>
      <c r="P43" s="34" t="s">
        <v>114</v>
      </c>
      <c r="Q43" s="34" t="s">
        <v>115</v>
      </c>
      <c r="R43" s="34" t="s">
        <v>116</v>
      </c>
      <c r="S43" s="34" t="s">
        <v>117</v>
      </c>
      <c r="T43" s="34" t="s">
        <v>118</v>
      </c>
      <c r="U43" s="34" t="s">
        <v>119</v>
      </c>
      <c r="V43" s="34" t="s">
        <v>120</v>
      </c>
      <c r="W43" s="177" t="s">
        <v>121</v>
      </c>
      <c r="X43" s="34" t="s">
        <v>122</v>
      </c>
      <c r="Y43" s="34" t="s">
        <v>123</v>
      </c>
      <c r="Z43" s="35"/>
      <c r="AA43" s="45"/>
      <c r="AB43" s="33"/>
      <c r="AC43" s="34"/>
      <c r="AD43" s="84"/>
      <c r="AE43" s="183"/>
      <c r="AF43" s="35"/>
      <c r="AG43" s="197"/>
      <c r="AH43" s="33"/>
      <c r="AI43" s="198"/>
      <c r="AJ43" s="199"/>
    </row>
    <row r="44" s="4" customFormat="1" customHeight="1" spans="1:36">
      <c r="A44" s="86"/>
      <c r="B44" s="87">
        <v>1</v>
      </c>
      <c r="C44" s="88" t="s">
        <v>219</v>
      </c>
      <c r="D44" s="89" t="s">
        <v>125</v>
      </c>
      <c r="E44" s="90">
        <v>1</v>
      </c>
      <c r="F44" s="91">
        <v>250</v>
      </c>
      <c r="G44" s="92" t="s">
        <v>126</v>
      </c>
      <c r="H44" s="93" t="s">
        <v>127</v>
      </c>
      <c r="I44" s="93"/>
      <c r="J44" s="93">
        <v>300</v>
      </c>
      <c r="K44" s="93">
        <v>45</v>
      </c>
      <c r="L44" s="93">
        <v>800</v>
      </c>
      <c r="M44" s="149">
        <v>0.02</v>
      </c>
      <c r="N44" s="138">
        <v>0.03</v>
      </c>
      <c r="O44" s="138">
        <v>0.7</v>
      </c>
      <c r="P44" s="90">
        <v>10</v>
      </c>
      <c r="Q44" s="140">
        <f t="shared" ref="Q44:Q79" si="2">J44*10000*(1-N44+M44)/P44/12/26/20</f>
        <v>47.5961538461538</v>
      </c>
      <c r="R44" s="178">
        <v>23.5</v>
      </c>
      <c r="S44" s="140">
        <f t="shared" ref="S44:S79" si="3">L44*R44/26/20</f>
        <v>36.1538461538462</v>
      </c>
      <c r="T44" s="89">
        <v>4</v>
      </c>
      <c r="U44" s="90">
        <v>1</v>
      </c>
      <c r="V44" s="140">
        <f t="shared" ref="V44:V79" si="4">T44*U44</f>
        <v>4</v>
      </c>
      <c r="W44" s="89">
        <v>1</v>
      </c>
      <c r="X44" s="89">
        <v>0.8</v>
      </c>
      <c r="Y44" s="184">
        <f t="shared" ref="Y44:Y79" si="5">K44*X44*W44</f>
        <v>36</v>
      </c>
      <c r="Z44" s="185">
        <f t="shared" ref="Z44:Z79" si="6">(S44+Q44)/O44+Y44+V44</f>
        <v>159.642857142857</v>
      </c>
      <c r="AA44" s="186">
        <v>10</v>
      </c>
      <c r="AB44" s="187">
        <v>5800</v>
      </c>
      <c r="AC44" s="90">
        <v>1</v>
      </c>
      <c r="AD44" s="188">
        <f t="shared" ref="AD44:AD79" si="7">AC44*AA44*AB44/26/10</f>
        <v>223.076923076923</v>
      </c>
      <c r="AE44" s="189">
        <v>0.4</v>
      </c>
      <c r="AF44" s="185">
        <f t="shared" ref="AF44:AF79" si="8">AE44*Z44</f>
        <v>63.8571428571429</v>
      </c>
      <c r="AG44" s="200">
        <v>1</v>
      </c>
      <c r="AH44" s="140">
        <f t="shared" ref="AH44:AH79" si="9">(AD44+AF44)/AG44/F44</f>
        <v>1.14773626373626</v>
      </c>
      <c r="AI44" s="201">
        <f t="shared" ref="AI44:AI48" si="10">AH44*E44</f>
        <v>1.14773626373626</v>
      </c>
      <c r="AJ44" s="202" t="s">
        <v>128</v>
      </c>
    </row>
    <row r="45" s="1" customFormat="1" customHeight="1" spans="1:36">
      <c r="A45" s="47"/>
      <c r="B45" s="94">
        <v>2</v>
      </c>
      <c r="C45" s="88"/>
      <c r="D45" s="89" t="s">
        <v>129</v>
      </c>
      <c r="E45" s="90">
        <v>1</v>
      </c>
      <c r="F45" s="91">
        <v>320</v>
      </c>
      <c r="G45" s="92" t="s">
        <v>130</v>
      </c>
      <c r="H45" s="93" t="s">
        <v>131</v>
      </c>
      <c r="I45" s="93" t="s">
        <v>132</v>
      </c>
      <c r="J45" s="93">
        <v>1200</v>
      </c>
      <c r="K45" s="93">
        <v>280</v>
      </c>
      <c r="L45" s="93">
        <v>1400</v>
      </c>
      <c r="M45" s="149">
        <v>0.025</v>
      </c>
      <c r="N45" s="138">
        <v>0.03</v>
      </c>
      <c r="O45" s="138">
        <v>0.7</v>
      </c>
      <c r="P45" s="90">
        <v>10</v>
      </c>
      <c r="Q45" s="140">
        <f t="shared" si="2"/>
        <v>191.346153846154</v>
      </c>
      <c r="R45" s="178">
        <v>23.5</v>
      </c>
      <c r="S45" s="140">
        <f t="shared" si="3"/>
        <v>63.2692307692308</v>
      </c>
      <c r="T45" s="93">
        <v>4</v>
      </c>
      <c r="U45" s="179">
        <v>1</v>
      </c>
      <c r="V45" s="140">
        <f t="shared" si="4"/>
        <v>4</v>
      </c>
      <c r="W45" s="93">
        <v>1</v>
      </c>
      <c r="X45" s="93">
        <v>0.8</v>
      </c>
      <c r="Y45" s="184">
        <f t="shared" si="5"/>
        <v>224</v>
      </c>
      <c r="Z45" s="185">
        <f t="shared" si="6"/>
        <v>591.736263736264</v>
      </c>
      <c r="AA45" s="186">
        <v>10</v>
      </c>
      <c r="AB45" s="187">
        <v>5800</v>
      </c>
      <c r="AC45" s="90">
        <v>12</v>
      </c>
      <c r="AD45" s="188">
        <f t="shared" si="7"/>
        <v>2676.92307692308</v>
      </c>
      <c r="AE45" s="189">
        <v>0.26</v>
      </c>
      <c r="AF45" s="185">
        <f t="shared" si="8"/>
        <v>153.851428571429</v>
      </c>
      <c r="AG45" s="203">
        <v>0.997</v>
      </c>
      <c r="AH45" s="140">
        <f t="shared" si="9"/>
        <v>8.8727886957576</v>
      </c>
      <c r="AI45" s="201">
        <f t="shared" si="10"/>
        <v>8.8727886957576</v>
      </c>
      <c r="AJ45" s="202" t="s">
        <v>128</v>
      </c>
    </row>
    <row r="46" s="1" customFormat="1" customHeight="1" spans="1:36">
      <c r="A46" s="47"/>
      <c r="B46" s="95">
        <v>3</v>
      </c>
      <c r="C46" s="88"/>
      <c r="D46" s="93" t="s">
        <v>133</v>
      </c>
      <c r="E46" s="96">
        <v>1</v>
      </c>
      <c r="F46" s="91">
        <v>320</v>
      </c>
      <c r="G46" s="92" t="s">
        <v>134</v>
      </c>
      <c r="H46" s="93" t="s">
        <v>127</v>
      </c>
      <c r="I46" s="93"/>
      <c r="J46" s="93">
        <v>32</v>
      </c>
      <c r="K46" s="93">
        <v>25</v>
      </c>
      <c r="L46" s="93">
        <v>40</v>
      </c>
      <c r="M46" s="149">
        <v>0.02</v>
      </c>
      <c r="N46" s="138">
        <v>0.03</v>
      </c>
      <c r="O46" s="138">
        <v>0.7</v>
      </c>
      <c r="P46" s="90">
        <v>10</v>
      </c>
      <c r="Q46" s="140">
        <f t="shared" si="2"/>
        <v>5.07692307692308</v>
      </c>
      <c r="R46" s="178">
        <v>23.5</v>
      </c>
      <c r="S46" s="140">
        <f t="shared" si="3"/>
        <v>1.80769230769231</v>
      </c>
      <c r="T46" s="89"/>
      <c r="U46" s="179">
        <v>0</v>
      </c>
      <c r="V46" s="140">
        <f t="shared" si="4"/>
        <v>0</v>
      </c>
      <c r="W46" s="89">
        <v>1</v>
      </c>
      <c r="X46" s="93">
        <v>0.8</v>
      </c>
      <c r="Y46" s="184">
        <f t="shared" si="5"/>
        <v>20</v>
      </c>
      <c r="Z46" s="185">
        <f t="shared" si="6"/>
        <v>29.8351648351648</v>
      </c>
      <c r="AA46" s="186">
        <v>10</v>
      </c>
      <c r="AB46" s="187">
        <v>5800</v>
      </c>
      <c r="AC46" s="90">
        <v>2</v>
      </c>
      <c r="AD46" s="188">
        <f t="shared" si="7"/>
        <v>446.153846153846</v>
      </c>
      <c r="AE46" s="189">
        <v>0.0056</v>
      </c>
      <c r="AF46" s="185">
        <f t="shared" si="8"/>
        <v>0.167076923076923</v>
      </c>
      <c r="AG46" s="203">
        <v>1</v>
      </c>
      <c r="AH46" s="140">
        <f t="shared" si="9"/>
        <v>1.39475288461538</v>
      </c>
      <c r="AI46" s="201">
        <f t="shared" si="10"/>
        <v>1.39475288461538</v>
      </c>
      <c r="AJ46" s="202" t="s">
        <v>128</v>
      </c>
    </row>
    <row r="47" s="1" customFormat="1" customHeight="1" spans="1:36">
      <c r="A47" s="47"/>
      <c r="B47" s="94">
        <v>4</v>
      </c>
      <c r="C47" s="88"/>
      <c r="D47" s="93" t="s">
        <v>135</v>
      </c>
      <c r="E47" s="96">
        <v>1</v>
      </c>
      <c r="F47" s="91">
        <v>320</v>
      </c>
      <c r="G47" s="92" t="s">
        <v>136</v>
      </c>
      <c r="H47" s="93" t="s">
        <v>66</v>
      </c>
      <c r="I47" s="93"/>
      <c r="J47" s="93">
        <v>8</v>
      </c>
      <c r="K47" s="93">
        <v>6</v>
      </c>
      <c r="L47" s="93">
        <v>100</v>
      </c>
      <c r="M47" s="149">
        <v>0.01</v>
      </c>
      <c r="N47" s="138">
        <v>0.03</v>
      </c>
      <c r="O47" s="138">
        <v>0.7</v>
      </c>
      <c r="P47" s="90">
        <v>10</v>
      </c>
      <c r="Q47" s="140">
        <f t="shared" si="2"/>
        <v>1.25641025641026</v>
      </c>
      <c r="R47" s="178">
        <v>23.5</v>
      </c>
      <c r="S47" s="140">
        <f t="shared" si="3"/>
        <v>4.51923076923077</v>
      </c>
      <c r="T47" s="93"/>
      <c r="U47" s="179">
        <v>0</v>
      </c>
      <c r="V47" s="140">
        <f t="shared" si="4"/>
        <v>0</v>
      </c>
      <c r="W47" s="93">
        <v>1</v>
      </c>
      <c r="X47" s="93">
        <v>0.8</v>
      </c>
      <c r="Y47" s="184">
        <f t="shared" si="5"/>
        <v>4.8</v>
      </c>
      <c r="Z47" s="185">
        <f t="shared" si="6"/>
        <v>13.0509157509158</v>
      </c>
      <c r="AA47" s="186">
        <v>10</v>
      </c>
      <c r="AB47" s="187">
        <v>5800</v>
      </c>
      <c r="AC47" s="90">
        <v>4</v>
      </c>
      <c r="AD47" s="188">
        <f t="shared" si="7"/>
        <v>892.307692307692</v>
      </c>
      <c r="AE47" s="189">
        <v>0.0056</v>
      </c>
      <c r="AF47" s="185">
        <f t="shared" si="8"/>
        <v>0.0730851282051282</v>
      </c>
      <c r="AG47" s="203">
        <v>1</v>
      </c>
      <c r="AH47" s="140">
        <f t="shared" si="9"/>
        <v>2.78868992948718</v>
      </c>
      <c r="AI47" s="201">
        <f t="shared" si="10"/>
        <v>2.78868992948718</v>
      </c>
      <c r="AJ47" s="202" t="s">
        <v>128</v>
      </c>
    </row>
    <row r="48" s="1" customFormat="1" customHeight="1" spans="1:36">
      <c r="A48" s="47"/>
      <c r="B48" s="94">
        <v>5</v>
      </c>
      <c r="C48" s="88"/>
      <c r="D48" s="93" t="s">
        <v>137</v>
      </c>
      <c r="E48" s="96">
        <v>1</v>
      </c>
      <c r="F48" s="91">
        <v>320</v>
      </c>
      <c r="G48" s="92" t="s">
        <v>138</v>
      </c>
      <c r="H48" s="93" t="s">
        <v>139</v>
      </c>
      <c r="I48" s="93"/>
      <c r="J48" s="93">
        <v>100</v>
      </c>
      <c r="K48" s="93">
        <v>30</v>
      </c>
      <c r="L48" s="93">
        <v>2200</v>
      </c>
      <c r="M48" s="149">
        <v>0.02</v>
      </c>
      <c r="N48" s="138">
        <v>0.03</v>
      </c>
      <c r="O48" s="138">
        <v>0.7</v>
      </c>
      <c r="P48" s="90">
        <v>10</v>
      </c>
      <c r="Q48" s="140">
        <f t="shared" si="2"/>
        <v>15.8653846153846</v>
      </c>
      <c r="R48" s="178">
        <v>23.5</v>
      </c>
      <c r="S48" s="140">
        <f t="shared" si="3"/>
        <v>99.4230769230769</v>
      </c>
      <c r="T48" s="89"/>
      <c r="U48" s="179">
        <v>0.03</v>
      </c>
      <c r="V48" s="140">
        <f t="shared" si="4"/>
        <v>0</v>
      </c>
      <c r="W48" s="89">
        <v>1</v>
      </c>
      <c r="X48" s="93">
        <v>0.8</v>
      </c>
      <c r="Y48" s="140">
        <f t="shared" si="5"/>
        <v>24</v>
      </c>
      <c r="Z48" s="185">
        <f t="shared" si="6"/>
        <v>188.697802197802</v>
      </c>
      <c r="AA48" s="186">
        <v>10</v>
      </c>
      <c r="AB48" s="187">
        <v>5800</v>
      </c>
      <c r="AC48" s="90">
        <v>2</v>
      </c>
      <c r="AD48" s="188">
        <f t="shared" si="7"/>
        <v>446.153846153846</v>
      </c>
      <c r="AE48" s="189">
        <v>0.0056</v>
      </c>
      <c r="AF48" s="185">
        <f t="shared" si="8"/>
        <v>1.05670769230769</v>
      </c>
      <c r="AG48" s="203">
        <v>1</v>
      </c>
      <c r="AH48" s="140">
        <f t="shared" si="9"/>
        <v>1.39753298076923</v>
      </c>
      <c r="AI48" s="201">
        <f t="shared" si="10"/>
        <v>1.39753298076923</v>
      </c>
      <c r="AJ48" s="202" t="s">
        <v>128</v>
      </c>
    </row>
    <row r="49" s="1" customFormat="1" customHeight="1" spans="1:36">
      <c r="A49" s="47"/>
      <c r="B49" s="94"/>
      <c r="C49" s="97"/>
      <c r="D49" s="93"/>
      <c r="E49" s="96">
        <v>1</v>
      </c>
      <c r="F49" s="98">
        <v>1</v>
      </c>
      <c r="G49" s="92"/>
      <c r="H49" s="93"/>
      <c r="I49" s="93"/>
      <c r="J49" s="93"/>
      <c r="K49" s="93"/>
      <c r="L49" s="93"/>
      <c r="M49" s="138"/>
      <c r="N49" s="138"/>
      <c r="O49" s="138"/>
      <c r="P49" s="90"/>
      <c r="Q49" s="140" t="e">
        <f t="shared" si="2"/>
        <v>#DIV/0!</v>
      </c>
      <c r="R49" s="90"/>
      <c r="S49" s="140">
        <f t="shared" si="3"/>
        <v>0</v>
      </c>
      <c r="T49" s="93"/>
      <c r="U49" s="179"/>
      <c r="V49" s="140">
        <f t="shared" si="4"/>
        <v>0</v>
      </c>
      <c r="W49" s="93"/>
      <c r="X49" s="93">
        <v>0.8</v>
      </c>
      <c r="Y49" s="140">
        <f t="shared" si="5"/>
        <v>0</v>
      </c>
      <c r="Z49" s="185" t="e">
        <f t="shared" si="6"/>
        <v>#DIV/0!</v>
      </c>
      <c r="AA49" s="186"/>
      <c r="AB49" s="187"/>
      <c r="AC49" s="90">
        <v>0.5</v>
      </c>
      <c r="AD49" s="188">
        <f t="shared" si="7"/>
        <v>0</v>
      </c>
      <c r="AE49" s="189"/>
      <c r="AF49" s="185" t="e">
        <f t="shared" si="8"/>
        <v>#DIV/0!</v>
      </c>
      <c r="AG49" s="204"/>
      <c r="AH49" s="140" t="e">
        <f t="shared" si="9"/>
        <v>#DIV/0!</v>
      </c>
      <c r="AI49" s="188">
        <v>0</v>
      </c>
      <c r="AJ49" s="205"/>
    </row>
    <row r="50" s="1" customFormat="1" customHeight="1" spans="1:36">
      <c r="A50" s="47"/>
      <c r="B50" s="94"/>
      <c r="C50" s="97"/>
      <c r="D50" s="93"/>
      <c r="E50" s="96">
        <v>1</v>
      </c>
      <c r="F50" s="98">
        <v>1</v>
      </c>
      <c r="G50" s="92"/>
      <c r="H50" s="93"/>
      <c r="I50" s="93"/>
      <c r="J50" s="93"/>
      <c r="K50" s="93"/>
      <c r="L50" s="93"/>
      <c r="M50" s="138"/>
      <c r="N50" s="138"/>
      <c r="O50" s="138"/>
      <c r="P50" s="90"/>
      <c r="Q50" s="140" t="e">
        <f t="shared" si="2"/>
        <v>#DIV/0!</v>
      </c>
      <c r="R50" s="90"/>
      <c r="S50" s="140">
        <f t="shared" si="3"/>
        <v>0</v>
      </c>
      <c r="T50" s="89"/>
      <c r="U50" s="179"/>
      <c r="V50" s="140">
        <f t="shared" si="4"/>
        <v>0</v>
      </c>
      <c r="W50" s="89"/>
      <c r="X50" s="93">
        <v>0.8</v>
      </c>
      <c r="Y50" s="140">
        <f t="shared" si="5"/>
        <v>0</v>
      </c>
      <c r="Z50" s="185" t="e">
        <f t="shared" si="6"/>
        <v>#DIV/0!</v>
      </c>
      <c r="AA50" s="186"/>
      <c r="AB50" s="187"/>
      <c r="AC50" s="90">
        <v>1</v>
      </c>
      <c r="AD50" s="188">
        <f t="shared" si="7"/>
        <v>0</v>
      </c>
      <c r="AE50" s="189"/>
      <c r="AF50" s="185" t="e">
        <f t="shared" si="8"/>
        <v>#DIV/0!</v>
      </c>
      <c r="AG50" s="204"/>
      <c r="AH50" s="140" t="e">
        <f t="shared" si="9"/>
        <v>#DIV/0!</v>
      </c>
      <c r="AI50" s="188">
        <v>0</v>
      </c>
      <c r="AJ50" s="205"/>
    </row>
    <row r="51" s="1" customFormat="1" customHeight="1" spans="1:36">
      <c r="A51" s="47"/>
      <c r="B51" s="94"/>
      <c r="C51" s="97"/>
      <c r="D51" s="93"/>
      <c r="E51" s="96">
        <v>1</v>
      </c>
      <c r="F51" s="98">
        <v>1</v>
      </c>
      <c r="G51" s="92"/>
      <c r="H51" s="93"/>
      <c r="I51" s="93"/>
      <c r="J51" s="93"/>
      <c r="K51" s="93"/>
      <c r="L51" s="93"/>
      <c r="M51" s="138"/>
      <c r="N51" s="138"/>
      <c r="O51" s="138"/>
      <c r="P51" s="90"/>
      <c r="Q51" s="140" t="e">
        <f t="shared" si="2"/>
        <v>#DIV/0!</v>
      </c>
      <c r="R51" s="90"/>
      <c r="S51" s="140">
        <f t="shared" si="3"/>
        <v>0</v>
      </c>
      <c r="T51" s="93"/>
      <c r="U51" s="179"/>
      <c r="V51" s="140">
        <f t="shared" si="4"/>
        <v>0</v>
      </c>
      <c r="W51" s="93"/>
      <c r="X51" s="93">
        <v>0.8</v>
      </c>
      <c r="Y51" s="140">
        <f t="shared" si="5"/>
        <v>0</v>
      </c>
      <c r="Z51" s="185" t="e">
        <f t="shared" si="6"/>
        <v>#DIV/0!</v>
      </c>
      <c r="AA51" s="186"/>
      <c r="AB51" s="187"/>
      <c r="AC51" s="90">
        <v>1</v>
      </c>
      <c r="AD51" s="188">
        <f t="shared" si="7"/>
        <v>0</v>
      </c>
      <c r="AE51" s="189"/>
      <c r="AF51" s="185" t="e">
        <f t="shared" si="8"/>
        <v>#DIV/0!</v>
      </c>
      <c r="AG51" s="204"/>
      <c r="AH51" s="140" t="e">
        <f t="shared" si="9"/>
        <v>#DIV/0!</v>
      </c>
      <c r="AI51" s="188">
        <v>0</v>
      </c>
      <c r="AJ51" s="205"/>
    </row>
    <row r="52" s="1" customFormat="1" customHeight="1" spans="1:36">
      <c r="A52" s="47"/>
      <c r="B52" s="94"/>
      <c r="C52" s="97"/>
      <c r="D52" s="93"/>
      <c r="E52" s="96">
        <v>1</v>
      </c>
      <c r="F52" s="98">
        <v>1</v>
      </c>
      <c r="G52" s="92"/>
      <c r="H52" s="93"/>
      <c r="I52" s="93"/>
      <c r="J52" s="93"/>
      <c r="K52" s="93"/>
      <c r="L52" s="93"/>
      <c r="M52" s="138"/>
      <c r="N52" s="138"/>
      <c r="O52" s="138"/>
      <c r="P52" s="90"/>
      <c r="Q52" s="140" t="e">
        <f t="shared" si="2"/>
        <v>#DIV/0!</v>
      </c>
      <c r="R52" s="90"/>
      <c r="S52" s="140">
        <f t="shared" si="3"/>
        <v>0</v>
      </c>
      <c r="T52" s="93"/>
      <c r="U52" s="179"/>
      <c r="V52" s="140">
        <f t="shared" si="4"/>
        <v>0</v>
      </c>
      <c r="W52" s="93"/>
      <c r="X52" s="93">
        <v>0.8</v>
      </c>
      <c r="Y52" s="140">
        <f t="shared" si="5"/>
        <v>0</v>
      </c>
      <c r="Z52" s="185" t="e">
        <f t="shared" si="6"/>
        <v>#DIV/0!</v>
      </c>
      <c r="AA52" s="186"/>
      <c r="AB52" s="187"/>
      <c r="AC52" s="90">
        <v>1</v>
      </c>
      <c r="AD52" s="188">
        <f t="shared" si="7"/>
        <v>0</v>
      </c>
      <c r="AE52" s="189"/>
      <c r="AF52" s="185" t="e">
        <f t="shared" si="8"/>
        <v>#DIV/0!</v>
      </c>
      <c r="AG52" s="204"/>
      <c r="AH52" s="140" t="e">
        <f t="shared" si="9"/>
        <v>#DIV/0!</v>
      </c>
      <c r="AI52" s="188">
        <v>0</v>
      </c>
      <c r="AJ52" s="205"/>
    </row>
    <row r="53" s="1" customFormat="1" hidden="1" customHeight="1" spans="1:36">
      <c r="A53" s="47"/>
      <c r="B53" s="94"/>
      <c r="C53" s="97"/>
      <c r="D53" s="93"/>
      <c r="E53" s="96">
        <v>1</v>
      </c>
      <c r="F53" s="98">
        <v>1</v>
      </c>
      <c r="G53" s="92"/>
      <c r="H53" s="93"/>
      <c r="I53" s="93"/>
      <c r="J53" s="93"/>
      <c r="K53" s="93"/>
      <c r="L53" s="93"/>
      <c r="M53" s="138"/>
      <c r="N53" s="138"/>
      <c r="O53" s="138"/>
      <c r="P53" s="90"/>
      <c r="Q53" s="140" t="e">
        <f t="shared" si="2"/>
        <v>#DIV/0!</v>
      </c>
      <c r="R53" s="90"/>
      <c r="S53" s="140">
        <f t="shared" si="3"/>
        <v>0</v>
      </c>
      <c r="T53" s="89">
        <v>8</v>
      </c>
      <c r="U53" s="179"/>
      <c r="V53" s="140">
        <f t="shared" si="4"/>
        <v>0</v>
      </c>
      <c r="W53" s="89"/>
      <c r="X53" s="93">
        <v>0.8</v>
      </c>
      <c r="Y53" s="140">
        <f t="shared" si="5"/>
        <v>0</v>
      </c>
      <c r="Z53" s="185" t="e">
        <f t="shared" si="6"/>
        <v>#DIV/0!</v>
      </c>
      <c r="AA53" s="186"/>
      <c r="AB53" s="187"/>
      <c r="AC53" s="90"/>
      <c r="AD53" s="188">
        <f t="shared" si="7"/>
        <v>0</v>
      </c>
      <c r="AE53" s="189"/>
      <c r="AF53" s="185" t="e">
        <f t="shared" si="8"/>
        <v>#DIV/0!</v>
      </c>
      <c r="AG53" s="206"/>
      <c r="AH53" s="140" t="e">
        <f t="shared" si="9"/>
        <v>#DIV/0!</v>
      </c>
      <c r="AI53" s="188">
        <v>0</v>
      </c>
      <c r="AJ53" s="205"/>
    </row>
    <row r="54" s="1" customFormat="1" hidden="1" customHeight="1" spans="1:36">
      <c r="A54" s="47"/>
      <c r="B54" s="94"/>
      <c r="C54" s="97"/>
      <c r="D54" s="93"/>
      <c r="E54" s="96">
        <v>1</v>
      </c>
      <c r="F54" s="98">
        <v>1</v>
      </c>
      <c r="G54" s="92"/>
      <c r="H54" s="93"/>
      <c r="I54" s="93"/>
      <c r="J54" s="93"/>
      <c r="K54" s="93"/>
      <c r="L54" s="93"/>
      <c r="M54" s="138"/>
      <c r="N54" s="138"/>
      <c r="O54" s="138"/>
      <c r="P54" s="90"/>
      <c r="Q54" s="140" t="e">
        <f t="shared" si="2"/>
        <v>#DIV/0!</v>
      </c>
      <c r="R54" s="90"/>
      <c r="S54" s="140">
        <f t="shared" si="3"/>
        <v>0</v>
      </c>
      <c r="T54" s="93">
        <v>8</v>
      </c>
      <c r="U54" s="179"/>
      <c r="V54" s="140">
        <f t="shared" si="4"/>
        <v>0</v>
      </c>
      <c r="W54" s="93"/>
      <c r="X54" s="93">
        <v>0.8</v>
      </c>
      <c r="Y54" s="140">
        <f t="shared" si="5"/>
        <v>0</v>
      </c>
      <c r="Z54" s="185" t="e">
        <f t="shared" si="6"/>
        <v>#DIV/0!</v>
      </c>
      <c r="AA54" s="186"/>
      <c r="AB54" s="187"/>
      <c r="AC54" s="90"/>
      <c r="AD54" s="188">
        <f t="shared" si="7"/>
        <v>0</v>
      </c>
      <c r="AE54" s="189"/>
      <c r="AF54" s="185" t="e">
        <f t="shared" si="8"/>
        <v>#DIV/0!</v>
      </c>
      <c r="AG54" s="206"/>
      <c r="AH54" s="140" t="e">
        <f t="shared" si="9"/>
        <v>#DIV/0!</v>
      </c>
      <c r="AI54" s="188">
        <v>0</v>
      </c>
      <c r="AJ54" s="205"/>
    </row>
    <row r="55" s="1" customFormat="1" hidden="1" customHeight="1" spans="1:36">
      <c r="A55" s="47"/>
      <c r="B55" s="94"/>
      <c r="C55" s="97"/>
      <c r="D55" s="93"/>
      <c r="E55" s="96">
        <v>1</v>
      </c>
      <c r="F55" s="98">
        <v>1</v>
      </c>
      <c r="G55" s="92"/>
      <c r="H55" s="93"/>
      <c r="I55" s="93"/>
      <c r="J55" s="93"/>
      <c r="K55" s="93"/>
      <c r="L55" s="93"/>
      <c r="M55" s="138"/>
      <c r="N55" s="138"/>
      <c r="O55" s="138"/>
      <c r="P55" s="90"/>
      <c r="Q55" s="140" t="e">
        <f t="shared" si="2"/>
        <v>#DIV/0!</v>
      </c>
      <c r="R55" s="90"/>
      <c r="S55" s="140">
        <f t="shared" si="3"/>
        <v>0</v>
      </c>
      <c r="T55" s="89">
        <v>8</v>
      </c>
      <c r="U55" s="179"/>
      <c r="V55" s="140">
        <f t="shared" si="4"/>
        <v>0</v>
      </c>
      <c r="W55" s="89"/>
      <c r="X55" s="93">
        <v>0.8</v>
      </c>
      <c r="Y55" s="140">
        <f t="shared" si="5"/>
        <v>0</v>
      </c>
      <c r="Z55" s="185" t="e">
        <f t="shared" si="6"/>
        <v>#DIV/0!</v>
      </c>
      <c r="AA55" s="186"/>
      <c r="AB55" s="187"/>
      <c r="AC55" s="90"/>
      <c r="AD55" s="188">
        <f t="shared" si="7"/>
        <v>0</v>
      </c>
      <c r="AE55" s="189"/>
      <c r="AF55" s="185" t="e">
        <f t="shared" si="8"/>
        <v>#DIV/0!</v>
      </c>
      <c r="AG55" s="206"/>
      <c r="AH55" s="140" t="e">
        <f t="shared" si="9"/>
        <v>#DIV/0!</v>
      </c>
      <c r="AI55" s="188">
        <v>0</v>
      </c>
      <c r="AJ55" s="205"/>
    </row>
    <row r="56" s="1" customFormat="1" hidden="1" customHeight="1" spans="1:36">
      <c r="A56" s="47"/>
      <c r="B56" s="94"/>
      <c r="C56" s="97"/>
      <c r="D56" s="93"/>
      <c r="E56" s="96">
        <v>1</v>
      </c>
      <c r="F56" s="98">
        <v>1</v>
      </c>
      <c r="G56" s="92"/>
      <c r="H56" s="93"/>
      <c r="I56" s="93"/>
      <c r="J56" s="93"/>
      <c r="K56" s="93"/>
      <c r="L56" s="93"/>
      <c r="M56" s="138"/>
      <c r="N56" s="138"/>
      <c r="O56" s="138"/>
      <c r="P56" s="90"/>
      <c r="Q56" s="140" t="e">
        <f t="shared" si="2"/>
        <v>#DIV/0!</v>
      </c>
      <c r="R56" s="90"/>
      <c r="S56" s="140">
        <f t="shared" si="3"/>
        <v>0</v>
      </c>
      <c r="T56" s="93">
        <v>8</v>
      </c>
      <c r="U56" s="179"/>
      <c r="V56" s="140">
        <f t="shared" si="4"/>
        <v>0</v>
      </c>
      <c r="W56" s="93"/>
      <c r="X56" s="93">
        <v>0.8</v>
      </c>
      <c r="Y56" s="140">
        <f t="shared" si="5"/>
        <v>0</v>
      </c>
      <c r="Z56" s="185" t="e">
        <f t="shared" si="6"/>
        <v>#DIV/0!</v>
      </c>
      <c r="AA56" s="186"/>
      <c r="AB56" s="187"/>
      <c r="AC56" s="90"/>
      <c r="AD56" s="188">
        <f t="shared" si="7"/>
        <v>0</v>
      </c>
      <c r="AE56" s="189"/>
      <c r="AF56" s="185" t="e">
        <f t="shared" si="8"/>
        <v>#DIV/0!</v>
      </c>
      <c r="AG56" s="206"/>
      <c r="AH56" s="140" t="e">
        <f t="shared" si="9"/>
        <v>#DIV/0!</v>
      </c>
      <c r="AI56" s="188">
        <v>0</v>
      </c>
      <c r="AJ56" s="205"/>
    </row>
    <row r="57" s="1" customFormat="1" hidden="1" customHeight="1" spans="1:36">
      <c r="A57" s="47"/>
      <c r="B57" s="94"/>
      <c r="C57" s="97"/>
      <c r="D57" s="93"/>
      <c r="E57" s="96">
        <v>1</v>
      </c>
      <c r="F57" s="98">
        <v>1</v>
      </c>
      <c r="G57" s="92"/>
      <c r="H57" s="93"/>
      <c r="I57" s="93"/>
      <c r="J57" s="93"/>
      <c r="K57" s="93"/>
      <c r="L57" s="93"/>
      <c r="M57" s="138"/>
      <c r="N57" s="138"/>
      <c r="O57" s="138"/>
      <c r="P57" s="90"/>
      <c r="Q57" s="140" t="e">
        <f t="shared" si="2"/>
        <v>#DIV/0!</v>
      </c>
      <c r="R57" s="90"/>
      <c r="S57" s="140">
        <f t="shared" si="3"/>
        <v>0</v>
      </c>
      <c r="T57" s="89">
        <v>8</v>
      </c>
      <c r="U57" s="179"/>
      <c r="V57" s="140">
        <f t="shared" si="4"/>
        <v>0</v>
      </c>
      <c r="W57" s="89"/>
      <c r="X57" s="93">
        <v>0.8</v>
      </c>
      <c r="Y57" s="140">
        <f t="shared" si="5"/>
        <v>0</v>
      </c>
      <c r="Z57" s="185" t="e">
        <f t="shared" si="6"/>
        <v>#DIV/0!</v>
      </c>
      <c r="AA57" s="186"/>
      <c r="AB57" s="187"/>
      <c r="AC57" s="90"/>
      <c r="AD57" s="188">
        <f t="shared" si="7"/>
        <v>0</v>
      </c>
      <c r="AE57" s="189"/>
      <c r="AF57" s="185" t="e">
        <f t="shared" si="8"/>
        <v>#DIV/0!</v>
      </c>
      <c r="AG57" s="206"/>
      <c r="AH57" s="140" t="e">
        <f t="shared" si="9"/>
        <v>#DIV/0!</v>
      </c>
      <c r="AI57" s="188">
        <v>0</v>
      </c>
      <c r="AJ57" s="205"/>
    </row>
    <row r="58" s="1" customFormat="1" hidden="1" customHeight="1" spans="1:36">
      <c r="A58" s="47"/>
      <c r="B58" s="94"/>
      <c r="C58" s="97"/>
      <c r="D58" s="93"/>
      <c r="E58" s="96">
        <v>1</v>
      </c>
      <c r="F58" s="98">
        <v>1</v>
      </c>
      <c r="G58" s="92"/>
      <c r="H58" s="93"/>
      <c r="I58" s="93"/>
      <c r="J58" s="93"/>
      <c r="K58" s="93"/>
      <c r="L58" s="93"/>
      <c r="M58" s="138"/>
      <c r="N58" s="138"/>
      <c r="O58" s="138"/>
      <c r="P58" s="90"/>
      <c r="Q58" s="140" t="e">
        <f t="shared" si="2"/>
        <v>#DIV/0!</v>
      </c>
      <c r="R58" s="90"/>
      <c r="S58" s="140">
        <f t="shared" si="3"/>
        <v>0</v>
      </c>
      <c r="T58" s="93">
        <v>8</v>
      </c>
      <c r="U58" s="179"/>
      <c r="V58" s="140">
        <f t="shared" si="4"/>
        <v>0</v>
      </c>
      <c r="W58" s="93"/>
      <c r="X58" s="93">
        <v>0.8</v>
      </c>
      <c r="Y58" s="140">
        <f t="shared" si="5"/>
        <v>0</v>
      </c>
      <c r="Z58" s="185" t="e">
        <f t="shared" si="6"/>
        <v>#DIV/0!</v>
      </c>
      <c r="AA58" s="186"/>
      <c r="AB58" s="187"/>
      <c r="AC58" s="90"/>
      <c r="AD58" s="188">
        <f t="shared" si="7"/>
        <v>0</v>
      </c>
      <c r="AE58" s="189"/>
      <c r="AF58" s="185" t="e">
        <f t="shared" si="8"/>
        <v>#DIV/0!</v>
      </c>
      <c r="AG58" s="206"/>
      <c r="AH58" s="140" t="e">
        <f t="shared" si="9"/>
        <v>#DIV/0!</v>
      </c>
      <c r="AI58" s="188">
        <v>0</v>
      </c>
      <c r="AJ58" s="205"/>
    </row>
    <row r="59" s="1" customFormat="1" hidden="1" customHeight="1" spans="1:36">
      <c r="A59" s="47"/>
      <c r="B59" s="94"/>
      <c r="C59" s="97"/>
      <c r="D59" s="93"/>
      <c r="E59" s="96">
        <v>1</v>
      </c>
      <c r="F59" s="98">
        <v>1</v>
      </c>
      <c r="G59" s="92"/>
      <c r="H59" s="93"/>
      <c r="I59" s="93"/>
      <c r="J59" s="93"/>
      <c r="K59" s="93"/>
      <c r="L59" s="93"/>
      <c r="M59" s="138"/>
      <c r="N59" s="138"/>
      <c r="O59" s="138"/>
      <c r="P59" s="90"/>
      <c r="Q59" s="140" t="e">
        <f t="shared" si="2"/>
        <v>#DIV/0!</v>
      </c>
      <c r="R59" s="90"/>
      <c r="S59" s="140">
        <f t="shared" si="3"/>
        <v>0</v>
      </c>
      <c r="T59" s="89">
        <v>8</v>
      </c>
      <c r="U59" s="179"/>
      <c r="V59" s="140">
        <f t="shared" si="4"/>
        <v>0</v>
      </c>
      <c r="W59" s="89"/>
      <c r="X59" s="93">
        <v>0.8</v>
      </c>
      <c r="Y59" s="140">
        <f t="shared" si="5"/>
        <v>0</v>
      </c>
      <c r="Z59" s="185" t="e">
        <f t="shared" si="6"/>
        <v>#DIV/0!</v>
      </c>
      <c r="AA59" s="186"/>
      <c r="AB59" s="187"/>
      <c r="AC59" s="90"/>
      <c r="AD59" s="188">
        <f t="shared" si="7"/>
        <v>0</v>
      </c>
      <c r="AE59" s="189"/>
      <c r="AF59" s="185" t="e">
        <f t="shared" si="8"/>
        <v>#DIV/0!</v>
      </c>
      <c r="AG59" s="206"/>
      <c r="AH59" s="140" t="e">
        <f t="shared" si="9"/>
        <v>#DIV/0!</v>
      </c>
      <c r="AI59" s="188">
        <v>0</v>
      </c>
      <c r="AJ59" s="205"/>
    </row>
    <row r="60" s="1" customFormat="1" hidden="1" customHeight="1" spans="1:36">
      <c r="A60" s="47"/>
      <c r="B60" s="94"/>
      <c r="C60" s="97"/>
      <c r="D60" s="93"/>
      <c r="E60" s="96">
        <v>1</v>
      </c>
      <c r="F60" s="98">
        <v>1</v>
      </c>
      <c r="G60" s="92"/>
      <c r="H60" s="93"/>
      <c r="I60" s="93"/>
      <c r="J60" s="93"/>
      <c r="K60" s="93"/>
      <c r="L60" s="93"/>
      <c r="M60" s="138"/>
      <c r="N60" s="138"/>
      <c r="O60" s="138"/>
      <c r="P60" s="90"/>
      <c r="Q60" s="140" t="e">
        <f t="shared" si="2"/>
        <v>#DIV/0!</v>
      </c>
      <c r="R60" s="90"/>
      <c r="S60" s="140">
        <f t="shared" si="3"/>
        <v>0</v>
      </c>
      <c r="T60" s="93">
        <v>8</v>
      </c>
      <c r="U60" s="179"/>
      <c r="V60" s="140">
        <f t="shared" si="4"/>
        <v>0</v>
      </c>
      <c r="W60" s="93"/>
      <c r="X60" s="93">
        <v>0.8</v>
      </c>
      <c r="Y60" s="140">
        <f t="shared" si="5"/>
        <v>0</v>
      </c>
      <c r="Z60" s="185" t="e">
        <f t="shared" si="6"/>
        <v>#DIV/0!</v>
      </c>
      <c r="AA60" s="186"/>
      <c r="AB60" s="187"/>
      <c r="AC60" s="90"/>
      <c r="AD60" s="188">
        <f t="shared" si="7"/>
        <v>0</v>
      </c>
      <c r="AE60" s="189"/>
      <c r="AF60" s="185" t="e">
        <f t="shared" si="8"/>
        <v>#DIV/0!</v>
      </c>
      <c r="AG60" s="206"/>
      <c r="AH60" s="140" t="e">
        <f t="shared" si="9"/>
        <v>#DIV/0!</v>
      </c>
      <c r="AI60" s="188">
        <v>0</v>
      </c>
      <c r="AJ60" s="205"/>
    </row>
    <row r="61" s="1" customFormat="1" hidden="1" customHeight="1" spans="1:36">
      <c r="A61" s="47"/>
      <c r="B61" s="94"/>
      <c r="C61" s="97"/>
      <c r="D61" s="93"/>
      <c r="E61" s="96">
        <v>1</v>
      </c>
      <c r="F61" s="98">
        <v>1</v>
      </c>
      <c r="G61" s="92"/>
      <c r="H61" s="93"/>
      <c r="I61" s="93"/>
      <c r="J61" s="93"/>
      <c r="K61" s="93"/>
      <c r="L61" s="93"/>
      <c r="M61" s="138"/>
      <c r="N61" s="138"/>
      <c r="O61" s="138"/>
      <c r="P61" s="90"/>
      <c r="Q61" s="140" t="e">
        <f t="shared" si="2"/>
        <v>#DIV/0!</v>
      </c>
      <c r="R61" s="90"/>
      <c r="S61" s="140">
        <f t="shared" si="3"/>
        <v>0</v>
      </c>
      <c r="T61" s="89">
        <v>8</v>
      </c>
      <c r="U61" s="179"/>
      <c r="V61" s="140">
        <f t="shared" si="4"/>
        <v>0</v>
      </c>
      <c r="W61" s="89"/>
      <c r="X61" s="93">
        <v>0.8</v>
      </c>
      <c r="Y61" s="140">
        <f t="shared" si="5"/>
        <v>0</v>
      </c>
      <c r="Z61" s="185" t="e">
        <f t="shared" si="6"/>
        <v>#DIV/0!</v>
      </c>
      <c r="AA61" s="186"/>
      <c r="AB61" s="187"/>
      <c r="AC61" s="90"/>
      <c r="AD61" s="188">
        <f t="shared" si="7"/>
        <v>0</v>
      </c>
      <c r="AE61" s="189"/>
      <c r="AF61" s="185" t="e">
        <f t="shared" si="8"/>
        <v>#DIV/0!</v>
      </c>
      <c r="AG61" s="206"/>
      <c r="AH61" s="140" t="e">
        <f t="shared" si="9"/>
        <v>#DIV/0!</v>
      </c>
      <c r="AI61" s="188">
        <v>0</v>
      </c>
      <c r="AJ61" s="205"/>
    </row>
    <row r="62" s="1" customFormat="1" hidden="1" customHeight="1" spans="1:36">
      <c r="A62" s="47"/>
      <c r="B62" s="94"/>
      <c r="C62" s="97"/>
      <c r="D62" s="93"/>
      <c r="E62" s="96">
        <v>1</v>
      </c>
      <c r="F62" s="98">
        <v>1</v>
      </c>
      <c r="G62" s="92"/>
      <c r="H62" s="93"/>
      <c r="I62" s="93"/>
      <c r="J62" s="93"/>
      <c r="K62" s="93"/>
      <c r="L62" s="93"/>
      <c r="M62" s="138"/>
      <c r="N62" s="138"/>
      <c r="O62" s="138"/>
      <c r="P62" s="90"/>
      <c r="Q62" s="140" t="e">
        <f t="shared" si="2"/>
        <v>#DIV/0!</v>
      </c>
      <c r="R62" s="90"/>
      <c r="S62" s="140">
        <f t="shared" si="3"/>
        <v>0</v>
      </c>
      <c r="T62" s="93">
        <v>8</v>
      </c>
      <c r="U62" s="179"/>
      <c r="V62" s="140">
        <f t="shared" si="4"/>
        <v>0</v>
      </c>
      <c r="W62" s="93"/>
      <c r="X62" s="93">
        <v>0.8</v>
      </c>
      <c r="Y62" s="140">
        <f t="shared" si="5"/>
        <v>0</v>
      </c>
      <c r="Z62" s="185" t="e">
        <f t="shared" si="6"/>
        <v>#DIV/0!</v>
      </c>
      <c r="AA62" s="186"/>
      <c r="AB62" s="187"/>
      <c r="AC62" s="90"/>
      <c r="AD62" s="188">
        <f t="shared" si="7"/>
        <v>0</v>
      </c>
      <c r="AE62" s="189"/>
      <c r="AF62" s="185" t="e">
        <f t="shared" si="8"/>
        <v>#DIV/0!</v>
      </c>
      <c r="AG62" s="206"/>
      <c r="AH62" s="140" t="e">
        <f t="shared" si="9"/>
        <v>#DIV/0!</v>
      </c>
      <c r="AI62" s="188">
        <v>0</v>
      </c>
      <c r="AJ62" s="205"/>
    </row>
    <row r="63" s="1" customFormat="1" hidden="1" customHeight="1" spans="1:36">
      <c r="A63" s="47"/>
      <c r="B63" s="94"/>
      <c r="C63" s="97"/>
      <c r="D63" s="93"/>
      <c r="E63" s="96">
        <v>1</v>
      </c>
      <c r="F63" s="98">
        <v>1</v>
      </c>
      <c r="G63" s="92"/>
      <c r="H63" s="93"/>
      <c r="I63" s="93"/>
      <c r="J63" s="93"/>
      <c r="K63" s="93"/>
      <c r="L63" s="93"/>
      <c r="M63" s="138"/>
      <c r="N63" s="138"/>
      <c r="O63" s="138"/>
      <c r="P63" s="90"/>
      <c r="Q63" s="140" t="e">
        <f t="shared" si="2"/>
        <v>#DIV/0!</v>
      </c>
      <c r="R63" s="90"/>
      <c r="S63" s="140">
        <f t="shared" si="3"/>
        <v>0</v>
      </c>
      <c r="T63" s="89">
        <v>8</v>
      </c>
      <c r="U63" s="179"/>
      <c r="V63" s="140">
        <f t="shared" si="4"/>
        <v>0</v>
      </c>
      <c r="W63" s="89"/>
      <c r="X63" s="93">
        <v>0.8</v>
      </c>
      <c r="Y63" s="140">
        <f t="shared" si="5"/>
        <v>0</v>
      </c>
      <c r="Z63" s="185" t="e">
        <f t="shared" si="6"/>
        <v>#DIV/0!</v>
      </c>
      <c r="AA63" s="186"/>
      <c r="AB63" s="187"/>
      <c r="AC63" s="90"/>
      <c r="AD63" s="188">
        <f t="shared" si="7"/>
        <v>0</v>
      </c>
      <c r="AE63" s="189"/>
      <c r="AF63" s="185" t="e">
        <f t="shared" si="8"/>
        <v>#DIV/0!</v>
      </c>
      <c r="AG63" s="206"/>
      <c r="AH63" s="140" t="e">
        <f t="shared" si="9"/>
        <v>#DIV/0!</v>
      </c>
      <c r="AI63" s="188">
        <v>0</v>
      </c>
      <c r="AJ63" s="205"/>
    </row>
    <row r="64" s="1" customFormat="1" hidden="1" customHeight="1" spans="1:36">
      <c r="A64" s="47"/>
      <c r="B64" s="94"/>
      <c r="C64" s="97"/>
      <c r="D64" s="93"/>
      <c r="E64" s="96">
        <v>1</v>
      </c>
      <c r="F64" s="98">
        <v>1</v>
      </c>
      <c r="G64" s="92"/>
      <c r="H64" s="93"/>
      <c r="I64" s="93"/>
      <c r="J64" s="93"/>
      <c r="K64" s="93"/>
      <c r="L64" s="93"/>
      <c r="M64" s="138"/>
      <c r="N64" s="138"/>
      <c r="O64" s="138"/>
      <c r="P64" s="90"/>
      <c r="Q64" s="140" t="e">
        <f t="shared" si="2"/>
        <v>#DIV/0!</v>
      </c>
      <c r="R64" s="90"/>
      <c r="S64" s="140">
        <f t="shared" si="3"/>
        <v>0</v>
      </c>
      <c r="T64" s="93">
        <v>8</v>
      </c>
      <c r="U64" s="179"/>
      <c r="V64" s="140">
        <f t="shared" si="4"/>
        <v>0</v>
      </c>
      <c r="W64" s="93"/>
      <c r="X64" s="93">
        <v>0.8</v>
      </c>
      <c r="Y64" s="140">
        <f t="shared" si="5"/>
        <v>0</v>
      </c>
      <c r="Z64" s="185" t="e">
        <f t="shared" si="6"/>
        <v>#DIV/0!</v>
      </c>
      <c r="AA64" s="186"/>
      <c r="AB64" s="187"/>
      <c r="AC64" s="90"/>
      <c r="AD64" s="188">
        <f t="shared" si="7"/>
        <v>0</v>
      </c>
      <c r="AE64" s="189"/>
      <c r="AF64" s="185" t="e">
        <f t="shared" si="8"/>
        <v>#DIV/0!</v>
      </c>
      <c r="AG64" s="206"/>
      <c r="AH64" s="140" t="e">
        <f t="shared" si="9"/>
        <v>#DIV/0!</v>
      </c>
      <c r="AI64" s="188">
        <v>0</v>
      </c>
      <c r="AJ64" s="205"/>
    </row>
    <row r="65" s="1" customFormat="1" hidden="1" customHeight="1" spans="1:36">
      <c r="A65" s="47"/>
      <c r="B65" s="94"/>
      <c r="C65" s="97"/>
      <c r="D65" s="93"/>
      <c r="E65" s="96">
        <v>1</v>
      </c>
      <c r="F65" s="98">
        <v>1</v>
      </c>
      <c r="G65" s="92"/>
      <c r="H65" s="93"/>
      <c r="I65" s="93"/>
      <c r="J65" s="93"/>
      <c r="K65" s="93"/>
      <c r="L65" s="93"/>
      <c r="M65" s="138"/>
      <c r="N65" s="138"/>
      <c r="O65" s="138"/>
      <c r="P65" s="90"/>
      <c r="Q65" s="140" t="e">
        <f t="shared" si="2"/>
        <v>#DIV/0!</v>
      </c>
      <c r="R65" s="90"/>
      <c r="S65" s="140">
        <f t="shared" si="3"/>
        <v>0</v>
      </c>
      <c r="T65" s="89">
        <v>8</v>
      </c>
      <c r="U65" s="179"/>
      <c r="V65" s="140">
        <f t="shared" si="4"/>
        <v>0</v>
      </c>
      <c r="W65" s="89"/>
      <c r="X65" s="93">
        <v>0.8</v>
      </c>
      <c r="Y65" s="140">
        <f t="shared" si="5"/>
        <v>0</v>
      </c>
      <c r="Z65" s="185" t="e">
        <f t="shared" si="6"/>
        <v>#DIV/0!</v>
      </c>
      <c r="AA65" s="186"/>
      <c r="AB65" s="187"/>
      <c r="AC65" s="90"/>
      <c r="AD65" s="188">
        <f t="shared" si="7"/>
        <v>0</v>
      </c>
      <c r="AE65" s="189"/>
      <c r="AF65" s="185" t="e">
        <f t="shared" si="8"/>
        <v>#DIV/0!</v>
      </c>
      <c r="AG65" s="206"/>
      <c r="AH65" s="140" t="e">
        <f t="shared" si="9"/>
        <v>#DIV/0!</v>
      </c>
      <c r="AI65" s="188">
        <v>0</v>
      </c>
      <c r="AJ65" s="205"/>
    </row>
    <row r="66" s="1" customFormat="1" hidden="1" customHeight="1" spans="1:36">
      <c r="A66" s="47"/>
      <c r="B66" s="94"/>
      <c r="C66" s="97"/>
      <c r="D66" s="93"/>
      <c r="E66" s="96">
        <v>1</v>
      </c>
      <c r="F66" s="98">
        <v>1</v>
      </c>
      <c r="G66" s="92"/>
      <c r="H66" s="93"/>
      <c r="I66" s="93"/>
      <c r="J66" s="93"/>
      <c r="K66" s="93"/>
      <c r="L66" s="93"/>
      <c r="M66" s="138"/>
      <c r="N66" s="138"/>
      <c r="O66" s="138"/>
      <c r="P66" s="90"/>
      <c r="Q66" s="140" t="e">
        <f t="shared" si="2"/>
        <v>#DIV/0!</v>
      </c>
      <c r="R66" s="90"/>
      <c r="S66" s="140">
        <f t="shared" si="3"/>
        <v>0</v>
      </c>
      <c r="T66" s="93">
        <v>8</v>
      </c>
      <c r="U66" s="179"/>
      <c r="V66" s="140">
        <f t="shared" si="4"/>
        <v>0</v>
      </c>
      <c r="W66" s="93"/>
      <c r="X66" s="93">
        <v>0.8</v>
      </c>
      <c r="Y66" s="140">
        <f t="shared" si="5"/>
        <v>0</v>
      </c>
      <c r="Z66" s="185" t="e">
        <f t="shared" si="6"/>
        <v>#DIV/0!</v>
      </c>
      <c r="AA66" s="186"/>
      <c r="AB66" s="187"/>
      <c r="AC66" s="90"/>
      <c r="AD66" s="188">
        <f t="shared" si="7"/>
        <v>0</v>
      </c>
      <c r="AE66" s="189"/>
      <c r="AF66" s="185" t="e">
        <f t="shared" si="8"/>
        <v>#DIV/0!</v>
      </c>
      <c r="AG66" s="206"/>
      <c r="AH66" s="140" t="e">
        <f t="shared" si="9"/>
        <v>#DIV/0!</v>
      </c>
      <c r="AI66" s="188">
        <v>0</v>
      </c>
      <c r="AJ66" s="205"/>
    </row>
    <row r="67" s="1" customFormat="1" hidden="1" customHeight="1" spans="1:36">
      <c r="A67" s="47"/>
      <c r="B67" s="94"/>
      <c r="C67" s="97"/>
      <c r="D67" s="93"/>
      <c r="E67" s="96">
        <v>1</v>
      </c>
      <c r="F67" s="98">
        <v>1</v>
      </c>
      <c r="G67" s="92"/>
      <c r="H67" s="93"/>
      <c r="I67" s="93"/>
      <c r="J67" s="93"/>
      <c r="K67" s="93"/>
      <c r="L67" s="93"/>
      <c r="M67" s="138"/>
      <c r="N67" s="138"/>
      <c r="O67" s="138"/>
      <c r="P67" s="90"/>
      <c r="Q67" s="140" t="e">
        <f t="shared" si="2"/>
        <v>#DIV/0!</v>
      </c>
      <c r="R67" s="90"/>
      <c r="S67" s="140">
        <f t="shared" si="3"/>
        <v>0</v>
      </c>
      <c r="T67" s="89">
        <v>8</v>
      </c>
      <c r="U67" s="179"/>
      <c r="V67" s="140">
        <f t="shared" si="4"/>
        <v>0</v>
      </c>
      <c r="W67" s="89"/>
      <c r="X67" s="93">
        <v>0.8</v>
      </c>
      <c r="Y67" s="140">
        <f t="shared" si="5"/>
        <v>0</v>
      </c>
      <c r="Z67" s="185" t="e">
        <f t="shared" si="6"/>
        <v>#DIV/0!</v>
      </c>
      <c r="AA67" s="186"/>
      <c r="AB67" s="187"/>
      <c r="AC67" s="90"/>
      <c r="AD67" s="188">
        <f t="shared" si="7"/>
        <v>0</v>
      </c>
      <c r="AE67" s="189"/>
      <c r="AF67" s="185" t="e">
        <f t="shared" si="8"/>
        <v>#DIV/0!</v>
      </c>
      <c r="AG67" s="206"/>
      <c r="AH67" s="140" t="e">
        <f t="shared" si="9"/>
        <v>#DIV/0!</v>
      </c>
      <c r="AI67" s="188">
        <v>0</v>
      </c>
      <c r="AJ67" s="205"/>
    </row>
    <row r="68" s="1" customFormat="1" hidden="1" customHeight="1" spans="1:36">
      <c r="A68" s="47"/>
      <c r="B68" s="94"/>
      <c r="C68" s="97"/>
      <c r="D68" s="93"/>
      <c r="E68" s="96">
        <v>1</v>
      </c>
      <c r="F68" s="98">
        <v>1</v>
      </c>
      <c r="G68" s="92"/>
      <c r="H68" s="93"/>
      <c r="I68" s="93"/>
      <c r="J68" s="93"/>
      <c r="K68" s="93"/>
      <c r="L68" s="93"/>
      <c r="M68" s="138"/>
      <c r="N68" s="138"/>
      <c r="O68" s="138"/>
      <c r="P68" s="90"/>
      <c r="Q68" s="140" t="e">
        <f t="shared" si="2"/>
        <v>#DIV/0!</v>
      </c>
      <c r="R68" s="90"/>
      <c r="S68" s="140">
        <f t="shared" si="3"/>
        <v>0</v>
      </c>
      <c r="T68" s="93">
        <v>8</v>
      </c>
      <c r="U68" s="179"/>
      <c r="V68" s="140">
        <f t="shared" si="4"/>
        <v>0</v>
      </c>
      <c r="W68" s="93"/>
      <c r="X68" s="93">
        <v>0.8</v>
      </c>
      <c r="Y68" s="140">
        <f t="shared" si="5"/>
        <v>0</v>
      </c>
      <c r="Z68" s="185" t="e">
        <f t="shared" si="6"/>
        <v>#DIV/0!</v>
      </c>
      <c r="AA68" s="186"/>
      <c r="AB68" s="187"/>
      <c r="AC68" s="90"/>
      <c r="AD68" s="188">
        <f t="shared" si="7"/>
        <v>0</v>
      </c>
      <c r="AE68" s="189"/>
      <c r="AF68" s="185" t="e">
        <f t="shared" si="8"/>
        <v>#DIV/0!</v>
      </c>
      <c r="AG68" s="206"/>
      <c r="AH68" s="140" t="e">
        <f t="shared" si="9"/>
        <v>#DIV/0!</v>
      </c>
      <c r="AI68" s="188">
        <v>0</v>
      </c>
      <c r="AJ68" s="205"/>
    </row>
    <row r="69" s="1" customFormat="1" hidden="1" customHeight="1" spans="1:36">
      <c r="A69" s="47"/>
      <c r="B69" s="94"/>
      <c r="C69" s="97"/>
      <c r="D69" s="93"/>
      <c r="E69" s="96">
        <v>1</v>
      </c>
      <c r="F69" s="98">
        <v>1</v>
      </c>
      <c r="G69" s="92"/>
      <c r="H69" s="93"/>
      <c r="I69" s="93"/>
      <c r="J69" s="93"/>
      <c r="K69" s="93"/>
      <c r="L69" s="93"/>
      <c r="M69" s="138"/>
      <c r="N69" s="138"/>
      <c r="O69" s="138"/>
      <c r="P69" s="90"/>
      <c r="Q69" s="140" t="e">
        <f t="shared" si="2"/>
        <v>#DIV/0!</v>
      </c>
      <c r="R69" s="90"/>
      <c r="S69" s="140">
        <f t="shared" si="3"/>
        <v>0</v>
      </c>
      <c r="T69" s="89">
        <v>8</v>
      </c>
      <c r="U69" s="179"/>
      <c r="V69" s="140">
        <f t="shared" si="4"/>
        <v>0</v>
      </c>
      <c r="W69" s="89"/>
      <c r="X69" s="93">
        <v>0.8</v>
      </c>
      <c r="Y69" s="140">
        <f t="shared" si="5"/>
        <v>0</v>
      </c>
      <c r="Z69" s="185" t="e">
        <f t="shared" si="6"/>
        <v>#DIV/0!</v>
      </c>
      <c r="AA69" s="186"/>
      <c r="AB69" s="187"/>
      <c r="AC69" s="90"/>
      <c r="AD69" s="188">
        <f t="shared" si="7"/>
        <v>0</v>
      </c>
      <c r="AE69" s="189"/>
      <c r="AF69" s="185" t="e">
        <f t="shared" si="8"/>
        <v>#DIV/0!</v>
      </c>
      <c r="AG69" s="206"/>
      <c r="AH69" s="140" t="e">
        <f t="shared" si="9"/>
        <v>#DIV/0!</v>
      </c>
      <c r="AI69" s="188">
        <v>0</v>
      </c>
      <c r="AJ69" s="205"/>
    </row>
    <row r="70" s="1" customFormat="1" hidden="1" customHeight="1" spans="1:36">
      <c r="A70" s="47"/>
      <c r="B70" s="94"/>
      <c r="C70" s="97"/>
      <c r="D70" s="93"/>
      <c r="E70" s="96">
        <v>1</v>
      </c>
      <c r="F70" s="98">
        <v>1</v>
      </c>
      <c r="G70" s="92"/>
      <c r="H70" s="93"/>
      <c r="I70" s="93"/>
      <c r="J70" s="93"/>
      <c r="K70" s="93"/>
      <c r="L70" s="93"/>
      <c r="M70" s="138"/>
      <c r="N70" s="138"/>
      <c r="O70" s="138"/>
      <c r="P70" s="90"/>
      <c r="Q70" s="140" t="e">
        <f t="shared" si="2"/>
        <v>#DIV/0!</v>
      </c>
      <c r="R70" s="90"/>
      <c r="S70" s="140">
        <f t="shared" si="3"/>
        <v>0</v>
      </c>
      <c r="T70" s="93">
        <v>8</v>
      </c>
      <c r="U70" s="179"/>
      <c r="V70" s="140">
        <f t="shared" si="4"/>
        <v>0</v>
      </c>
      <c r="W70" s="93"/>
      <c r="X70" s="93">
        <v>0.8</v>
      </c>
      <c r="Y70" s="140">
        <f t="shared" si="5"/>
        <v>0</v>
      </c>
      <c r="Z70" s="185" t="e">
        <f t="shared" si="6"/>
        <v>#DIV/0!</v>
      </c>
      <c r="AA70" s="186"/>
      <c r="AB70" s="187"/>
      <c r="AC70" s="90"/>
      <c r="AD70" s="188">
        <f t="shared" si="7"/>
        <v>0</v>
      </c>
      <c r="AE70" s="189"/>
      <c r="AF70" s="185" t="e">
        <f t="shared" si="8"/>
        <v>#DIV/0!</v>
      </c>
      <c r="AG70" s="206"/>
      <c r="AH70" s="140" t="e">
        <f t="shared" si="9"/>
        <v>#DIV/0!</v>
      </c>
      <c r="AI70" s="188">
        <v>0</v>
      </c>
      <c r="AJ70" s="205"/>
    </row>
    <row r="71" s="1" customFormat="1" hidden="1" customHeight="1" spans="1:36">
      <c r="A71" s="47"/>
      <c r="B71" s="94"/>
      <c r="C71" s="97"/>
      <c r="D71" s="93"/>
      <c r="E71" s="96">
        <v>1</v>
      </c>
      <c r="F71" s="98">
        <v>1</v>
      </c>
      <c r="G71" s="92"/>
      <c r="H71" s="93"/>
      <c r="I71" s="93"/>
      <c r="J71" s="93"/>
      <c r="K71" s="93"/>
      <c r="L71" s="93"/>
      <c r="M71" s="138"/>
      <c r="N71" s="138"/>
      <c r="O71" s="138"/>
      <c r="P71" s="90"/>
      <c r="Q71" s="140" t="e">
        <f t="shared" si="2"/>
        <v>#DIV/0!</v>
      </c>
      <c r="R71" s="90"/>
      <c r="S71" s="140">
        <f t="shared" si="3"/>
        <v>0</v>
      </c>
      <c r="T71" s="89">
        <v>8</v>
      </c>
      <c r="U71" s="179"/>
      <c r="V71" s="140">
        <f t="shared" si="4"/>
        <v>0</v>
      </c>
      <c r="W71" s="89"/>
      <c r="X71" s="93">
        <v>0.8</v>
      </c>
      <c r="Y71" s="140">
        <f t="shared" si="5"/>
        <v>0</v>
      </c>
      <c r="Z71" s="185" t="e">
        <f t="shared" si="6"/>
        <v>#DIV/0!</v>
      </c>
      <c r="AA71" s="186"/>
      <c r="AB71" s="187"/>
      <c r="AC71" s="90"/>
      <c r="AD71" s="188">
        <f t="shared" si="7"/>
        <v>0</v>
      </c>
      <c r="AE71" s="189"/>
      <c r="AF71" s="185" t="e">
        <f t="shared" si="8"/>
        <v>#DIV/0!</v>
      </c>
      <c r="AG71" s="206"/>
      <c r="AH71" s="140" t="e">
        <f t="shared" si="9"/>
        <v>#DIV/0!</v>
      </c>
      <c r="AI71" s="188">
        <v>0</v>
      </c>
      <c r="AJ71" s="205"/>
    </row>
    <row r="72" s="1" customFormat="1" hidden="1" customHeight="1" spans="1:36">
      <c r="A72" s="47"/>
      <c r="B72" s="94"/>
      <c r="C72" s="97"/>
      <c r="D72" s="93"/>
      <c r="E72" s="96">
        <v>1</v>
      </c>
      <c r="F72" s="98">
        <v>1</v>
      </c>
      <c r="G72" s="92"/>
      <c r="H72" s="93"/>
      <c r="I72" s="93"/>
      <c r="J72" s="93"/>
      <c r="K72" s="93"/>
      <c r="L72" s="93"/>
      <c r="M72" s="138"/>
      <c r="N72" s="138"/>
      <c r="O72" s="138"/>
      <c r="P72" s="90"/>
      <c r="Q72" s="140" t="e">
        <f t="shared" si="2"/>
        <v>#DIV/0!</v>
      </c>
      <c r="R72" s="90"/>
      <c r="S72" s="140">
        <f t="shared" si="3"/>
        <v>0</v>
      </c>
      <c r="T72" s="93">
        <v>8</v>
      </c>
      <c r="U72" s="179"/>
      <c r="V72" s="140">
        <f t="shared" si="4"/>
        <v>0</v>
      </c>
      <c r="W72" s="93"/>
      <c r="X72" s="93">
        <v>0.8</v>
      </c>
      <c r="Y72" s="140">
        <f t="shared" si="5"/>
        <v>0</v>
      </c>
      <c r="Z72" s="185" t="e">
        <f t="shared" si="6"/>
        <v>#DIV/0!</v>
      </c>
      <c r="AA72" s="186"/>
      <c r="AB72" s="187"/>
      <c r="AC72" s="90"/>
      <c r="AD72" s="188">
        <f t="shared" si="7"/>
        <v>0</v>
      </c>
      <c r="AE72" s="189"/>
      <c r="AF72" s="185" t="e">
        <f t="shared" si="8"/>
        <v>#DIV/0!</v>
      </c>
      <c r="AG72" s="206"/>
      <c r="AH72" s="140" t="e">
        <f t="shared" si="9"/>
        <v>#DIV/0!</v>
      </c>
      <c r="AI72" s="188">
        <v>0</v>
      </c>
      <c r="AJ72" s="205"/>
    </row>
    <row r="73" s="1" customFormat="1" hidden="1" customHeight="1" spans="1:36">
      <c r="A73" s="47"/>
      <c r="B73" s="94"/>
      <c r="C73" s="97"/>
      <c r="D73" s="93"/>
      <c r="E73" s="96">
        <v>1</v>
      </c>
      <c r="F73" s="98">
        <v>1</v>
      </c>
      <c r="G73" s="92"/>
      <c r="H73" s="93"/>
      <c r="I73" s="93"/>
      <c r="J73" s="93"/>
      <c r="K73" s="93"/>
      <c r="L73" s="93"/>
      <c r="M73" s="138"/>
      <c r="N73" s="138"/>
      <c r="O73" s="138"/>
      <c r="P73" s="90"/>
      <c r="Q73" s="140" t="e">
        <f t="shared" si="2"/>
        <v>#DIV/0!</v>
      </c>
      <c r="R73" s="90"/>
      <c r="S73" s="140">
        <f t="shared" si="3"/>
        <v>0</v>
      </c>
      <c r="T73" s="89">
        <v>8</v>
      </c>
      <c r="U73" s="179"/>
      <c r="V73" s="140">
        <f t="shared" si="4"/>
        <v>0</v>
      </c>
      <c r="W73" s="89"/>
      <c r="X73" s="93">
        <v>0.8</v>
      </c>
      <c r="Y73" s="140">
        <f t="shared" si="5"/>
        <v>0</v>
      </c>
      <c r="Z73" s="185" t="e">
        <f t="shared" si="6"/>
        <v>#DIV/0!</v>
      </c>
      <c r="AA73" s="186"/>
      <c r="AB73" s="187"/>
      <c r="AC73" s="90"/>
      <c r="AD73" s="188">
        <f t="shared" si="7"/>
        <v>0</v>
      </c>
      <c r="AE73" s="189"/>
      <c r="AF73" s="185" t="e">
        <f t="shared" si="8"/>
        <v>#DIV/0!</v>
      </c>
      <c r="AG73" s="206"/>
      <c r="AH73" s="140" t="e">
        <f t="shared" si="9"/>
        <v>#DIV/0!</v>
      </c>
      <c r="AI73" s="188">
        <v>0</v>
      </c>
      <c r="AJ73" s="205"/>
    </row>
    <row r="74" s="1" customFormat="1" hidden="1" customHeight="1" spans="1:36">
      <c r="A74" s="47"/>
      <c r="B74" s="94"/>
      <c r="C74" s="97"/>
      <c r="D74" s="93"/>
      <c r="E74" s="96">
        <v>1</v>
      </c>
      <c r="F74" s="98">
        <v>1</v>
      </c>
      <c r="G74" s="92"/>
      <c r="H74" s="93"/>
      <c r="I74" s="93"/>
      <c r="J74" s="93"/>
      <c r="K74" s="93"/>
      <c r="L74" s="93"/>
      <c r="M74" s="138"/>
      <c r="N74" s="138"/>
      <c r="O74" s="138"/>
      <c r="P74" s="90"/>
      <c r="Q74" s="140" t="e">
        <f t="shared" si="2"/>
        <v>#DIV/0!</v>
      </c>
      <c r="R74" s="90"/>
      <c r="S74" s="140">
        <f t="shared" si="3"/>
        <v>0</v>
      </c>
      <c r="T74" s="93">
        <v>8</v>
      </c>
      <c r="U74" s="179"/>
      <c r="V74" s="140">
        <f t="shared" si="4"/>
        <v>0</v>
      </c>
      <c r="W74" s="93"/>
      <c r="X74" s="93">
        <v>0.8</v>
      </c>
      <c r="Y74" s="140">
        <f t="shared" si="5"/>
        <v>0</v>
      </c>
      <c r="Z74" s="185" t="e">
        <f t="shared" si="6"/>
        <v>#DIV/0!</v>
      </c>
      <c r="AA74" s="186"/>
      <c r="AB74" s="187"/>
      <c r="AC74" s="90"/>
      <c r="AD74" s="188">
        <f t="shared" si="7"/>
        <v>0</v>
      </c>
      <c r="AE74" s="189"/>
      <c r="AF74" s="185" t="e">
        <f t="shared" si="8"/>
        <v>#DIV/0!</v>
      </c>
      <c r="AG74" s="206"/>
      <c r="AH74" s="140" t="e">
        <f t="shared" si="9"/>
        <v>#DIV/0!</v>
      </c>
      <c r="AI74" s="188">
        <v>0</v>
      </c>
      <c r="AJ74" s="205"/>
    </row>
    <row r="75" s="1" customFormat="1" hidden="1" customHeight="1" spans="1:36">
      <c r="A75" s="47"/>
      <c r="B75" s="94"/>
      <c r="C75" s="97"/>
      <c r="D75" s="93"/>
      <c r="E75" s="96">
        <v>1</v>
      </c>
      <c r="F75" s="98">
        <v>1</v>
      </c>
      <c r="G75" s="92"/>
      <c r="H75" s="93"/>
      <c r="I75" s="93"/>
      <c r="J75" s="93"/>
      <c r="K75" s="93"/>
      <c r="L75" s="93"/>
      <c r="M75" s="138"/>
      <c r="N75" s="138"/>
      <c r="O75" s="138"/>
      <c r="P75" s="90"/>
      <c r="Q75" s="140" t="e">
        <f t="shared" si="2"/>
        <v>#DIV/0!</v>
      </c>
      <c r="R75" s="90"/>
      <c r="S75" s="140">
        <f t="shared" si="3"/>
        <v>0</v>
      </c>
      <c r="T75" s="89">
        <v>8</v>
      </c>
      <c r="U75" s="179"/>
      <c r="V75" s="140">
        <f t="shared" si="4"/>
        <v>0</v>
      </c>
      <c r="W75" s="89"/>
      <c r="X75" s="93">
        <v>0.8</v>
      </c>
      <c r="Y75" s="140">
        <f t="shared" si="5"/>
        <v>0</v>
      </c>
      <c r="Z75" s="185" t="e">
        <f t="shared" si="6"/>
        <v>#DIV/0!</v>
      </c>
      <c r="AA75" s="186"/>
      <c r="AB75" s="187"/>
      <c r="AC75" s="90"/>
      <c r="AD75" s="188">
        <f t="shared" si="7"/>
        <v>0</v>
      </c>
      <c r="AE75" s="189"/>
      <c r="AF75" s="185" t="e">
        <f t="shared" si="8"/>
        <v>#DIV/0!</v>
      </c>
      <c r="AG75" s="206"/>
      <c r="AH75" s="140" t="e">
        <f t="shared" si="9"/>
        <v>#DIV/0!</v>
      </c>
      <c r="AI75" s="188">
        <v>0</v>
      </c>
      <c r="AJ75" s="205"/>
    </row>
    <row r="76" s="1" customFormat="1" hidden="1" customHeight="1" spans="1:36">
      <c r="A76" s="47"/>
      <c r="B76" s="94"/>
      <c r="C76" s="97"/>
      <c r="D76" s="93"/>
      <c r="E76" s="96">
        <v>1</v>
      </c>
      <c r="F76" s="98">
        <v>1</v>
      </c>
      <c r="G76" s="92"/>
      <c r="H76" s="93"/>
      <c r="I76" s="93"/>
      <c r="J76" s="93"/>
      <c r="K76" s="93"/>
      <c r="L76" s="93"/>
      <c r="M76" s="138"/>
      <c r="N76" s="138"/>
      <c r="O76" s="138"/>
      <c r="P76" s="90"/>
      <c r="Q76" s="140" t="e">
        <f t="shared" si="2"/>
        <v>#DIV/0!</v>
      </c>
      <c r="R76" s="90"/>
      <c r="S76" s="140">
        <f t="shared" si="3"/>
        <v>0</v>
      </c>
      <c r="T76" s="93">
        <v>8</v>
      </c>
      <c r="U76" s="179"/>
      <c r="V76" s="140">
        <f t="shared" si="4"/>
        <v>0</v>
      </c>
      <c r="W76" s="93"/>
      <c r="X76" s="93">
        <v>0.8</v>
      </c>
      <c r="Y76" s="140">
        <f t="shared" si="5"/>
        <v>0</v>
      </c>
      <c r="Z76" s="185" t="e">
        <f t="shared" si="6"/>
        <v>#DIV/0!</v>
      </c>
      <c r="AA76" s="186"/>
      <c r="AB76" s="187"/>
      <c r="AC76" s="90"/>
      <c r="AD76" s="188">
        <f t="shared" si="7"/>
        <v>0</v>
      </c>
      <c r="AE76" s="189"/>
      <c r="AF76" s="185" t="e">
        <f t="shared" si="8"/>
        <v>#DIV/0!</v>
      </c>
      <c r="AG76" s="206"/>
      <c r="AH76" s="140" t="e">
        <f t="shared" si="9"/>
        <v>#DIV/0!</v>
      </c>
      <c r="AI76" s="188">
        <v>0</v>
      </c>
      <c r="AJ76" s="205"/>
    </row>
    <row r="77" s="1" customFormat="1" ht="28" customHeight="1" spans="1:36">
      <c r="A77" s="47"/>
      <c r="B77" s="94"/>
      <c r="C77" s="97"/>
      <c r="D77" s="93"/>
      <c r="E77" s="96">
        <v>1</v>
      </c>
      <c r="F77" s="98">
        <v>1</v>
      </c>
      <c r="G77" s="92"/>
      <c r="H77" s="93"/>
      <c r="I77" s="93"/>
      <c r="J77" s="93"/>
      <c r="K77" s="93"/>
      <c r="L77" s="93"/>
      <c r="M77" s="138"/>
      <c r="N77" s="138"/>
      <c r="O77" s="138"/>
      <c r="P77" s="90"/>
      <c r="Q77" s="140" t="e">
        <f t="shared" si="2"/>
        <v>#DIV/0!</v>
      </c>
      <c r="R77" s="90"/>
      <c r="S77" s="140">
        <f t="shared" si="3"/>
        <v>0</v>
      </c>
      <c r="T77" s="89">
        <v>8</v>
      </c>
      <c r="U77" s="179"/>
      <c r="V77" s="140">
        <f t="shared" si="4"/>
        <v>0</v>
      </c>
      <c r="W77" s="89"/>
      <c r="X77" s="93">
        <v>0.8</v>
      </c>
      <c r="Y77" s="140">
        <f t="shared" si="5"/>
        <v>0</v>
      </c>
      <c r="Z77" s="185" t="e">
        <f t="shared" si="6"/>
        <v>#DIV/0!</v>
      </c>
      <c r="AA77" s="186"/>
      <c r="AB77" s="187"/>
      <c r="AC77" s="90"/>
      <c r="AD77" s="188">
        <f t="shared" si="7"/>
        <v>0</v>
      </c>
      <c r="AE77" s="189"/>
      <c r="AF77" s="185" t="e">
        <f t="shared" si="8"/>
        <v>#DIV/0!</v>
      </c>
      <c r="AG77" s="206"/>
      <c r="AH77" s="140" t="e">
        <f t="shared" si="9"/>
        <v>#DIV/0!</v>
      </c>
      <c r="AI77" s="188">
        <v>0</v>
      </c>
      <c r="AJ77" s="205"/>
    </row>
    <row r="78" s="1" customFormat="1" customHeight="1" spans="1:36">
      <c r="A78" s="47"/>
      <c r="B78" s="94"/>
      <c r="C78" s="97"/>
      <c r="D78" s="93"/>
      <c r="E78" s="96">
        <v>1</v>
      </c>
      <c r="F78" s="98">
        <v>1</v>
      </c>
      <c r="G78" s="92"/>
      <c r="H78" s="93"/>
      <c r="I78" s="93"/>
      <c r="J78" s="93"/>
      <c r="K78" s="93"/>
      <c r="L78" s="93"/>
      <c r="M78" s="138"/>
      <c r="N78" s="138"/>
      <c r="O78" s="138"/>
      <c r="P78" s="90"/>
      <c r="Q78" s="140" t="e">
        <f t="shared" si="2"/>
        <v>#DIV/0!</v>
      </c>
      <c r="R78" s="90"/>
      <c r="S78" s="140">
        <f t="shared" si="3"/>
        <v>0</v>
      </c>
      <c r="T78" s="93"/>
      <c r="U78" s="179"/>
      <c r="V78" s="140">
        <f t="shared" si="4"/>
        <v>0</v>
      </c>
      <c r="W78" s="93"/>
      <c r="X78" s="93">
        <v>0.8</v>
      </c>
      <c r="Y78" s="140">
        <f t="shared" si="5"/>
        <v>0</v>
      </c>
      <c r="Z78" s="185" t="e">
        <f t="shared" si="6"/>
        <v>#DIV/0!</v>
      </c>
      <c r="AA78" s="186"/>
      <c r="AB78" s="187"/>
      <c r="AC78" s="90">
        <v>1</v>
      </c>
      <c r="AD78" s="188">
        <f t="shared" si="7"/>
        <v>0</v>
      </c>
      <c r="AE78" s="189"/>
      <c r="AF78" s="185" t="e">
        <f t="shared" si="8"/>
        <v>#DIV/0!</v>
      </c>
      <c r="AG78" s="204"/>
      <c r="AH78" s="140" t="e">
        <f t="shared" si="9"/>
        <v>#DIV/0!</v>
      </c>
      <c r="AI78" s="188">
        <v>0</v>
      </c>
      <c r="AJ78" s="205"/>
    </row>
    <row r="79" s="1" customFormat="1" customHeight="1" spans="1:36">
      <c r="A79" s="47"/>
      <c r="B79" s="207" t="s">
        <v>83</v>
      </c>
      <c r="C79" s="208" t="s">
        <v>83</v>
      </c>
      <c r="D79" s="56" t="s">
        <v>83</v>
      </c>
      <c r="E79" s="209">
        <v>1</v>
      </c>
      <c r="F79" s="210">
        <v>1</v>
      </c>
      <c r="G79" s="211"/>
      <c r="H79" s="132"/>
      <c r="I79" s="132"/>
      <c r="J79" s="132"/>
      <c r="K79" s="132"/>
      <c r="L79" s="132"/>
      <c r="M79" s="132"/>
      <c r="N79" s="132"/>
      <c r="O79" s="135"/>
      <c r="P79" s="253"/>
      <c r="Q79" s="287" t="e">
        <f t="shared" si="2"/>
        <v>#DIV/0!</v>
      </c>
      <c r="R79" s="90">
        <v>0</v>
      </c>
      <c r="S79" s="287">
        <f t="shared" si="3"/>
        <v>0</v>
      </c>
      <c r="T79" s="68"/>
      <c r="U79" s="68"/>
      <c r="V79" s="144">
        <f t="shared" si="4"/>
        <v>0</v>
      </c>
      <c r="W79" s="68"/>
      <c r="X79" s="68"/>
      <c r="Y79" s="144">
        <f t="shared" si="5"/>
        <v>0</v>
      </c>
      <c r="Z79" s="300" t="e">
        <f t="shared" si="6"/>
        <v>#DIV/0!</v>
      </c>
      <c r="AA79" s="301"/>
      <c r="AB79" s="301"/>
      <c r="AC79" s="68"/>
      <c r="AD79" s="302">
        <f t="shared" si="7"/>
        <v>0</v>
      </c>
      <c r="AE79" s="303"/>
      <c r="AF79" s="300" t="e">
        <f t="shared" si="8"/>
        <v>#DIV/0!</v>
      </c>
      <c r="AG79" s="304">
        <v>1</v>
      </c>
      <c r="AH79" s="144" t="e">
        <f t="shared" si="9"/>
        <v>#DIV/0!</v>
      </c>
      <c r="AI79" s="144">
        <v>0</v>
      </c>
      <c r="AJ79" s="305"/>
    </row>
    <row r="80" s="1" customFormat="1" customHeight="1" spans="1:19">
      <c r="A80" s="66"/>
      <c r="B80" s="212" t="s">
        <v>140</v>
      </c>
      <c r="C80" s="212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88"/>
      <c r="R80" s="289">
        <f>SUM(AI44:AI79)</f>
        <v>15.6015007543657</v>
      </c>
      <c r="S80" s="290"/>
    </row>
    <row r="81" s="1" customFormat="1" ht="32" customHeight="1" spans="1:19">
      <c r="A81" s="214" t="s">
        <v>141</v>
      </c>
      <c r="B81" s="215" t="s">
        <v>142</v>
      </c>
      <c r="C81" s="191" t="s">
        <v>85</v>
      </c>
      <c r="D81" s="73" t="s">
        <v>143</v>
      </c>
      <c r="E81" s="216" t="s">
        <v>144</v>
      </c>
      <c r="F81" s="74" t="s">
        <v>145</v>
      </c>
      <c r="G81" s="217"/>
      <c r="H81" s="191"/>
      <c r="I81" s="216" t="s">
        <v>146</v>
      </c>
      <c r="J81" s="216" t="s">
        <v>147</v>
      </c>
      <c r="K81" s="216" t="s">
        <v>148</v>
      </c>
      <c r="L81" s="254" t="s">
        <v>149</v>
      </c>
      <c r="M81" s="216" t="s">
        <v>150</v>
      </c>
      <c r="N81" s="216" t="s">
        <v>62</v>
      </c>
      <c r="O81" s="255" t="s">
        <v>19</v>
      </c>
      <c r="P81" s="72" t="s">
        <v>151</v>
      </c>
      <c r="Q81" s="291" t="s">
        <v>152</v>
      </c>
      <c r="R81" s="292" t="s">
        <v>38</v>
      </c>
      <c r="S81" s="293" t="s">
        <v>19</v>
      </c>
    </row>
    <row r="82" s="1" customFormat="1" customHeight="1" spans="1:19">
      <c r="A82" s="218"/>
      <c r="B82" s="219"/>
      <c r="C82" s="33"/>
      <c r="D82" s="34"/>
      <c r="E82" s="46"/>
      <c r="F82" s="21" t="s">
        <v>20</v>
      </c>
      <c r="G82" s="21" t="s">
        <v>21</v>
      </c>
      <c r="H82" s="21" t="s">
        <v>22</v>
      </c>
      <c r="I82" s="46"/>
      <c r="J82" s="46"/>
      <c r="K82" s="46"/>
      <c r="L82" s="256"/>
      <c r="M82" s="46"/>
      <c r="N82" s="46"/>
      <c r="O82" s="257"/>
      <c r="P82" s="45"/>
      <c r="Q82" s="164"/>
      <c r="R82" s="165"/>
      <c r="S82" s="166"/>
    </row>
    <row r="83" s="1" customFormat="1" customHeight="1" spans="1:19">
      <c r="A83" s="218"/>
      <c r="B83" s="219"/>
      <c r="C83" s="220">
        <v>1</v>
      </c>
      <c r="D83" s="50"/>
      <c r="E83" s="51">
        <v>1</v>
      </c>
      <c r="F83" s="50" t="s">
        <v>153</v>
      </c>
      <c r="G83" s="50" t="s">
        <v>153</v>
      </c>
      <c r="H83" s="50" t="s">
        <v>153</v>
      </c>
      <c r="I83" s="90">
        <v>1</v>
      </c>
      <c r="J83" s="50" t="s">
        <v>153</v>
      </c>
      <c r="K83" s="126">
        <v>0</v>
      </c>
      <c r="L83" s="90">
        <v>8</v>
      </c>
      <c r="M83" s="126"/>
      <c r="N83" s="258">
        <f t="shared" ref="N83:N95" si="11">M83*E83</f>
        <v>0</v>
      </c>
      <c r="O83" s="259"/>
      <c r="P83" s="260">
        <f>SUM(N83:N95)+SUM(N98:N110)</f>
        <v>0</v>
      </c>
      <c r="Q83" s="294">
        <v>10000</v>
      </c>
      <c r="R83" s="168">
        <f>P83/Q83</f>
        <v>0</v>
      </c>
      <c r="S83" s="169"/>
    </row>
    <row r="84" s="1" customFormat="1" customHeight="1" spans="1:19">
      <c r="A84" s="218"/>
      <c r="B84" s="219"/>
      <c r="C84" s="221">
        <v>2</v>
      </c>
      <c r="D84" s="54"/>
      <c r="E84" s="61"/>
      <c r="F84" s="54"/>
      <c r="G84" s="54"/>
      <c r="H84" s="54"/>
      <c r="I84" s="96"/>
      <c r="J84" s="54"/>
      <c r="K84" s="131"/>
      <c r="L84" s="96"/>
      <c r="M84" s="131">
        <v>0</v>
      </c>
      <c r="N84" s="261">
        <f t="shared" si="11"/>
        <v>0</v>
      </c>
      <c r="O84" s="262"/>
      <c r="P84" s="260"/>
      <c r="Q84" s="294"/>
      <c r="R84" s="168"/>
      <c r="S84" s="170"/>
    </row>
    <row r="85" s="1" customFormat="1" customHeight="1" spans="1:19">
      <c r="A85" s="218"/>
      <c r="B85" s="219"/>
      <c r="C85" s="222"/>
      <c r="D85" s="64"/>
      <c r="E85" s="65"/>
      <c r="F85" s="64"/>
      <c r="G85" s="64"/>
      <c r="H85" s="64"/>
      <c r="I85" s="263"/>
      <c r="J85" s="64"/>
      <c r="K85" s="143"/>
      <c r="L85" s="263"/>
      <c r="M85" s="143">
        <v>0</v>
      </c>
      <c r="N85" s="261">
        <f t="shared" si="11"/>
        <v>0</v>
      </c>
      <c r="O85" s="262"/>
      <c r="P85" s="260"/>
      <c r="Q85" s="294"/>
      <c r="R85" s="168"/>
      <c r="S85" s="170"/>
    </row>
    <row r="86" s="1" customFormat="1" hidden="1" customHeight="1" spans="1:19">
      <c r="A86" s="218"/>
      <c r="B86" s="219"/>
      <c r="C86" s="222"/>
      <c r="D86" s="64"/>
      <c r="E86" s="65"/>
      <c r="F86" s="64"/>
      <c r="G86" s="64"/>
      <c r="H86" s="64"/>
      <c r="I86" s="263"/>
      <c r="J86" s="64"/>
      <c r="K86" s="143"/>
      <c r="L86" s="263"/>
      <c r="M86" s="143">
        <v>0</v>
      </c>
      <c r="N86" s="261">
        <f t="shared" si="11"/>
        <v>0</v>
      </c>
      <c r="O86" s="262"/>
      <c r="P86" s="260"/>
      <c r="Q86" s="294"/>
      <c r="R86" s="168"/>
      <c r="S86" s="170"/>
    </row>
    <row r="87" s="1" customFormat="1" hidden="1" customHeight="1" spans="1:19">
      <c r="A87" s="218"/>
      <c r="B87" s="219"/>
      <c r="C87" s="222"/>
      <c r="D87" s="64"/>
      <c r="E87" s="65"/>
      <c r="F87" s="64"/>
      <c r="G87" s="64"/>
      <c r="H87" s="64"/>
      <c r="I87" s="263"/>
      <c r="J87" s="64"/>
      <c r="K87" s="143"/>
      <c r="L87" s="263"/>
      <c r="M87" s="143">
        <v>0</v>
      </c>
      <c r="N87" s="261">
        <f t="shared" si="11"/>
        <v>0</v>
      </c>
      <c r="O87" s="262"/>
      <c r="P87" s="260"/>
      <c r="Q87" s="294"/>
      <c r="R87" s="168"/>
      <c r="S87" s="170"/>
    </row>
    <row r="88" s="1" customFormat="1" hidden="1" customHeight="1" spans="1:19">
      <c r="A88" s="218"/>
      <c r="B88" s="219"/>
      <c r="C88" s="222"/>
      <c r="D88" s="64"/>
      <c r="E88" s="65"/>
      <c r="F88" s="64"/>
      <c r="G88" s="64"/>
      <c r="H88" s="64"/>
      <c r="I88" s="263"/>
      <c r="J88" s="64"/>
      <c r="K88" s="143"/>
      <c r="L88" s="263"/>
      <c r="M88" s="143">
        <v>0</v>
      </c>
      <c r="N88" s="261">
        <f t="shared" si="11"/>
        <v>0</v>
      </c>
      <c r="O88" s="262"/>
      <c r="P88" s="260"/>
      <c r="Q88" s="294"/>
      <c r="R88" s="168"/>
      <c r="S88" s="170"/>
    </row>
    <row r="89" s="1" customFormat="1" hidden="1" customHeight="1" spans="1:19">
      <c r="A89" s="218"/>
      <c r="B89" s="219"/>
      <c r="C89" s="222"/>
      <c r="D89" s="64"/>
      <c r="E89" s="65"/>
      <c r="F89" s="64"/>
      <c r="G89" s="64"/>
      <c r="H89" s="64"/>
      <c r="I89" s="263"/>
      <c r="J89" s="64"/>
      <c r="K89" s="143"/>
      <c r="L89" s="263"/>
      <c r="M89" s="143">
        <v>0</v>
      </c>
      <c r="N89" s="261">
        <f t="shared" si="11"/>
        <v>0</v>
      </c>
      <c r="O89" s="262"/>
      <c r="P89" s="260"/>
      <c r="Q89" s="294"/>
      <c r="R89" s="168"/>
      <c r="S89" s="170"/>
    </row>
    <row r="90" s="1" customFormat="1" hidden="1" customHeight="1" spans="1:19">
      <c r="A90" s="218"/>
      <c r="B90" s="219"/>
      <c r="C90" s="222"/>
      <c r="D90" s="64"/>
      <c r="E90" s="65"/>
      <c r="F90" s="64"/>
      <c r="G90" s="64"/>
      <c r="H90" s="64"/>
      <c r="I90" s="263"/>
      <c r="J90" s="64"/>
      <c r="K90" s="143"/>
      <c r="L90" s="263"/>
      <c r="M90" s="143">
        <v>0</v>
      </c>
      <c r="N90" s="261">
        <f t="shared" si="11"/>
        <v>0</v>
      </c>
      <c r="O90" s="262"/>
      <c r="P90" s="260"/>
      <c r="Q90" s="294"/>
      <c r="R90" s="168"/>
      <c r="S90" s="170"/>
    </row>
    <row r="91" s="1" customFormat="1" hidden="1" customHeight="1" spans="1:19">
      <c r="A91" s="218"/>
      <c r="B91" s="219"/>
      <c r="C91" s="222"/>
      <c r="D91" s="64"/>
      <c r="E91" s="65"/>
      <c r="F91" s="64"/>
      <c r="G91" s="64"/>
      <c r="H91" s="64"/>
      <c r="I91" s="263"/>
      <c r="J91" s="64"/>
      <c r="K91" s="143"/>
      <c r="L91" s="263"/>
      <c r="M91" s="143">
        <v>0</v>
      </c>
      <c r="N91" s="261">
        <f t="shared" si="11"/>
        <v>0</v>
      </c>
      <c r="O91" s="262"/>
      <c r="P91" s="260"/>
      <c r="Q91" s="294"/>
      <c r="R91" s="168"/>
      <c r="S91" s="170"/>
    </row>
    <row r="92" s="1" customFormat="1" hidden="1" customHeight="1" spans="1:19">
      <c r="A92" s="218"/>
      <c r="B92" s="219"/>
      <c r="C92" s="222"/>
      <c r="D92" s="64"/>
      <c r="E92" s="65"/>
      <c r="F92" s="64"/>
      <c r="G92" s="64"/>
      <c r="H92" s="64"/>
      <c r="I92" s="263"/>
      <c r="J92" s="64"/>
      <c r="K92" s="143"/>
      <c r="L92" s="263"/>
      <c r="M92" s="143">
        <v>0</v>
      </c>
      <c r="N92" s="261">
        <f t="shared" si="11"/>
        <v>0</v>
      </c>
      <c r="O92" s="262"/>
      <c r="P92" s="260"/>
      <c r="Q92" s="294"/>
      <c r="R92" s="168"/>
      <c r="S92" s="170"/>
    </row>
    <row r="93" s="1" customFormat="1" hidden="1" customHeight="1" spans="1:19">
      <c r="A93" s="218"/>
      <c r="B93" s="219"/>
      <c r="C93" s="222"/>
      <c r="D93" s="64"/>
      <c r="E93" s="65"/>
      <c r="F93" s="64"/>
      <c r="G93" s="64"/>
      <c r="H93" s="64"/>
      <c r="I93" s="263"/>
      <c r="J93" s="64"/>
      <c r="K93" s="143"/>
      <c r="L93" s="263"/>
      <c r="M93" s="143">
        <v>0</v>
      </c>
      <c r="N93" s="261">
        <f t="shared" si="11"/>
        <v>0</v>
      </c>
      <c r="O93" s="262"/>
      <c r="P93" s="260"/>
      <c r="Q93" s="294"/>
      <c r="R93" s="168"/>
      <c r="S93" s="170"/>
    </row>
    <row r="94" s="1" customFormat="1" customHeight="1" spans="1:19">
      <c r="A94" s="218"/>
      <c r="B94" s="219"/>
      <c r="C94" s="222"/>
      <c r="D94" s="64"/>
      <c r="E94" s="65"/>
      <c r="F94" s="64"/>
      <c r="G94" s="64"/>
      <c r="H94" s="64"/>
      <c r="I94" s="263"/>
      <c r="J94" s="64"/>
      <c r="K94" s="143"/>
      <c r="L94" s="263"/>
      <c r="M94" s="143">
        <v>0</v>
      </c>
      <c r="N94" s="261">
        <f t="shared" si="11"/>
        <v>0</v>
      </c>
      <c r="O94" s="262"/>
      <c r="P94" s="260"/>
      <c r="Q94" s="294"/>
      <c r="R94" s="168"/>
      <c r="S94" s="170"/>
    </row>
    <row r="95" s="1" customFormat="1" customHeight="1" spans="1:19">
      <c r="A95" s="218"/>
      <c r="B95" s="219"/>
      <c r="C95" s="223" t="s">
        <v>83</v>
      </c>
      <c r="D95" s="224" t="s">
        <v>83</v>
      </c>
      <c r="E95" s="65">
        <v>1</v>
      </c>
      <c r="F95" s="64" t="s">
        <v>153</v>
      </c>
      <c r="G95" s="64" t="s">
        <v>153</v>
      </c>
      <c r="H95" s="64" t="s">
        <v>153</v>
      </c>
      <c r="I95" s="263">
        <v>1</v>
      </c>
      <c r="J95" s="64" t="s">
        <v>153</v>
      </c>
      <c r="K95" s="143">
        <v>1</v>
      </c>
      <c r="L95" s="263">
        <v>50</v>
      </c>
      <c r="M95" s="143">
        <v>0</v>
      </c>
      <c r="N95" s="264">
        <f t="shared" si="11"/>
        <v>0</v>
      </c>
      <c r="O95" s="265"/>
      <c r="P95" s="260"/>
      <c r="Q95" s="294"/>
      <c r="R95" s="168"/>
      <c r="S95" s="170"/>
    </row>
    <row r="96" s="1" customFormat="1" customHeight="1" spans="1:19">
      <c r="A96" s="218"/>
      <c r="B96" s="225" t="s">
        <v>154</v>
      </c>
      <c r="C96" s="226" t="s">
        <v>85</v>
      </c>
      <c r="D96" s="227" t="s">
        <v>155</v>
      </c>
      <c r="E96" s="228" t="s">
        <v>156</v>
      </c>
      <c r="F96" s="228" t="s">
        <v>66</v>
      </c>
      <c r="G96" s="228" t="s">
        <v>66</v>
      </c>
      <c r="H96" s="228" t="s">
        <v>66</v>
      </c>
      <c r="I96" s="228" t="s">
        <v>66</v>
      </c>
      <c r="J96" s="228" t="s">
        <v>66</v>
      </c>
      <c r="K96" s="228" t="s">
        <v>66</v>
      </c>
      <c r="L96" s="228" t="s">
        <v>66</v>
      </c>
      <c r="M96" s="228" t="s">
        <v>150</v>
      </c>
      <c r="N96" s="228" t="s">
        <v>62</v>
      </c>
      <c r="O96" s="266"/>
      <c r="P96" s="260"/>
      <c r="Q96" s="294"/>
      <c r="R96" s="168"/>
      <c r="S96" s="170"/>
    </row>
    <row r="97" s="1" customFormat="1" customHeight="1" spans="1:19">
      <c r="A97" s="218"/>
      <c r="B97" s="229"/>
      <c r="C97" s="33"/>
      <c r="D97" s="34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7"/>
      <c r="P97" s="260"/>
      <c r="Q97" s="294"/>
      <c r="R97" s="168"/>
      <c r="S97" s="170"/>
    </row>
    <row r="98" s="1" customFormat="1" customHeight="1" spans="1:19">
      <c r="A98" s="230"/>
      <c r="B98" s="229"/>
      <c r="C98" s="220">
        <v>1</v>
      </c>
      <c r="D98" s="231" t="s">
        <v>153</v>
      </c>
      <c r="E98" s="51">
        <v>1</v>
      </c>
      <c r="F98" s="232" t="s">
        <v>66</v>
      </c>
      <c r="G98" s="232" t="s">
        <v>66</v>
      </c>
      <c r="H98" s="232" t="s">
        <v>66</v>
      </c>
      <c r="I98" s="232" t="s">
        <v>66</v>
      </c>
      <c r="J98" s="232" t="s">
        <v>66</v>
      </c>
      <c r="K98" s="232" t="s">
        <v>66</v>
      </c>
      <c r="L98" s="232" t="s">
        <v>66</v>
      </c>
      <c r="M98" s="268">
        <v>0</v>
      </c>
      <c r="N98" s="258">
        <f t="shared" ref="N98:N110" si="12">M98*E98</f>
        <v>0</v>
      </c>
      <c r="O98" s="259"/>
      <c r="P98" s="260"/>
      <c r="Q98" s="294"/>
      <c r="R98" s="168"/>
      <c r="S98" s="173"/>
    </row>
    <row r="99" s="1" customFormat="1" customHeight="1" spans="1:19">
      <c r="A99" s="230"/>
      <c r="B99" s="229"/>
      <c r="C99" s="221">
        <v>2</v>
      </c>
      <c r="D99" s="233" t="s">
        <v>153</v>
      </c>
      <c r="E99" s="61">
        <v>1</v>
      </c>
      <c r="F99" s="142" t="s">
        <v>66</v>
      </c>
      <c r="G99" s="142" t="s">
        <v>66</v>
      </c>
      <c r="H99" s="142" t="s">
        <v>66</v>
      </c>
      <c r="I99" s="142" t="s">
        <v>66</v>
      </c>
      <c r="J99" s="142" t="s">
        <v>66</v>
      </c>
      <c r="K99" s="142" t="s">
        <v>66</v>
      </c>
      <c r="L99" s="142" t="s">
        <v>66</v>
      </c>
      <c r="M99" s="143">
        <v>0</v>
      </c>
      <c r="N99" s="261">
        <f t="shared" si="12"/>
        <v>0</v>
      </c>
      <c r="O99" s="262"/>
      <c r="P99" s="260"/>
      <c r="Q99" s="294"/>
      <c r="R99" s="168"/>
      <c r="S99" s="173"/>
    </row>
    <row r="100" s="1" customFormat="1" customHeight="1" spans="1:19">
      <c r="A100" s="230"/>
      <c r="B100" s="229"/>
      <c r="C100" s="222"/>
      <c r="D100" s="233"/>
      <c r="E100" s="65"/>
      <c r="F100" s="142" t="s">
        <v>66</v>
      </c>
      <c r="G100" s="142" t="s">
        <v>66</v>
      </c>
      <c r="H100" s="142" t="s">
        <v>66</v>
      </c>
      <c r="I100" s="142" t="s">
        <v>66</v>
      </c>
      <c r="J100" s="142" t="s">
        <v>66</v>
      </c>
      <c r="K100" s="142" t="s">
        <v>66</v>
      </c>
      <c r="L100" s="142" t="s">
        <v>66</v>
      </c>
      <c r="M100" s="143">
        <v>0</v>
      </c>
      <c r="N100" s="261">
        <f t="shared" si="12"/>
        <v>0</v>
      </c>
      <c r="O100" s="265"/>
      <c r="P100" s="260"/>
      <c r="Q100" s="294"/>
      <c r="R100" s="168"/>
      <c r="S100" s="173"/>
    </row>
    <row r="101" s="1" customFormat="1" hidden="1" customHeight="1" spans="1:19">
      <c r="A101" s="230"/>
      <c r="B101" s="229"/>
      <c r="C101" s="222"/>
      <c r="D101" s="233"/>
      <c r="E101" s="65"/>
      <c r="F101" s="142" t="s">
        <v>66</v>
      </c>
      <c r="G101" s="142" t="s">
        <v>66</v>
      </c>
      <c r="H101" s="142" t="s">
        <v>66</v>
      </c>
      <c r="I101" s="142" t="s">
        <v>66</v>
      </c>
      <c r="J101" s="142" t="s">
        <v>66</v>
      </c>
      <c r="K101" s="142" t="s">
        <v>66</v>
      </c>
      <c r="L101" s="142" t="s">
        <v>66</v>
      </c>
      <c r="M101" s="143">
        <v>0</v>
      </c>
      <c r="N101" s="261">
        <f t="shared" si="12"/>
        <v>0</v>
      </c>
      <c r="O101" s="265"/>
      <c r="P101" s="260"/>
      <c r="Q101" s="294"/>
      <c r="R101" s="168"/>
      <c r="S101" s="173"/>
    </row>
    <row r="102" s="1" customFormat="1" hidden="1" customHeight="1" spans="1:19">
      <c r="A102" s="230"/>
      <c r="B102" s="229"/>
      <c r="C102" s="222"/>
      <c r="D102" s="233"/>
      <c r="E102" s="65"/>
      <c r="F102" s="142" t="s">
        <v>66</v>
      </c>
      <c r="G102" s="142" t="s">
        <v>66</v>
      </c>
      <c r="H102" s="142" t="s">
        <v>66</v>
      </c>
      <c r="I102" s="142" t="s">
        <v>66</v>
      </c>
      <c r="J102" s="142" t="s">
        <v>66</v>
      </c>
      <c r="K102" s="142" t="s">
        <v>66</v>
      </c>
      <c r="L102" s="142" t="s">
        <v>66</v>
      </c>
      <c r="M102" s="143">
        <v>0</v>
      </c>
      <c r="N102" s="261">
        <f t="shared" si="12"/>
        <v>0</v>
      </c>
      <c r="O102" s="265"/>
      <c r="P102" s="260"/>
      <c r="Q102" s="294"/>
      <c r="R102" s="168"/>
      <c r="S102" s="173"/>
    </row>
    <row r="103" s="1" customFormat="1" hidden="1" customHeight="1" spans="1:19">
      <c r="A103" s="230"/>
      <c r="B103" s="229"/>
      <c r="C103" s="222"/>
      <c r="D103" s="233"/>
      <c r="E103" s="65"/>
      <c r="F103" s="142" t="s">
        <v>66</v>
      </c>
      <c r="G103" s="142" t="s">
        <v>66</v>
      </c>
      <c r="H103" s="142" t="s">
        <v>66</v>
      </c>
      <c r="I103" s="142" t="s">
        <v>66</v>
      </c>
      <c r="J103" s="142" t="s">
        <v>66</v>
      </c>
      <c r="K103" s="142" t="s">
        <v>66</v>
      </c>
      <c r="L103" s="142" t="s">
        <v>66</v>
      </c>
      <c r="M103" s="143">
        <v>0</v>
      </c>
      <c r="N103" s="261">
        <f t="shared" si="12"/>
        <v>0</v>
      </c>
      <c r="O103" s="265"/>
      <c r="P103" s="260"/>
      <c r="Q103" s="294"/>
      <c r="R103" s="168"/>
      <c r="S103" s="173"/>
    </row>
    <row r="104" s="1" customFormat="1" hidden="1" customHeight="1" spans="1:19">
      <c r="A104" s="230"/>
      <c r="B104" s="229"/>
      <c r="C104" s="222"/>
      <c r="D104" s="233"/>
      <c r="E104" s="65"/>
      <c r="F104" s="142" t="s">
        <v>66</v>
      </c>
      <c r="G104" s="142" t="s">
        <v>66</v>
      </c>
      <c r="H104" s="142" t="s">
        <v>66</v>
      </c>
      <c r="I104" s="142" t="s">
        <v>66</v>
      </c>
      <c r="J104" s="142" t="s">
        <v>66</v>
      </c>
      <c r="K104" s="142" t="s">
        <v>66</v>
      </c>
      <c r="L104" s="142" t="s">
        <v>66</v>
      </c>
      <c r="M104" s="143">
        <v>0</v>
      </c>
      <c r="N104" s="261">
        <f t="shared" si="12"/>
        <v>0</v>
      </c>
      <c r="O104" s="265"/>
      <c r="P104" s="260"/>
      <c r="Q104" s="294"/>
      <c r="R104" s="168"/>
      <c r="S104" s="173"/>
    </row>
    <row r="105" s="1" customFormat="1" hidden="1" customHeight="1" spans="1:19">
      <c r="A105" s="230"/>
      <c r="B105" s="229"/>
      <c r="C105" s="222"/>
      <c r="D105" s="233"/>
      <c r="E105" s="65"/>
      <c r="F105" s="142" t="s">
        <v>66</v>
      </c>
      <c r="G105" s="142" t="s">
        <v>66</v>
      </c>
      <c r="H105" s="142" t="s">
        <v>66</v>
      </c>
      <c r="I105" s="142" t="s">
        <v>66</v>
      </c>
      <c r="J105" s="142" t="s">
        <v>66</v>
      </c>
      <c r="K105" s="142" t="s">
        <v>66</v>
      </c>
      <c r="L105" s="142" t="s">
        <v>66</v>
      </c>
      <c r="M105" s="143">
        <v>0</v>
      </c>
      <c r="N105" s="261">
        <f t="shared" si="12"/>
        <v>0</v>
      </c>
      <c r="O105" s="265"/>
      <c r="P105" s="260"/>
      <c r="Q105" s="294"/>
      <c r="R105" s="168"/>
      <c r="S105" s="173"/>
    </row>
    <row r="106" s="1" customFormat="1" hidden="1" customHeight="1" spans="1:19">
      <c r="A106" s="230"/>
      <c r="B106" s="229"/>
      <c r="C106" s="222"/>
      <c r="D106" s="233"/>
      <c r="E106" s="65"/>
      <c r="F106" s="142" t="s">
        <v>66</v>
      </c>
      <c r="G106" s="142" t="s">
        <v>66</v>
      </c>
      <c r="H106" s="142" t="s">
        <v>66</v>
      </c>
      <c r="I106" s="142" t="s">
        <v>66</v>
      </c>
      <c r="J106" s="142" t="s">
        <v>66</v>
      </c>
      <c r="K106" s="142" t="s">
        <v>66</v>
      </c>
      <c r="L106" s="142" t="s">
        <v>66</v>
      </c>
      <c r="M106" s="143">
        <v>0</v>
      </c>
      <c r="N106" s="261">
        <f t="shared" si="12"/>
        <v>0</v>
      </c>
      <c r="O106" s="265"/>
      <c r="P106" s="260"/>
      <c r="Q106" s="294"/>
      <c r="R106" s="168"/>
      <c r="S106" s="173"/>
    </row>
    <row r="107" s="1" customFormat="1" hidden="1" customHeight="1" spans="1:19">
      <c r="A107" s="230"/>
      <c r="B107" s="229"/>
      <c r="C107" s="222"/>
      <c r="D107" s="233"/>
      <c r="E107" s="65"/>
      <c r="F107" s="142" t="s">
        <v>66</v>
      </c>
      <c r="G107" s="142" t="s">
        <v>66</v>
      </c>
      <c r="H107" s="142" t="s">
        <v>66</v>
      </c>
      <c r="I107" s="142" t="s">
        <v>66</v>
      </c>
      <c r="J107" s="142" t="s">
        <v>66</v>
      </c>
      <c r="K107" s="142" t="s">
        <v>66</v>
      </c>
      <c r="L107" s="142" t="s">
        <v>66</v>
      </c>
      <c r="M107" s="143">
        <v>0</v>
      </c>
      <c r="N107" s="261">
        <f t="shared" si="12"/>
        <v>0</v>
      </c>
      <c r="O107" s="265"/>
      <c r="P107" s="260"/>
      <c r="Q107" s="294"/>
      <c r="R107" s="168"/>
      <c r="S107" s="173"/>
    </row>
    <row r="108" s="1" customFormat="1" hidden="1" customHeight="1" spans="1:19">
      <c r="A108" s="230"/>
      <c r="B108" s="229"/>
      <c r="C108" s="222"/>
      <c r="D108" s="233"/>
      <c r="E108" s="65"/>
      <c r="F108" s="142" t="s">
        <v>66</v>
      </c>
      <c r="G108" s="142" t="s">
        <v>66</v>
      </c>
      <c r="H108" s="142" t="s">
        <v>66</v>
      </c>
      <c r="I108" s="142" t="s">
        <v>66</v>
      </c>
      <c r="J108" s="142" t="s">
        <v>66</v>
      </c>
      <c r="K108" s="142" t="s">
        <v>66</v>
      </c>
      <c r="L108" s="142" t="s">
        <v>66</v>
      </c>
      <c r="M108" s="143">
        <v>0</v>
      </c>
      <c r="N108" s="261">
        <f t="shared" si="12"/>
        <v>0</v>
      </c>
      <c r="O108" s="265"/>
      <c r="P108" s="260"/>
      <c r="Q108" s="294"/>
      <c r="R108" s="168"/>
      <c r="S108" s="173"/>
    </row>
    <row r="109" s="1" customFormat="1" customHeight="1" spans="1:19">
      <c r="A109" s="230"/>
      <c r="B109" s="229"/>
      <c r="C109" s="222"/>
      <c r="D109" s="233"/>
      <c r="E109" s="65"/>
      <c r="F109" s="142" t="s">
        <v>66</v>
      </c>
      <c r="G109" s="142" t="s">
        <v>66</v>
      </c>
      <c r="H109" s="142" t="s">
        <v>66</v>
      </c>
      <c r="I109" s="142" t="s">
        <v>66</v>
      </c>
      <c r="J109" s="142" t="s">
        <v>66</v>
      </c>
      <c r="K109" s="142" t="s">
        <v>66</v>
      </c>
      <c r="L109" s="142" t="s">
        <v>66</v>
      </c>
      <c r="M109" s="143">
        <v>0</v>
      </c>
      <c r="N109" s="261">
        <f t="shared" si="12"/>
        <v>0</v>
      </c>
      <c r="O109" s="265"/>
      <c r="P109" s="260"/>
      <c r="Q109" s="294"/>
      <c r="R109" s="168"/>
      <c r="S109" s="173"/>
    </row>
    <row r="110" s="1" customFormat="1" customHeight="1" spans="1:19">
      <c r="A110" s="234"/>
      <c r="B110" s="235"/>
      <c r="C110" s="236" t="s">
        <v>83</v>
      </c>
      <c r="D110" s="237" t="s">
        <v>83</v>
      </c>
      <c r="E110" s="238">
        <v>1</v>
      </c>
      <c r="F110" s="144" t="s">
        <v>66</v>
      </c>
      <c r="G110" s="144" t="s">
        <v>66</v>
      </c>
      <c r="H110" s="144" t="s">
        <v>66</v>
      </c>
      <c r="I110" s="144" t="s">
        <v>66</v>
      </c>
      <c r="J110" s="144" t="s">
        <v>66</v>
      </c>
      <c r="K110" s="144" t="s">
        <v>66</v>
      </c>
      <c r="L110" s="144" t="s">
        <v>66</v>
      </c>
      <c r="M110" s="145">
        <v>0</v>
      </c>
      <c r="N110" s="269">
        <f t="shared" si="12"/>
        <v>0</v>
      </c>
      <c r="O110" s="270"/>
      <c r="P110" s="271"/>
      <c r="Q110" s="295"/>
      <c r="R110" s="174"/>
      <c r="S110" s="175"/>
    </row>
    <row r="111" s="1" customFormat="1" customHeight="1" spans="1:19">
      <c r="A111" s="239" t="s">
        <v>157</v>
      </c>
      <c r="B111" s="217" t="s">
        <v>158</v>
      </c>
      <c r="C111" s="217"/>
      <c r="D111" s="217"/>
      <c r="E111" s="217"/>
      <c r="F111" s="217"/>
      <c r="G111" s="217"/>
      <c r="H111" s="217"/>
      <c r="I111" s="217"/>
      <c r="J111" s="71"/>
      <c r="K111" s="217" t="s">
        <v>159</v>
      </c>
      <c r="L111" s="217"/>
      <c r="M111" s="217"/>
      <c r="N111" s="217"/>
      <c r="O111" s="217"/>
      <c r="P111" s="217"/>
      <c r="Q111" s="217"/>
      <c r="R111" s="292" t="s">
        <v>160</v>
      </c>
      <c r="S111" s="293" t="s">
        <v>19</v>
      </c>
    </row>
    <row r="112" s="1" customFormat="1" ht="47" customHeight="1" spans="1:19">
      <c r="A112" s="240"/>
      <c r="B112" s="33" t="s">
        <v>85</v>
      </c>
      <c r="C112" s="34" t="s">
        <v>23</v>
      </c>
      <c r="D112" s="34" t="s">
        <v>161</v>
      </c>
      <c r="E112" s="34" t="s">
        <v>162</v>
      </c>
      <c r="F112" s="34" t="s">
        <v>163</v>
      </c>
      <c r="G112" s="34" t="s">
        <v>164</v>
      </c>
      <c r="H112" s="34" t="s">
        <v>165</v>
      </c>
      <c r="I112" s="34" t="s">
        <v>166</v>
      </c>
      <c r="J112" s="35" t="s">
        <v>167</v>
      </c>
      <c r="K112" s="45" t="s">
        <v>168</v>
      </c>
      <c r="L112" s="46" t="s">
        <v>169</v>
      </c>
      <c r="M112" s="46" t="s">
        <v>170</v>
      </c>
      <c r="N112" s="46" t="s">
        <v>171</v>
      </c>
      <c r="O112" s="46" t="s">
        <v>172</v>
      </c>
      <c r="P112" s="46" t="s">
        <v>173</v>
      </c>
      <c r="Q112" s="164" t="s">
        <v>174</v>
      </c>
      <c r="R112" s="165"/>
      <c r="S112" s="166"/>
    </row>
    <row r="113" s="1" customFormat="1" customHeight="1" spans="1:19">
      <c r="A113" s="240"/>
      <c r="B113" s="241">
        <v>1</v>
      </c>
      <c r="C113" s="242" t="s">
        <v>175</v>
      </c>
      <c r="D113" s="242" t="s">
        <v>176</v>
      </c>
      <c r="E113" s="242"/>
      <c r="F113" s="242">
        <v>1</v>
      </c>
      <c r="G113" s="243">
        <f>E113*F113</f>
        <v>0</v>
      </c>
      <c r="H113" s="244">
        <v>5</v>
      </c>
      <c r="I113" s="272">
        <v>60</v>
      </c>
      <c r="J113" s="273">
        <f>H113/I113</f>
        <v>0.0833333333333333</v>
      </c>
      <c r="K113" s="274" t="s">
        <v>177</v>
      </c>
      <c r="L113" s="275">
        <v>60</v>
      </c>
      <c r="M113" s="276" t="s">
        <v>178</v>
      </c>
      <c r="N113" s="277" t="s">
        <v>179</v>
      </c>
      <c r="O113" s="91">
        <v>880</v>
      </c>
      <c r="P113" s="91">
        <v>210</v>
      </c>
      <c r="Q113" s="296">
        <f>O113/P113</f>
        <v>4.19047619047619</v>
      </c>
      <c r="R113" s="168">
        <f>Q113+J113</f>
        <v>4.27380952380952</v>
      </c>
      <c r="S113" s="297"/>
    </row>
    <row r="114" s="1" customFormat="1" customHeight="1" spans="1:19">
      <c r="A114" s="240"/>
      <c r="B114" s="245">
        <v>2</v>
      </c>
      <c r="C114" s="246"/>
      <c r="D114" s="246"/>
      <c r="E114" s="246"/>
      <c r="F114" s="247"/>
      <c r="G114" s="248"/>
      <c r="H114" s="244"/>
      <c r="I114" s="278"/>
      <c r="J114" s="273"/>
      <c r="K114" s="279"/>
      <c r="L114" s="280"/>
      <c r="M114" s="281"/>
      <c r="N114" s="277"/>
      <c r="O114" s="98"/>
      <c r="P114" s="98"/>
      <c r="Q114" s="296"/>
      <c r="R114" s="168"/>
      <c r="S114" s="298"/>
    </row>
    <row r="115" s="1" customFormat="1" customHeight="1" spans="1:19">
      <c r="A115" s="240"/>
      <c r="B115" s="245">
        <v>3</v>
      </c>
      <c r="C115" s="246"/>
      <c r="D115" s="246"/>
      <c r="E115" s="246"/>
      <c r="F115" s="247"/>
      <c r="G115" s="248"/>
      <c r="H115" s="244"/>
      <c r="I115" s="278"/>
      <c r="J115" s="273"/>
      <c r="K115" s="279"/>
      <c r="L115" s="280"/>
      <c r="M115" s="281"/>
      <c r="N115" s="277"/>
      <c r="O115" s="98"/>
      <c r="P115" s="98"/>
      <c r="Q115" s="296"/>
      <c r="R115" s="168"/>
      <c r="S115" s="298"/>
    </row>
    <row r="116" s="1" customFormat="1" customHeight="1" spans="1:19">
      <c r="A116" s="240"/>
      <c r="B116" s="245">
        <v>4</v>
      </c>
      <c r="C116" s="249"/>
      <c r="D116" s="246"/>
      <c r="E116" s="246"/>
      <c r="F116" s="247"/>
      <c r="G116" s="248"/>
      <c r="H116" s="244"/>
      <c r="I116" s="278"/>
      <c r="J116" s="273"/>
      <c r="K116" s="279"/>
      <c r="L116" s="280"/>
      <c r="M116" s="281"/>
      <c r="N116" s="277"/>
      <c r="O116" s="98"/>
      <c r="P116" s="98"/>
      <c r="Q116" s="296"/>
      <c r="R116" s="168"/>
      <c r="S116" s="298"/>
    </row>
    <row r="117" s="1" customFormat="1" customHeight="1" spans="1:19">
      <c r="A117" s="240"/>
      <c r="B117" s="245">
        <v>5</v>
      </c>
      <c r="C117" s="246"/>
      <c r="D117" s="246"/>
      <c r="E117" s="246"/>
      <c r="F117" s="247"/>
      <c r="G117" s="248"/>
      <c r="H117" s="244"/>
      <c r="I117" s="278"/>
      <c r="J117" s="273"/>
      <c r="K117" s="279"/>
      <c r="L117" s="280"/>
      <c r="M117" s="281"/>
      <c r="N117" s="277"/>
      <c r="O117" s="98"/>
      <c r="P117" s="98"/>
      <c r="Q117" s="296"/>
      <c r="R117" s="168"/>
      <c r="S117" s="298"/>
    </row>
    <row r="118" s="1" customFormat="1" customHeight="1" spans="1:19">
      <c r="A118" s="240"/>
      <c r="B118" s="245">
        <v>6</v>
      </c>
      <c r="C118" s="246"/>
      <c r="D118" s="246"/>
      <c r="E118" s="246"/>
      <c r="F118" s="247"/>
      <c r="G118" s="248"/>
      <c r="H118" s="244"/>
      <c r="I118" s="278"/>
      <c r="J118" s="273"/>
      <c r="K118" s="279"/>
      <c r="L118" s="280"/>
      <c r="M118" s="281"/>
      <c r="N118" s="277"/>
      <c r="O118" s="98"/>
      <c r="P118" s="98"/>
      <c r="Q118" s="296"/>
      <c r="R118" s="168"/>
      <c r="S118" s="298"/>
    </row>
    <row r="119" s="1" customFormat="1" hidden="1" customHeight="1" spans="1:19">
      <c r="A119" s="240"/>
      <c r="B119" s="250"/>
      <c r="C119" s="251"/>
      <c r="D119" s="251"/>
      <c r="E119" s="251"/>
      <c r="F119" s="252"/>
      <c r="G119" s="248"/>
      <c r="H119" s="244"/>
      <c r="I119" s="282"/>
      <c r="J119" s="273"/>
      <c r="K119" s="283"/>
      <c r="L119" s="284"/>
      <c r="M119" s="285"/>
      <c r="N119" s="277"/>
      <c r="O119" s="286"/>
      <c r="P119" s="286"/>
      <c r="Q119" s="296"/>
      <c r="R119" s="168"/>
      <c r="S119" s="299"/>
    </row>
    <row r="120" s="1" customFormat="1" hidden="1" customHeight="1" spans="1:19">
      <c r="A120" s="240"/>
      <c r="B120" s="250"/>
      <c r="C120" s="251"/>
      <c r="D120" s="251"/>
      <c r="E120" s="251"/>
      <c r="F120" s="252"/>
      <c r="G120" s="248"/>
      <c r="H120" s="244"/>
      <c r="I120" s="282"/>
      <c r="J120" s="273"/>
      <c r="K120" s="283"/>
      <c r="L120" s="284"/>
      <c r="M120" s="285"/>
      <c r="N120" s="277"/>
      <c r="O120" s="286"/>
      <c r="P120" s="286"/>
      <c r="Q120" s="296"/>
      <c r="R120" s="168"/>
      <c r="S120" s="299"/>
    </row>
    <row r="121" s="1" customFormat="1" hidden="1" customHeight="1" spans="1:19">
      <c r="A121" s="240"/>
      <c r="B121" s="250"/>
      <c r="C121" s="251"/>
      <c r="D121" s="251"/>
      <c r="E121" s="251"/>
      <c r="F121" s="252"/>
      <c r="G121" s="248"/>
      <c r="H121" s="244"/>
      <c r="I121" s="282"/>
      <c r="J121" s="273"/>
      <c r="K121" s="283"/>
      <c r="L121" s="284"/>
      <c r="M121" s="285"/>
      <c r="N121" s="277"/>
      <c r="O121" s="286"/>
      <c r="P121" s="286"/>
      <c r="Q121" s="296"/>
      <c r="R121" s="168"/>
      <c r="S121" s="299"/>
    </row>
    <row r="122" s="1" customFormat="1" hidden="1" customHeight="1" spans="1:19">
      <c r="A122" s="240"/>
      <c r="B122" s="250"/>
      <c r="C122" s="251"/>
      <c r="D122" s="251"/>
      <c r="E122" s="251"/>
      <c r="F122" s="252"/>
      <c r="G122" s="248"/>
      <c r="H122" s="244"/>
      <c r="I122" s="282"/>
      <c r="J122" s="273"/>
      <c r="K122" s="283"/>
      <c r="L122" s="284"/>
      <c r="M122" s="285"/>
      <c r="N122" s="277"/>
      <c r="O122" s="286"/>
      <c r="P122" s="286"/>
      <c r="Q122" s="296"/>
      <c r="R122" s="168"/>
      <c r="S122" s="299"/>
    </row>
    <row r="123" s="1" customFormat="1" hidden="1" customHeight="1" spans="1:19">
      <c r="A123" s="240"/>
      <c r="B123" s="250"/>
      <c r="C123" s="251"/>
      <c r="D123" s="251"/>
      <c r="E123" s="251"/>
      <c r="F123" s="252"/>
      <c r="G123" s="248"/>
      <c r="H123" s="244"/>
      <c r="I123" s="282"/>
      <c r="J123" s="273"/>
      <c r="K123" s="283"/>
      <c r="L123" s="284"/>
      <c r="M123" s="285"/>
      <c r="N123" s="277"/>
      <c r="O123" s="286"/>
      <c r="P123" s="286"/>
      <c r="Q123" s="296"/>
      <c r="R123" s="168"/>
      <c r="S123" s="299"/>
    </row>
    <row r="124" s="1" customFormat="1" hidden="1" customHeight="1" spans="1:19">
      <c r="A124" s="240"/>
      <c r="B124" s="250"/>
      <c r="C124" s="251"/>
      <c r="D124" s="251"/>
      <c r="E124" s="251"/>
      <c r="F124" s="252"/>
      <c r="G124" s="248"/>
      <c r="H124" s="244"/>
      <c r="I124" s="282"/>
      <c r="J124" s="273"/>
      <c r="K124" s="283"/>
      <c r="L124" s="284"/>
      <c r="M124" s="285"/>
      <c r="N124" s="277"/>
      <c r="O124" s="286"/>
      <c r="P124" s="286"/>
      <c r="Q124" s="296"/>
      <c r="R124" s="168"/>
      <c r="S124" s="299"/>
    </row>
    <row r="125" s="1" customFormat="1" hidden="1" customHeight="1" spans="1:19">
      <c r="A125" s="240"/>
      <c r="B125" s="250"/>
      <c r="C125" s="251"/>
      <c r="D125" s="251"/>
      <c r="E125" s="251"/>
      <c r="F125" s="252"/>
      <c r="G125" s="248"/>
      <c r="H125" s="244"/>
      <c r="I125" s="282"/>
      <c r="J125" s="273"/>
      <c r="K125" s="283"/>
      <c r="L125" s="284"/>
      <c r="M125" s="285"/>
      <c r="N125" s="277"/>
      <c r="O125" s="286"/>
      <c r="P125" s="286"/>
      <c r="Q125" s="296"/>
      <c r="R125" s="168"/>
      <c r="S125" s="299"/>
    </row>
    <row r="126" s="1" customFormat="1" hidden="1" customHeight="1" spans="1:19">
      <c r="A126" s="240"/>
      <c r="B126" s="250"/>
      <c r="C126" s="251"/>
      <c r="D126" s="251"/>
      <c r="E126" s="251"/>
      <c r="F126" s="252"/>
      <c r="G126" s="248"/>
      <c r="H126" s="244"/>
      <c r="I126" s="282"/>
      <c r="J126" s="273"/>
      <c r="K126" s="283"/>
      <c r="L126" s="284"/>
      <c r="M126" s="285"/>
      <c r="N126" s="277"/>
      <c r="O126" s="286"/>
      <c r="P126" s="286"/>
      <c r="Q126" s="296"/>
      <c r="R126" s="168"/>
      <c r="S126" s="299"/>
    </row>
    <row r="127" s="1" customFormat="1" hidden="1" customHeight="1" spans="1:19">
      <c r="A127" s="240"/>
      <c r="B127" s="250"/>
      <c r="C127" s="251"/>
      <c r="D127" s="251"/>
      <c r="E127" s="251"/>
      <c r="F127" s="252"/>
      <c r="G127" s="248"/>
      <c r="H127" s="244"/>
      <c r="I127" s="282"/>
      <c r="J127" s="273"/>
      <c r="K127" s="283"/>
      <c r="L127" s="284"/>
      <c r="M127" s="285"/>
      <c r="N127" s="277"/>
      <c r="O127" s="286"/>
      <c r="P127" s="286"/>
      <c r="Q127" s="296"/>
      <c r="R127" s="168"/>
      <c r="S127" s="299"/>
    </row>
    <row r="128" s="1" customFormat="1" hidden="1" customHeight="1" spans="1:19">
      <c r="A128" s="240"/>
      <c r="B128" s="250"/>
      <c r="C128" s="251"/>
      <c r="D128" s="251"/>
      <c r="E128" s="251"/>
      <c r="F128" s="252"/>
      <c r="G128" s="248"/>
      <c r="H128" s="244"/>
      <c r="I128" s="282"/>
      <c r="J128" s="273"/>
      <c r="K128" s="283"/>
      <c r="L128" s="284"/>
      <c r="M128" s="285"/>
      <c r="N128" s="277"/>
      <c r="O128" s="286"/>
      <c r="P128" s="286"/>
      <c r="Q128" s="296"/>
      <c r="R128" s="168"/>
      <c r="S128" s="299"/>
    </row>
    <row r="129" s="1" customFormat="1" hidden="1" customHeight="1" spans="1:19">
      <c r="A129" s="240"/>
      <c r="B129" s="250"/>
      <c r="C129" s="251"/>
      <c r="D129" s="251"/>
      <c r="E129" s="251"/>
      <c r="F129" s="252"/>
      <c r="G129" s="248"/>
      <c r="H129" s="244"/>
      <c r="I129" s="282"/>
      <c r="J129" s="273"/>
      <c r="K129" s="283"/>
      <c r="L129" s="284"/>
      <c r="M129" s="285"/>
      <c r="N129" s="277"/>
      <c r="O129" s="286"/>
      <c r="P129" s="286"/>
      <c r="Q129" s="296"/>
      <c r="R129" s="168"/>
      <c r="S129" s="299"/>
    </row>
    <row r="130" s="1" customFormat="1" hidden="1" customHeight="1" spans="1:19">
      <c r="A130" s="240"/>
      <c r="B130" s="250"/>
      <c r="C130" s="251"/>
      <c r="D130" s="251"/>
      <c r="E130" s="251"/>
      <c r="F130" s="252"/>
      <c r="G130" s="248"/>
      <c r="H130" s="244"/>
      <c r="I130" s="282"/>
      <c r="J130" s="273"/>
      <c r="K130" s="283"/>
      <c r="L130" s="284"/>
      <c r="M130" s="285"/>
      <c r="N130" s="277"/>
      <c r="O130" s="286"/>
      <c r="P130" s="286"/>
      <c r="Q130" s="296"/>
      <c r="R130" s="168"/>
      <c r="S130" s="299"/>
    </row>
    <row r="131" s="1" customFormat="1" hidden="1" customHeight="1" spans="1:19">
      <c r="A131" s="240"/>
      <c r="B131" s="250"/>
      <c r="C131" s="251"/>
      <c r="D131" s="251"/>
      <c r="E131" s="251"/>
      <c r="F131" s="252"/>
      <c r="G131" s="248"/>
      <c r="H131" s="244"/>
      <c r="I131" s="282"/>
      <c r="J131" s="273"/>
      <c r="K131" s="283"/>
      <c r="L131" s="284"/>
      <c r="M131" s="285"/>
      <c r="N131" s="277"/>
      <c r="O131" s="286"/>
      <c r="P131" s="286"/>
      <c r="Q131" s="296"/>
      <c r="R131" s="168"/>
      <c r="S131" s="299"/>
    </row>
    <row r="132" s="1" customFormat="1" hidden="1" customHeight="1" spans="1:19">
      <c r="A132" s="240"/>
      <c r="B132" s="250"/>
      <c r="C132" s="251"/>
      <c r="D132" s="251"/>
      <c r="E132" s="251"/>
      <c r="F132" s="252"/>
      <c r="G132" s="248"/>
      <c r="H132" s="244"/>
      <c r="I132" s="282"/>
      <c r="J132" s="273"/>
      <c r="K132" s="283"/>
      <c r="L132" s="284"/>
      <c r="M132" s="285"/>
      <c r="N132" s="277"/>
      <c r="O132" s="286"/>
      <c r="P132" s="286"/>
      <c r="Q132" s="296"/>
      <c r="R132" s="168"/>
      <c r="S132" s="299"/>
    </row>
    <row r="133" s="1" customFormat="1" hidden="1" customHeight="1" spans="1:19">
      <c r="A133" s="240"/>
      <c r="B133" s="250"/>
      <c r="C133" s="251"/>
      <c r="D133" s="251"/>
      <c r="E133" s="251"/>
      <c r="F133" s="252"/>
      <c r="G133" s="248"/>
      <c r="H133" s="244"/>
      <c r="I133" s="282"/>
      <c r="J133" s="273"/>
      <c r="K133" s="283"/>
      <c r="L133" s="284"/>
      <c r="M133" s="285"/>
      <c r="N133" s="277"/>
      <c r="O133" s="286"/>
      <c r="P133" s="286"/>
      <c r="Q133" s="296"/>
      <c r="R133" s="168"/>
      <c r="S133" s="299"/>
    </row>
    <row r="134" s="1" customFormat="1" hidden="1" customHeight="1" spans="1:19">
      <c r="A134" s="240"/>
      <c r="B134" s="250"/>
      <c r="C134" s="251"/>
      <c r="D134" s="251"/>
      <c r="E134" s="251"/>
      <c r="F134" s="252"/>
      <c r="G134" s="248"/>
      <c r="H134" s="244"/>
      <c r="I134" s="282"/>
      <c r="J134" s="273"/>
      <c r="K134" s="283"/>
      <c r="L134" s="284"/>
      <c r="M134" s="285"/>
      <c r="N134" s="277"/>
      <c r="O134" s="286"/>
      <c r="P134" s="286"/>
      <c r="Q134" s="296"/>
      <c r="R134" s="168"/>
      <c r="S134" s="299"/>
    </row>
    <row r="135" s="1" customFormat="1" hidden="1" customHeight="1" spans="1:19">
      <c r="A135" s="240"/>
      <c r="B135" s="250"/>
      <c r="C135" s="251"/>
      <c r="D135" s="251"/>
      <c r="E135" s="251"/>
      <c r="F135" s="252"/>
      <c r="G135" s="248"/>
      <c r="H135" s="244"/>
      <c r="I135" s="282"/>
      <c r="J135" s="273"/>
      <c r="K135" s="283"/>
      <c r="L135" s="284"/>
      <c r="M135" s="285"/>
      <c r="N135" s="277"/>
      <c r="O135" s="286"/>
      <c r="P135" s="286"/>
      <c r="Q135" s="296"/>
      <c r="R135" s="168"/>
      <c r="S135" s="299"/>
    </row>
    <row r="136" s="1" customFormat="1" hidden="1" customHeight="1" spans="1:19">
      <c r="A136" s="240"/>
      <c r="B136" s="250"/>
      <c r="C136" s="251"/>
      <c r="D136" s="251"/>
      <c r="E136" s="251"/>
      <c r="F136" s="252"/>
      <c r="G136" s="248"/>
      <c r="H136" s="244"/>
      <c r="I136" s="282"/>
      <c r="J136" s="273"/>
      <c r="K136" s="283"/>
      <c r="L136" s="284"/>
      <c r="M136" s="285"/>
      <c r="N136" s="277"/>
      <c r="O136" s="286"/>
      <c r="P136" s="286"/>
      <c r="Q136" s="296"/>
      <c r="R136" s="168"/>
      <c r="S136" s="299"/>
    </row>
    <row r="137" s="1" customFormat="1" hidden="1" customHeight="1" spans="1:19">
      <c r="A137" s="240"/>
      <c r="B137" s="250"/>
      <c r="C137" s="251"/>
      <c r="D137" s="251"/>
      <c r="E137" s="251"/>
      <c r="F137" s="252"/>
      <c r="G137" s="248"/>
      <c r="H137" s="244"/>
      <c r="I137" s="282"/>
      <c r="J137" s="273"/>
      <c r="K137" s="283"/>
      <c r="L137" s="284"/>
      <c r="M137" s="285"/>
      <c r="N137" s="277"/>
      <c r="O137" s="286"/>
      <c r="P137" s="286"/>
      <c r="Q137" s="296"/>
      <c r="R137" s="168"/>
      <c r="S137" s="299"/>
    </row>
    <row r="138" s="1" customFormat="1" hidden="1" customHeight="1" spans="1:19">
      <c r="A138" s="240"/>
      <c r="B138" s="250"/>
      <c r="C138" s="251"/>
      <c r="D138" s="251"/>
      <c r="E138" s="251"/>
      <c r="F138" s="252"/>
      <c r="G138" s="248"/>
      <c r="H138" s="244"/>
      <c r="I138" s="282"/>
      <c r="J138" s="273"/>
      <c r="K138" s="283"/>
      <c r="L138" s="284"/>
      <c r="M138" s="285"/>
      <c r="N138" s="277"/>
      <c r="O138" s="286"/>
      <c r="P138" s="286"/>
      <c r="Q138" s="296"/>
      <c r="R138" s="168"/>
      <c r="S138" s="299"/>
    </row>
    <row r="139" s="1" customFormat="1" customHeight="1" spans="1:19">
      <c r="A139" s="240"/>
      <c r="B139" s="250"/>
      <c r="C139" s="251"/>
      <c r="D139" s="251"/>
      <c r="E139" s="251"/>
      <c r="F139" s="252"/>
      <c r="G139" s="248"/>
      <c r="H139" s="244"/>
      <c r="I139" s="282"/>
      <c r="J139" s="273"/>
      <c r="K139" s="283"/>
      <c r="L139" s="284"/>
      <c r="M139" s="285"/>
      <c r="N139" s="277"/>
      <c r="O139" s="286"/>
      <c r="P139" s="286"/>
      <c r="Q139" s="296"/>
      <c r="R139" s="168"/>
      <c r="S139" s="299"/>
    </row>
    <row r="140" s="1" customFormat="1" customHeight="1" spans="1:19">
      <c r="A140" s="306"/>
      <c r="B140" s="236" t="s">
        <v>83</v>
      </c>
      <c r="C140" s="237"/>
      <c r="D140" s="307"/>
      <c r="E140" s="307"/>
      <c r="F140" s="308"/>
      <c r="G140" s="309"/>
      <c r="H140" s="310"/>
      <c r="I140" s="311"/>
      <c r="J140" s="312"/>
      <c r="K140" s="301"/>
      <c r="L140" s="313"/>
      <c r="M140" s="314"/>
      <c r="N140" s="315"/>
      <c r="O140" s="316"/>
      <c r="P140" s="316"/>
      <c r="Q140" s="317"/>
      <c r="R140" s="174"/>
      <c r="S140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40:AE40"/>
    <mergeCell ref="G41:Z41"/>
    <mergeCell ref="AA41:AD41"/>
    <mergeCell ref="AE41:AF41"/>
    <mergeCell ref="G42:O42"/>
    <mergeCell ref="P42:Q42"/>
    <mergeCell ref="R42:S42"/>
    <mergeCell ref="T42:V42"/>
    <mergeCell ref="W42:Y42"/>
    <mergeCell ref="B80:Q80"/>
    <mergeCell ref="R80:S80"/>
    <mergeCell ref="F81:H81"/>
    <mergeCell ref="B111:J111"/>
    <mergeCell ref="K111:Q111"/>
    <mergeCell ref="A6:A11"/>
    <mergeCell ref="A12:A40"/>
    <mergeCell ref="A41:A80"/>
    <mergeCell ref="A81:A110"/>
    <mergeCell ref="A111:A140"/>
    <mergeCell ref="B6:B8"/>
    <mergeCell ref="B9:B11"/>
    <mergeCell ref="B13:B16"/>
    <mergeCell ref="B17:B40"/>
    <mergeCell ref="B41:B43"/>
    <mergeCell ref="B81:B95"/>
    <mergeCell ref="B96:B110"/>
    <mergeCell ref="C6:C7"/>
    <mergeCell ref="C9:C10"/>
    <mergeCell ref="C41:C43"/>
    <mergeCell ref="C44:C48"/>
    <mergeCell ref="C81:C82"/>
    <mergeCell ref="C96:C97"/>
    <mergeCell ref="D6:D7"/>
    <mergeCell ref="D9:D10"/>
    <mergeCell ref="D41:D43"/>
    <mergeCell ref="D81:D82"/>
    <mergeCell ref="D96:D97"/>
    <mergeCell ref="E6:E7"/>
    <mergeCell ref="E9:E10"/>
    <mergeCell ref="E41:E43"/>
    <mergeCell ref="E81:E82"/>
    <mergeCell ref="E96:E97"/>
    <mergeCell ref="F9:F10"/>
    <mergeCell ref="F41:F43"/>
    <mergeCell ref="F96:F97"/>
    <mergeCell ref="G9:G10"/>
    <mergeCell ref="G96:G97"/>
    <mergeCell ref="H9:H10"/>
    <mergeCell ref="H96:H97"/>
    <mergeCell ref="H113:H140"/>
    <mergeCell ref="I6:I7"/>
    <mergeCell ref="I81:I82"/>
    <mergeCell ref="I96:I97"/>
    <mergeCell ref="I113:I140"/>
    <mergeCell ref="J6:J7"/>
    <mergeCell ref="J81:J82"/>
    <mergeCell ref="J96:J97"/>
    <mergeCell ref="J113:J140"/>
    <mergeCell ref="K81:K82"/>
    <mergeCell ref="K96:K97"/>
    <mergeCell ref="K113:K140"/>
    <mergeCell ref="L81:L82"/>
    <mergeCell ref="L96:L97"/>
    <mergeCell ref="L113:L140"/>
    <mergeCell ref="M81:M82"/>
    <mergeCell ref="M96:M97"/>
    <mergeCell ref="M113:M140"/>
    <mergeCell ref="N6:N7"/>
    <mergeCell ref="N81:N82"/>
    <mergeCell ref="N96:N97"/>
    <mergeCell ref="N113:N140"/>
    <mergeCell ref="O6:O7"/>
    <mergeCell ref="O8:O11"/>
    <mergeCell ref="O81:O82"/>
    <mergeCell ref="O96:O97"/>
    <mergeCell ref="O113:O140"/>
    <mergeCell ref="P6:P7"/>
    <mergeCell ref="P8:P11"/>
    <mergeCell ref="P81:P82"/>
    <mergeCell ref="P83:P110"/>
    <mergeCell ref="P113:P140"/>
    <mergeCell ref="Q6:Q7"/>
    <mergeCell ref="Q8:Q11"/>
    <mergeCell ref="Q81:Q82"/>
    <mergeCell ref="Q83:Q110"/>
    <mergeCell ref="Q113:Q140"/>
    <mergeCell ref="R6:R7"/>
    <mergeCell ref="R8:R11"/>
    <mergeCell ref="R13:R40"/>
    <mergeCell ref="R81:R82"/>
    <mergeCell ref="R83:R110"/>
    <mergeCell ref="R111:R112"/>
    <mergeCell ref="R113:R140"/>
    <mergeCell ref="S6:S7"/>
    <mergeCell ref="S81:S82"/>
    <mergeCell ref="S111:S112"/>
    <mergeCell ref="Z42:Z43"/>
    <mergeCell ref="AA42:AA43"/>
    <mergeCell ref="AB42:AB43"/>
    <mergeCell ref="AC42:AC43"/>
    <mergeCell ref="AD42:AD43"/>
    <mergeCell ref="AE42:AE43"/>
    <mergeCell ref="AF42:AF43"/>
    <mergeCell ref="AG41:AG43"/>
    <mergeCell ref="AH41:AH43"/>
    <mergeCell ref="AI41:AI43"/>
    <mergeCell ref="AJ41:AJ43"/>
  </mergeCells>
  <dataValidations count="1">
    <dataValidation type="list" allowBlank="1" showInputMessage="1" showErrorMessage="1" sqref="I13 I36 I40 I14:I15 I16:I30 I31:I35 I37:I39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79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6803010W主驾座垫发泡</vt:lpstr>
      <vt:lpstr>6803010WA主驾座垫发泡-带通风 </vt:lpstr>
      <vt:lpstr>6805100W主驾靠背发泡 </vt:lpstr>
      <vt:lpstr>6805100WB主驾靠背发泡-带通风  </vt:lpstr>
      <vt:lpstr>6903010W副驾座垫发泡 </vt:lpstr>
      <vt:lpstr>6903010WA副驾座垫发泡 -带通风</vt:lpstr>
      <vt:lpstr>6905100W副驾靠背发泡 </vt:lpstr>
      <vt:lpstr>6905100WA副驾靠背发泡 -带通风</vt:lpstr>
      <vt:lpstr>7003110WA左后座椅座垫发泡 </vt:lpstr>
      <vt:lpstr>7005100W左后座椅靠背发泡 </vt:lpstr>
      <vt:lpstr>7005100WB左后座椅靠背发泡-无扶手</vt:lpstr>
      <vt:lpstr>7005200W右后座椅靠背发泡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zhang.yungou</dc:creator>
  <cp:lastModifiedBy>Administrator</cp:lastModifiedBy>
  <dcterms:created xsi:type="dcterms:W3CDTF">2021-12-10T05:44:00Z</dcterms:created>
  <dcterms:modified xsi:type="dcterms:W3CDTF">2024-10-09T03:19:03Z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03571C752B2C429980CD35C09C969A0C_13</vt:lpwstr>
  </property>
</Properties>
</file>