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C7D645F8-2F6D-4F20-B541-F35C7A65C744}" xr6:coauthVersionLast="47" xr6:coauthVersionMax="47" xr10:uidLastSave="{00000000-0000-0000-0000-000000000000}"/>
  <bookViews>
    <workbookView xWindow="-120" yWindow="-120" windowWidth="24240" windowHeight="13140" activeTab="7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  <sheet name="2024.10.9" sheetId="7" r:id="rId7"/>
    <sheet name="2024.10.21" sheetId="9" r:id="rId8"/>
  </sheets>
  <externalReferences>
    <externalReference r:id="rId9"/>
  </externalReferences>
  <definedNames>
    <definedName name="_xlnm._FilterDatabase" localSheetId="7" hidden="1">'2024.10.21'!$A$2:$L$26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9" l="1"/>
  <c r="I26" i="9" s="1"/>
  <c r="L25" i="9"/>
  <c r="I25" i="9" s="1"/>
  <c r="L24" i="9"/>
  <c r="I24" i="9" s="1"/>
  <c r="L23" i="9"/>
  <c r="I23" i="9" s="1"/>
  <c r="L22" i="9"/>
  <c r="I22" i="9" s="1"/>
  <c r="L21" i="9"/>
  <c r="I21" i="9" s="1"/>
  <c r="L20" i="9"/>
  <c r="I20" i="9" s="1"/>
  <c r="L19" i="9"/>
  <c r="I19" i="9" s="1"/>
  <c r="L18" i="9"/>
  <c r="I18" i="9" s="1"/>
  <c r="L17" i="9"/>
  <c r="I17" i="9" s="1"/>
  <c r="L16" i="9"/>
  <c r="I16" i="9" s="1"/>
  <c r="L15" i="9"/>
  <c r="I15" i="9" s="1"/>
  <c r="L14" i="9"/>
  <c r="I14" i="9" s="1"/>
  <c r="L13" i="9"/>
  <c r="I13" i="9" s="1"/>
  <c r="L12" i="9"/>
  <c r="I12" i="9" s="1"/>
  <c r="L11" i="9"/>
  <c r="I11" i="9" s="1"/>
  <c r="L10" i="9"/>
  <c r="I10" i="9" s="1"/>
  <c r="L9" i="9"/>
  <c r="I9" i="9" s="1"/>
  <c r="L8" i="9"/>
  <c r="I8" i="9" s="1"/>
  <c r="L7" i="9"/>
  <c r="I7" i="9" s="1"/>
  <c r="L6" i="9"/>
  <c r="I6" i="9" s="1"/>
  <c r="L5" i="9"/>
  <c r="I5" i="9" s="1"/>
  <c r="L4" i="9"/>
  <c r="I4" i="9" s="1"/>
  <c r="L3" i="9"/>
  <c r="I3" i="9" s="1"/>
  <c r="T4" i="7"/>
  <c r="I4" i="7"/>
  <c r="Q4" i="7"/>
  <c r="L4" i="7"/>
  <c r="V4" i="7"/>
  <c r="I15" i="6"/>
  <c r="I14" i="6" l="1"/>
  <c r="I13" i="6"/>
  <c r="I24" i="6"/>
  <c r="I23" i="6"/>
  <c r="I22" i="6"/>
  <c r="I21" i="6"/>
  <c r="I20" i="6"/>
  <c r="I19" i="6"/>
  <c r="I18" i="6"/>
  <c r="I10" i="6"/>
  <c r="I9" i="6"/>
  <c r="I8" i="6"/>
  <c r="I7" i="6"/>
  <c r="I6" i="6" l="1"/>
  <c r="I4" i="6"/>
  <c r="I5" i="6"/>
  <c r="I17" i="6" l="1"/>
  <c r="I16" i="6"/>
  <c r="I12" i="6"/>
  <c r="I11" i="6"/>
  <c r="I3" i="6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BB179B4D-B742-42B8-AA11-2DE3775A336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EA72BAF8-A013-4088-A646-FACD1E67B8AF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<sst xmlns="http://schemas.openxmlformats.org/spreadsheetml/2006/main" count="711" uniqueCount="275">
  <si>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</si>
  <si>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</si>
  <si>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</si>
  <si>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</si>
  <si>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</si>
  <si>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</si>
  <si>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</si>
  <si>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</si>
  <si>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</si>
  <si>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</si>
  <si>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</si>
  <si>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</si>
  <si>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</si>
  <si>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</si>
  <si>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</si>
  <si>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</si>
  <si>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</si>
  <si>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</si>
  <si>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</si>
  <si>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</si>
  <si>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</si>
  <si>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</si>
  <si>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</si>
  <si>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</si>
  <si>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</si>
  <si>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</si>
  <si>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</si>
  <si>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</si>
  <si>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</si>
  <si>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</si>
  <si>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</si>
  <si>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</si>
  <si>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</si>
  <si>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</si>
  <si>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</si>
  <si>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</si>
  <si>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</si>
  <si>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</si>
  <si>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</si>
  <si>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</si>
  <si>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</si>
  <si>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</si>
  <si>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</si>
  <si>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</si>
  <si>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</si>
  <si>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</si>
  <si>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</si>
  <si>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</si>
  <si>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</si>
  <si>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</si>
  <si>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</si>
  <si>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</si>
  <si>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</si>
  <si>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</si>
  <si>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</si>
  <si>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</si>
  <si>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</si>
  <si>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</si>
  <si>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</si>
  <si>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</si>
  <si>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</si>
  <si>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</si>
  <si>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</si>
  <si>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</si>
  <si>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</si>
  <si>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</si>
  <si>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</si>
  <si>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</si>
  <si>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</si>
  <si>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</si>
  <si>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</si>
  <si>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</si>
  <si>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</si>
  <si>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</si>
  <si>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</si>
  <si>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</si>
  <si>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</si>
  <si>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</si>
  <si>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</si>
  <si>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</si>
  <si>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</si>
  <si>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</si>
  <si>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</si>
  <si>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</si>
  <si>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</si>
  <si>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</si>
  <si>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</si>
  <si>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</si>
  <si>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</si>
  <si>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</si>
  <si>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</si>
  <si>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</si>
  <si>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</si>
  <si>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</si>
  <si>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</si>
  <si>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</si>
  <si>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</si>
  <si>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</si>
  <si>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</si>
  <si>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</si>
  <si>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</si>
  <si>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</si>
  <si>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</si>
  <si>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</si>
  <si>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</si>
  <si>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</si>
  <si>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</si>
  <si>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</si>
  <si>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</si>
  <si>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</si>
  <si>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</si>
  <si>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</si>
  <si>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</si>
  <si>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</si>
  <si>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</si>
  <si>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</si>
  <si>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</si>
  <si>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</si>
  <si>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</si>
  <si>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</si>
  <si>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</si>
  <si>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</si>
  <si>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</si>
  <si>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</si>
  <si>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</si>
  <si>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</si>
  <si>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</si>
  <si>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</si>
  <si>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</si>
  <si>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</si>
  <si>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</si>
  <si>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</si>
  <si>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</si>
  <si>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</si>
  <si>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</si>
  <si>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</si>
  <si>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</si>
  <si>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</si>
  <si>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</si>
  <si>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</si>
  <si>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</si>
  <si>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</si>
  <si>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</si>
  <si>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</si>
  <si>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</si>
  <si>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</si>
  <si>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</si>
  <si>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</si>
  <si>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</si>
  <si>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</si>
  <si>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</si>
  <si>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</si>
  <si>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</si>
  <si>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</si>
  <si>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</si>
  <si>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</si>
  <si>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</si>
  <si>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</si>
  <si>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</si>
  <si>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</si>
  <si>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</si>
  <si>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</si>
  <si>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</si>
  <si>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</si>
  <si>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</si>
  <si>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</si>
  <si>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</si>
  <si>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</si>
  <si>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</si>
  <si>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</si>
  <si>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</si>
  <si>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</si>
  <si>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</si>
  <si>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</si>
  <si>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</si>
  <si>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</si>
  <si>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</si>
  <si>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</si>
  <si>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</si>
  <si>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</si>
  <si>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</si>
  <si>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</si>
  <si>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</si>
  <si>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</si>
  <si>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</si>
  <si>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</si>
  <si>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</si>
  <si>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</si>
  <si>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</si>
  <si>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</si>
  <si>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</si>
  <si>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</si>
  <si>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</si>
  <si>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</si>
  <si>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</si>
  <si>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</si>
  <si>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</si>
  <si>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</si>
  <si>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</si>
  <si>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</si>
  <si>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</si>
  <si>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</si>
  <si>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</si>
  <si>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</si>
  <si>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</si>
  <si>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</si>
  <si>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</si>
  <si>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</si>
  <si>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</si>
  <si>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</si>
  <si>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</si>
  <si>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</si>
  <si>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</si>
  <si>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</si>
  <si>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</si>
  <si>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</si>
  <si>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</si>
  <si>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</si>
  <si>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</si>
  <si>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</si>
  <si>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</si>
  <si>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</si>
  <si>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</si>
  <si>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</si>
  <si>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</si>
  <si>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</si>
  <si>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</si>
  <si>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</si>
  <si>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</si>
  <si>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</si>
  <si>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</si>
  <si>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</si>
  <si>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</si>
  <si>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</si>
  <si>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SLT0010696</t>
  </si>
  <si>
    <t>扶手总成 / 济南轻卡统帅</t>
  </si>
  <si>
    <t>SLT0010701</t>
  </si>
  <si>
    <t>扶手总成堵盖 / 济南轻卡统帅</t>
  </si>
  <si>
    <t>SBS0010124</t>
  </si>
  <si>
    <t>驾驶员滑轨总成 / 福田奥杰EVC3</t>
  </si>
  <si>
    <t>EA</t>
    <phoneticPr fontId="2" type="noConversion"/>
  </si>
  <si>
    <t>发泡净重</t>
    <phoneticPr fontId="2" type="noConversion"/>
  </si>
  <si>
    <t>辅件金额</t>
    <phoneticPr fontId="2" type="noConversion"/>
  </si>
  <si>
    <t>PP改性料(深灰)64</t>
  </si>
  <si>
    <t>单车运费</t>
  </si>
  <si>
    <t>每车数量</t>
  </si>
  <si>
    <t>SLT0000753</t>
  </si>
  <si>
    <t>M3奥铃升级海外出口副背1800布套</t>
  </si>
  <si>
    <t>SLT0000754</t>
  </si>
  <si>
    <t>M3小背1800加宽布套奥铃升级海外出口</t>
  </si>
  <si>
    <t>SLT0000755</t>
  </si>
  <si>
    <t>M3副座1800加宽布套奥铃升级海外出口</t>
  </si>
  <si>
    <t>SLT0000756</t>
  </si>
  <si>
    <t>1800加宽副座骨架骨架</t>
  </si>
  <si>
    <t>SLT0000079</t>
  </si>
  <si>
    <t>M3-1800加宽小背骨架</t>
  </si>
  <si>
    <t>SLT0000081</t>
  </si>
  <si>
    <t>M3欧马可大折（副司机）调角器</t>
  </si>
  <si>
    <t>SLT0000735</t>
  </si>
  <si>
    <t>M3小背折叠器总成副司机调角器</t>
  </si>
  <si>
    <t>SLT0000736</t>
  </si>
  <si>
    <t>M3大背折叠器手把手调角器</t>
  </si>
  <si>
    <t>欧马可副小背泡沫1800司机</t>
  </si>
  <si>
    <t>奥铃升级副背泡沫1995司机</t>
  </si>
  <si>
    <t>1800副司机座泡沫半圆角</t>
  </si>
  <si>
    <t>SLT0010697</t>
  </si>
  <si>
    <t>扶手固定螺栓</t>
  </si>
  <si>
    <t>副驾驶员大背泡沫总成 / 右舵1800</t>
  </si>
  <si>
    <t>副驾驶员小背泡沫总成 / 右舵1800</t>
  </si>
  <si>
    <t>副驾驶员座垫泡沫总成 / 右舵1800</t>
  </si>
  <si>
    <t>M4调角器总成 / 调角器</t>
  </si>
  <si>
    <t>M4司机座盆 / 调角器</t>
  </si>
  <si>
    <t>SLT0000816</t>
  </si>
  <si>
    <t>副驾驶员座垫护面总成 / M4奥铃1880</t>
  </si>
  <si>
    <r>
      <t>E</t>
    </r>
    <r>
      <rPr>
        <sz val="10"/>
        <rFont val="宋体"/>
        <family val="3"/>
        <charset val="134"/>
      </rPr>
      <t>A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</si>
</sst>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23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20" fillId="0" borderId="0">
      <alignment vertical="center"/>
    </xf>
  </cellStyleXfs>
  <cellXfs count="10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8" fillId="0" borderId="0" xfId="0" applyFont="1">
      <alignment vertical="center"/>
    </xf>
    <xf numFmtId="0" fontId="17" fillId="6" borderId="1" xfId="0" applyFont="1" applyFill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81" fontId="18" fillId="0" borderId="1" xfId="0" applyNumberFormat="1" applyFont="1" applyBorder="1">
      <alignment vertical="center"/>
    </xf>
    <xf numFmtId="180" fontId="18" fillId="0" borderId="1" xfId="0" applyNumberFormat="1" applyFont="1" applyBorder="1">
      <alignment vertical="center"/>
    </xf>
    <xf numFmtId="18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>
      <alignment vertical="center"/>
    </xf>
    <xf numFmtId="178" fontId="18" fillId="4" borderId="1" xfId="0" applyNumberFormat="1" applyFont="1" applyFill="1" applyBorder="1">
      <alignment vertical="center"/>
    </xf>
    <xf numFmtId="10" fontId="8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81" fontId="13" fillId="0" borderId="1" xfId="4" applyNumberFormat="1" applyFont="1" applyBorder="1" applyAlignment="1">
      <alignment horizontal="center" vertical="center"/>
    </xf>
    <xf numFmtId="0" fontId="14" fillId="6" borderId="1" xfId="4" applyFont="1" applyFill="1" applyBorder="1" applyAlignment="1">
      <alignment horizontal="center" vertical="center"/>
    </xf>
    <xf numFmtId="181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81" fontId="6" fillId="0" borderId="1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178" fontId="14" fillId="6" borderId="1" xfId="4" applyNumberFormat="1" applyFont="1" applyFill="1" applyBorder="1" applyAlignment="1">
      <alignment horizontal="center" vertical="center"/>
    </xf>
    <xf numFmtId="178" fontId="6" fillId="0" borderId="1" xfId="4" applyNumberFormat="1" applyFont="1" applyBorder="1" applyAlignment="1">
      <alignment horizontal="center" vertical="center"/>
    </xf>
    <xf numFmtId="178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1" xfId="4" applyFont="1" applyBorder="1" applyAlignment="1">
      <alignment vertical="center"/>
    </xf>
    <xf numFmtId="0" fontId="21" fillId="0" borderId="1" xfId="4" applyFont="1" applyBorder="1" applyAlignment="1">
      <alignment vertical="center"/>
    </xf>
    <xf numFmtId="0" fontId="22" fillId="0" borderId="1" xfId="4" applyFont="1" applyBorder="1" applyAlignment="1">
      <alignment horizontal="center" vertical="center"/>
    </xf>
    <xf numFmtId="181" fontId="6" fillId="0" borderId="1" xfId="4" applyNumberFormat="1" applyFont="1" applyBorder="1" applyAlignment="1">
      <alignment vertical="center"/>
    </xf>
    <xf numFmtId="176" fontId="6" fillId="0" borderId="1" xfId="4" applyNumberFormat="1" applyFont="1" applyBorder="1" applyAlignment="1">
      <alignment vertical="center"/>
    </xf>
    <xf numFmtId="180" fontId="6" fillId="0" borderId="1" xfId="4" applyNumberFormat="1" applyFont="1" applyBorder="1" applyAlignment="1">
      <alignment vertical="center"/>
    </xf>
    <xf numFmtId="181" fontId="6" fillId="0" borderId="0" xfId="4" applyNumberFormat="1" applyFont="1" applyAlignment="1">
      <alignment vertical="center"/>
    </xf>
  </cellXfs>
  <cellStyles count="5">
    <cellStyle name="常规" xfId="0" builtinId="0"/>
    <cellStyle name="常规 2" xfId="2" xr:uid="{00FC6305-9720-4FA7-81B0-013A5E3577E8}"/>
    <cellStyle name="常规 3" xfId="3" xr:uid="{1CD52A6F-759A-47CF-9F90-CB8E4BF90F91}"/>
    <cellStyle name="常规 4" xfId="4" xr:uid="{61E6221A-E5A8-431E-9703-5D20CC701A5D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N16" sqref="N16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x14ac:dyDescent="0.2">
      <c r="A2" s="9" t="s">
        <v>29</v>
      </c>
      <c r="B2" s="80" t="s">
        <v>30</v>
      </c>
      <c r="C2" s="79" t="s">
        <v>31</v>
      </c>
      <c r="D2" s="79" t="s">
        <v>32</v>
      </c>
      <c r="E2" s="81" t="s">
        <v>33</v>
      </c>
      <c r="F2" s="82"/>
      <c r="G2" s="70" t="s">
        <v>34</v>
      </c>
      <c r="H2" s="83" t="s">
        <v>35</v>
      </c>
      <c r="I2" s="70" t="s">
        <v>36</v>
      </c>
      <c r="J2" s="75" t="s">
        <v>37</v>
      </c>
      <c r="K2" s="76" t="s">
        <v>38</v>
      </c>
      <c r="L2" s="77" t="s">
        <v>39</v>
      </c>
      <c r="M2" s="69" t="s">
        <v>58</v>
      </c>
      <c r="N2" s="79" t="s">
        <v>40</v>
      </c>
      <c r="O2" s="69" t="s">
        <v>41</v>
      </c>
      <c r="P2" s="69" t="s">
        <v>42</v>
      </c>
      <c r="Q2" s="70" t="s">
        <v>43</v>
      </c>
      <c r="R2" s="71" t="s">
        <v>44</v>
      </c>
      <c r="S2" s="72" t="s">
        <v>45</v>
      </c>
      <c r="T2" s="73" t="s">
        <v>46</v>
      </c>
      <c r="U2" s="65" t="s">
        <v>47</v>
      </c>
      <c r="V2" s="67" t="s">
        <v>48</v>
      </c>
    </row>
    <row r="3" spans="1:22" x14ac:dyDescent="0.2">
      <c r="A3" s="10" t="s">
        <v>49</v>
      </c>
      <c r="B3" s="80"/>
      <c r="C3" s="79"/>
      <c r="D3" s="79" t="s">
        <v>32</v>
      </c>
      <c r="E3" s="11" t="s">
        <v>50</v>
      </c>
      <c r="F3" s="12" t="s">
        <v>51</v>
      </c>
      <c r="G3" s="70"/>
      <c r="H3" s="84"/>
      <c r="I3" s="70"/>
      <c r="J3" s="75"/>
      <c r="K3" s="76"/>
      <c r="L3" s="78"/>
      <c r="M3" s="69"/>
      <c r="N3" s="79"/>
      <c r="O3" s="69"/>
      <c r="P3" s="69"/>
      <c r="Q3" s="70"/>
      <c r="R3" s="71"/>
      <c r="S3" s="71"/>
      <c r="T3" s="74"/>
      <c r="U3" s="66"/>
      <c r="V3" s="67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C2:C3"/>
    <mergeCell ref="D2:D3"/>
    <mergeCell ref="E2:F2"/>
    <mergeCell ref="G2:G3"/>
    <mergeCell ref="H2:H3"/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5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zoomScaleSheetLayoutView="100" workbookViewId="0">
      <selection activeCell="I26" sqref="I26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6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zoomScaleSheetLayoutView="100" workbookViewId="0">
      <selection sqref="A1:J1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6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2EB-16EB-412E-AD33-0CF42E8BA30B}">
  <dimension ref="A1:N24"/>
  <sheetViews>
    <sheetView workbookViewId="0">
      <selection activeCell="P17" sqref="P17"/>
    </sheetView>
  </sheetViews>
  <sheetFormatPr defaultRowHeight="16.5" x14ac:dyDescent="0.2"/>
  <cols>
    <col min="1" max="1" width="4.75" style="47" bestFit="1" customWidth="1"/>
    <col min="2" max="2" width="8" style="47" bestFit="1" customWidth="1"/>
    <col min="3" max="3" width="11.375" style="47" bestFit="1" customWidth="1"/>
    <col min="4" max="4" width="8" style="47" bestFit="1" customWidth="1"/>
    <col min="5" max="5" width="11.75" style="56" bestFit="1" customWidth="1"/>
    <col min="6" max="6" width="26.875" style="47" bestFit="1" customWidth="1"/>
    <col min="7" max="7" width="8" style="47" bestFit="1" customWidth="1"/>
    <col min="8" max="8" width="9.25" style="47" bestFit="1" customWidth="1"/>
    <col min="9" max="9" width="9.25" style="57" bestFit="1" customWidth="1"/>
    <col min="10" max="11" width="5.5" style="47" bestFit="1" customWidth="1"/>
    <col min="12" max="12" width="6.25" style="47" bestFit="1" customWidth="1"/>
    <col min="13" max="13" width="9" style="58"/>
    <col min="14" max="16384" width="9" style="47"/>
  </cols>
  <sheetData>
    <row r="1" spans="1:14" ht="21" x14ac:dyDescent="0.2">
      <c r="A1" s="87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x14ac:dyDescent="0.2">
      <c r="A2" s="48" t="s">
        <v>0</v>
      </c>
      <c r="B2" s="48" t="s">
        <v>61</v>
      </c>
      <c r="C2" s="48" t="s">
        <v>62</v>
      </c>
      <c r="D2" s="48" t="s">
        <v>63</v>
      </c>
      <c r="E2" s="48" t="s">
        <v>2</v>
      </c>
      <c r="F2" s="48" t="s">
        <v>64</v>
      </c>
      <c r="G2" s="48" t="s">
        <v>65</v>
      </c>
      <c r="H2" s="48" t="s">
        <v>66</v>
      </c>
      <c r="I2" s="60" t="s">
        <v>67</v>
      </c>
      <c r="J2" s="49" t="s">
        <v>5</v>
      </c>
      <c r="K2" s="50" t="s">
        <v>68</v>
      </c>
      <c r="L2" s="50" t="s">
        <v>11</v>
      </c>
      <c r="M2" s="59" t="s">
        <v>241</v>
      </c>
      <c r="N2" s="50" t="s">
        <v>242</v>
      </c>
    </row>
    <row r="3" spans="1:14" x14ac:dyDescent="0.35">
      <c r="A3" s="51">
        <v>1</v>
      </c>
      <c r="B3" s="51" t="s">
        <v>73</v>
      </c>
      <c r="C3" s="52"/>
      <c r="D3" s="45"/>
      <c r="E3" s="51" t="s">
        <v>121</v>
      </c>
      <c r="F3" s="46" t="s">
        <v>207</v>
      </c>
      <c r="G3" s="46" t="s">
        <v>240</v>
      </c>
      <c r="H3" s="51"/>
      <c r="I3" s="62">
        <f>M3*20+N3*1.03+L3</f>
        <v>13.23461</v>
      </c>
      <c r="J3" s="53"/>
      <c r="K3" s="52"/>
      <c r="L3" s="51">
        <v>1.6</v>
      </c>
      <c r="M3" s="61">
        <v>0.5</v>
      </c>
      <c r="N3" s="52">
        <v>1.587</v>
      </c>
    </row>
    <row r="4" spans="1:14" x14ac:dyDescent="0.35">
      <c r="A4" s="51">
        <v>2</v>
      </c>
      <c r="B4" s="51" t="s">
        <v>73</v>
      </c>
      <c r="C4" s="52"/>
      <c r="D4" s="45"/>
      <c r="E4" s="51" t="s">
        <v>119</v>
      </c>
      <c r="F4" s="46" t="s">
        <v>208</v>
      </c>
      <c r="G4" s="46" t="s">
        <v>240</v>
      </c>
      <c r="H4" s="51"/>
      <c r="I4" s="62">
        <f>M4*20+N4*1.03+L4</f>
        <v>84.994500000000002</v>
      </c>
      <c r="J4" s="53"/>
      <c r="K4" s="52"/>
      <c r="L4" s="51">
        <v>4.3</v>
      </c>
      <c r="M4" s="61">
        <v>3.1</v>
      </c>
      <c r="N4" s="52">
        <v>18.149999999999999</v>
      </c>
    </row>
    <row r="5" spans="1:14" x14ac:dyDescent="0.35">
      <c r="A5" s="51">
        <v>3</v>
      </c>
      <c r="B5" s="51" t="s">
        <v>73</v>
      </c>
      <c r="C5" s="52"/>
      <c r="D5" s="45"/>
      <c r="E5" s="51" t="s">
        <v>209</v>
      </c>
      <c r="F5" s="46" t="s">
        <v>210</v>
      </c>
      <c r="G5" s="46" t="s">
        <v>240</v>
      </c>
      <c r="H5" s="51"/>
      <c r="I5" s="62">
        <f>37.0642*1.03+L5</f>
        <v>38.676126000000004</v>
      </c>
      <c r="J5" s="53"/>
      <c r="K5" s="52"/>
      <c r="L5" s="51">
        <v>0.5</v>
      </c>
      <c r="M5" s="61"/>
      <c r="N5" s="52"/>
    </row>
    <row r="6" spans="1:14" x14ac:dyDescent="0.35">
      <c r="A6" s="51">
        <v>4</v>
      </c>
      <c r="B6" s="51" t="s">
        <v>73</v>
      </c>
      <c r="C6" s="52"/>
      <c r="D6" s="45"/>
      <c r="E6" s="51" t="s">
        <v>211</v>
      </c>
      <c r="F6" s="46" t="s">
        <v>212</v>
      </c>
      <c r="G6" s="46" t="s">
        <v>240</v>
      </c>
      <c r="H6" s="51"/>
      <c r="I6" s="62">
        <f>15.1998*1.03+L6</f>
        <v>15.845794</v>
      </c>
      <c r="J6" s="53"/>
      <c r="K6" s="52"/>
      <c r="L6" s="51">
        <v>0.19</v>
      </c>
      <c r="M6" s="61"/>
      <c r="N6" s="52"/>
    </row>
    <row r="7" spans="1:14" x14ac:dyDescent="0.35">
      <c r="A7" s="51">
        <v>5</v>
      </c>
      <c r="B7" s="51" t="s">
        <v>73</v>
      </c>
      <c r="C7" s="52"/>
      <c r="D7" s="45"/>
      <c r="E7" s="51" t="s">
        <v>213</v>
      </c>
      <c r="F7" s="46" t="s">
        <v>214</v>
      </c>
      <c r="G7" s="46" t="s">
        <v>240</v>
      </c>
      <c r="H7" s="51"/>
      <c r="I7" s="62">
        <f>6.06+L7</f>
        <v>6.56</v>
      </c>
      <c r="J7" s="53"/>
      <c r="K7" s="52"/>
      <c r="L7" s="51">
        <v>0.5</v>
      </c>
      <c r="M7" s="61"/>
      <c r="N7" s="52"/>
    </row>
    <row r="8" spans="1:14" x14ac:dyDescent="0.35">
      <c r="A8" s="51">
        <v>6</v>
      </c>
      <c r="B8" s="51" t="s">
        <v>73</v>
      </c>
      <c r="C8" s="54"/>
      <c r="D8" s="45"/>
      <c r="E8" s="51" t="s">
        <v>215</v>
      </c>
      <c r="F8" s="46" t="s">
        <v>216</v>
      </c>
      <c r="G8" s="46" t="s">
        <v>240</v>
      </c>
      <c r="H8" s="51"/>
      <c r="I8" s="62">
        <f>28.98*1.03+L8</f>
        <v>30.349400000000003</v>
      </c>
      <c r="J8" s="53"/>
      <c r="K8" s="52"/>
      <c r="L8" s="51">
        <v>0.5</v>
      </c>
      <c r="M8" s="61"/>
      <c r="N8" s="52"/>
    </row>
    <row r="9" spans="1:14" x14ac:dyDescent="0.35">
      <c r="A9" s="51">
        <v>7</v>
      </c>
      <c r="B9" s="51" t="s">
        <v>73</v>
      </c>
      <c r="C9" s="54"/>
      <c r="D9" s="45"/>
      <c r="E9" s="51" t="s">
        <v>217</v>
      </c>
      <c r="F9" s="46" t="s">
        <v>218</v>
      </c>
      <c r="G9" s="46" t="s">
        <v>240</v>
      </c>
      <c r="H9" s="51"/>
      <c r="I9" s="62">
        <f>23.65*1.03+L9</f>
        <v>24.759499999999999</v>
      </c>
      <c r="J9" s="53"/>
      <c r="K9" s="52"/>
      <c r="L9" s="51">
        <v>0.4</v>
      </c>
      <c r="M9" s="61"/>
      <c r="N9" s="52"/>
    </row>
    <row r="10" spans="1:14" x14ac:dyDescent="0.35">
      <c r="A10" s="51">
        <v>8</v>
      </c>
      <c r="B10" s="51" t="s">
        <v>73</v>
      </c>
      <c r="C10" s="54"/>
      <c r="D10" s="45"/>
      <c r="E10" s="51" t="s">
        <v>219</v>
      </c>
      <c r="F10" s="46" t="s">
        <v>220</v>
      </c>
      <c r="G10" s="46" t="s">
        <v>240</v>
      </c>
      <c r="H10" s="51"/>
      <c r="I10" s="62">
        <f>12.31*1.03+L10</f>
        <v>12.869300000000001</v>
      </c>
      <c r="J10" s="53"/>
      <c r="K10" s="52"/>
      <c r="L10" s="51">
        <v>0.19</v>
      </c>
      <c r="M10" s="61"/>
      <c r="N10" s="52"/>
    </row>
    <row r="11" spans="1:14" x14ac:dyDescent="0.35">
      <c r="A11" s="51">
        <v>9</v>
      </c>
      <c r="B11" s="51" t="s">
        <v>73</v>
      </c>
      <c r="C11" s="54"/>
      <c r="D11" s="45"/>
      <c r="E11" s="51" t="s">
        <v>133</v>
      </c>
      <c r="F11" s="46" t="s">
        <v>134</v>
      </c>
      <c r="G11" s="46" t="s">
        <v>240</v>
      </c>
      <c r="H11" s="51"/>
      <c r="I11" s="62">
        <f>M11*20+N11*1.03+L11</f>
        <v>86.970299999999995</v>
      </c>
      <c r="J11" s="53"/>
      <c r="K11" s="52"/>
      <c r="L11" s="51">
        <v>4.3</v>
      </c>
      <c r="M11" s="61">
        <v>3</v>
      </c>
      <c r="N11" s="52">
        <v>22.01</v>
      </c>
    </row>
    <row r="12" spans="1:14" x14ac:dyDescent="0.35">
      <c r="A12" s="51">
        <v>10</v>
      </c>
      <c r="B12" s="51" t="s">
        <v>73</v>
      </c>
      <c r="C12" s="51"/>
      <c r="D12" s="51"/>
      <c r="E12" s="51" t="s">
        <v>135</v>
      </c>
      <c r="F12" s="51" t="s">
        <v>136</v>
      </c>
      <c r="G12" s="46" t="s">
        <v>240</v>
      </c>
      <c r="H12" s="51"/>
      <c r="I12" s="62">
        <f>M12*20+N12*1.03+L12</f>
        <v>11.199589999999999</v>
      </c>
      <c r="J12" s="55"/>
      <c r="K12" s="52"/>
      <c r="L12" s="51">
        <v>1.6</v>
      </c>
      <c r="M12" s="61">
        <v>0.4</v>
      </c>
      <c r="N12" s="52">
        <v>1.5529999999999999</v>
      </c>
    </row>
    <row r="13" spans="1:14" x14ac:dyDescent="0.35">
      <c r="A13" s="51">
        <v>11</v>
      </c>
      <c r="B13" s="51" t="s">
        <v>73</v>
      </c>
      <c r="C13" s="51"/>
      <c r="D13" s="51"/>
      <c r="E13" s="51" t="s">
        <v>221</v>
      </c>
      <c r="F13" s="51" t="s">
        <v>222</v>
      </c>
      <c r="G13" s="46" t="s">
        <v>240</v>
      </c>
      <c r="H13" s="51"/>
      <c r="I13" s="62">
        <f>(39.69628+11.628+4.1154)*1.05+L13</f>
        <v>58.611664000000005</v>
      </c>
      <c r="J13" s="55"/>
      <c r="K13" s="52"/>
      <c r="L13" s="51">
        <v>0.4</v>
      </c>
      <c r="M13" s="61"/>
      <c r="N13" s="52"/>
    </row>
    <row r="14" spans="1:14" x14ac:dyDescent="0.35">
      <c r="A14" s="51">
        <v>12</v>
      </c>
      <c r="B14" s="51" t="s">
        <v>73</v>
      </c>
      <c r="C14" s="51"/>
      <c r="D14" s="51"/>
      <c r="E14" s="51" t="s">
        <v>223</v>
      </c>
      <c r="F14" s="51" t="s">
        <v>224</v>
      </c>
      <c r="G14" s="46" t="s">
        <v>240</v>
      </c>
      <c r="H14" s="51"/>
      <c r="I14" s="62">
        <f>(24.14675+5.814+2.0577)*1.05+L14</f>
        <v>33.919372500000001</v>
      </c>
      <c r="J14" s="55"/>
      <c r="K14" s="52"/>
      <c r="L14" s="51">
        <v>0.3</v>
      </c>
      <c r="M14" s="61"/>
      <c r="N14" s="52"/>
    </row>
    <row r="15" spans="1:14" x14ac:dyDescent="0.35">
      <c r="A15" s="51">
        <v>13</v>
      </c>
      <c r="B15" s="51" t="s">
        <v>73</v>
      </c>
      <c r="C15" s="51"/>
      <c r="D15" s="51"/>
      <c r="E15" s="51" t="s">
        <v>225</v>
      </c>
      <c r="F15" s="51" t="s">
        <v>226</v>
      </c>
      <c r="G15" s="46" t="s">
        <v>240</v>
      </c>
      <c r="H15" s="51"/>
      <c r="I15" s="62">
        <f>M15*20+N15*1.03+L15</f>
        <v>30.431800000000003</v>
      </c>
      <c r="J15" s="55"/>
      <c r="K15" s="52"/>
      <c r="L15" s="51">
        <v>0.4</v>
      </c>
      <c r="M15" s="61">
        <v>1.42022</v>
      </c>
      <c r="N15" s="52">
        <v>1.58</v>
      </c>
    </row>
    <row r="16" spans="1:14" x14ac:dyDescent="0.35">
      <c r="A16" s="51">
        <v>14</v>
      </c>
      <c r="B16" s="51" t="s">
        <v>73</v>
      </c>
      <c r="C16" s="51"/>
      <c r="D16" s="51"/>
      <c r="E16" s="51" t="s">
        <v>127</v>
      </c>
      <c r="F16" s="51" t="s">
        <v>227</v>
      </c>
      <c r="G16" s="46" t="s">
        <v>240</v>
      </c>
      <c r="H16" s="51"/>
      <c r="I16" s="62">
        <f>M16*20+N16*1.03+L16</f>
        <v>90.034800000000004</v>
      </c>
      <c r="J16" s="55"/>
      <c r="K16" s="52"/>
      <c r="L16" s="51">
        <v>4.3</v>
      </c>
      <c r="M16" s="61">
        <v>3.3</v>
      </c>
      <c r="N16" s="52">
        <v>19.16</v>
      </c>
    </row>
    <row r="17" spans="1:14" x14ac:dyDescent="0.35">
      <c r="A17" s="51">
        <v>15</v>
      </c>
      <c r="B17" s="51" t="s">
        <v>73</v>
      </c>
      <c r="C17" s="51"/>
      <c r="D17" s="51"/>
      <c r="E17" s="51" t="s">
        <v>131</v>
      </c>
      <c r="F17" s="51" t="s">
        <v>132</v>
      </c>
      <c r="G17" s="46" t="s">
        <v>240</v>
      </c>
      <c r="H17" s="51"/>
      <c r="I17" s="62">
        <f>M17*20+N17*1.03+L17</f>
        <v>15.63461</v>
      </c>
      <c r="J17" s="55"/>
      <c r="K17" s="52"/>
      <c r="L17" s="51">
        <v>1.6</v>
      </c>
      <c r="M17" s="61">
        <v>0.62</v>
      </c>
      <c r="N17" s="52">
        <v>1.587</v>
      </c>
    </row>
    <row r="18" spans="1:14" x14ac:dyDescent="0.35">
      <c r="A18" s="51">
        <v>16</v>
      </c>
      <c r="B18" s="51" t="s">
        <v>73</v>
      </c>
      <c r="C18" s="51"/>
      <c r="D18" s="51"/>
      <c r="E18" s="51" t="s">
        <v>228</v>
      </c>
      <c r="F18" s="51" t="s">
        <v>229</v>
      </c>
      <c r="G18" s="46" t="s">
        <v>240</v>
      </c>
      <c r="H18" s="51"/>
      <c r="I18" s="62">
        <f>34.775*1.03+L18</f>
        <v>36.318249999999999</v>
      </c>
      <c r="J18" s="55"/>
      <c r="K18" s="52"/>
      <c r="L18" s="51">
        <v>0.5</v>
      </c>
      <c r="M18" s="61"/>
      <c r="N18" s="52"/>
    </row>
    <row r="19" spans="1:14" x14ac:dyDescent="0.35">
      <c r="A19" s="51">
        <v>17</v>
      </c>
      <c r="B19" s="51" t="s">
        <v>73</v>
      </c>
      <c r="C19" s="51"/>
      <c r="D19" s="51"/>
      <c r="E19" s="51" t="s">
        <v>230</v>
      </c>
      <c r="F19" s="51" t="s">
        <v>231</v>
      </c>
      <c r="G19" s="46" t="s">
        <v>240</v>
      </c>
      <c r="H19" s="51"/>
      <c r="I19" s="62">
        <f>15.64*1.03+L19</f>
        <v>16.309200000000001</v>
      </c>
      <c r="J19" s="55"/>
      <c r="K19" s="52"/>
      <c r="L19" s="51">
        <v>0.2</v>
      </c>
      <c r="M19" s="61"/>
      <c r="N19" s="52"/>
    </row>
    <row r="20" spans="1:14" x14ac:dyDescent="0.35">
      <c r="A20" s="51">
        <v>18</v>
      </c>
      <c r="B20" s="51" t="s">
        <v>73</v>
      </c>
      <c r="C20" s="52"/>
      <c r="D20" s="52"/>
      <c r="E20" s="51" t="s">
        <v>232</v>
      </c>
      <c r="F20" s="51" t="s">
        <v>233</v>
      </c>
      <c r="G20" s="46" t="s">
        <v>240</v>
      </c>
      <c r="H20" s="51"/>
      <c r="I20" s="62">
        <f>13.75*1.03+L20</f>
        <v>15.762499999999999</v>
      </c>
      <c r="J20" s="53"/>
      <c r="K20" s="52"/>
      <c r="L20" s="51">
        <v>1.6</v>
      </c>
      <c r="M20" s="61"/>
      <c r="N20" s="52"/>
    </row>
    <row r="21" spans="1:14" x14ac:dyDescent="0.35">
      <c r="A21" s="51">
        <v>19</v>
      </c>
      <c r="B21" s="51" t="s">
        <v>73</v>
      </c>
      <c r="C21" s="52"/>
      <c r="D21" s="52"/>
      <c r="E21" s="51" t="s">
        <v>234</v>
      </c>
      <c r="F21" s="51" t="s">
        <v>235</v>
      </c>
      <c r="G21" s="46" t="s">
        <v>240</v>
      </c>
      <c r="H21" s="51"/>
      <c r="I21" s="62">
        <f>42.68*1.03+L21</f>
        <v>45.160400000000003</v>
      </c>
      <c r="J21" s="53"/>
      <c r="K21" s="52"/>
      <c r="L21" s="51">
        <v>1.2</v>
      </c>
      <c r="M21" s="61"/>
      <c r="N21" s="52"/>
    </row>
    <row r="22" spans="1:14" x14ac:dyDescent="0.35">
      <c r="A22" s="51">
        <v>20</v>
      </c>
      <c r="B22" s="51" t="s">
        <v>73</v>
      </c>
      <c r="C22" s="52"/>
      <c r="D22" s="52"/>
      <c r="E22" s="51" t="s">
        <v>236</v>
      </c>
      <c r="F22" s="51" t="s">
        <v>237</v>
      </c>
      <c r="G22" s="46" t="s">
        <v>240</v>
      </c>
      <c r="H22" s="51"/>
      <c r="I22" s="62">
        <f>0.58*1.03+L22</f>
        <v>0.61739999999999995</v>
      </c>
      <c r="J22" s="53"/>
      <c r="K22" s="52"/>
      <c r="L22" s="51">
        <v>0.02</v>
      </c>
      <c r="M22" s="61"/>
      <c r="N22" s="52"/>
    </row>
    <row r="23" spans="1:14" x14ac:dyDescent="0.35">
      <c r="A23" s="51">
        <v>21</v>
      </c>
      <c r="B23" s="51" t="s">
        <v>73</v>
      </c>
      <c r="C23" s="52"/>
      <c r="D23" s="52"/>
      <c r="E23" s="51" t="s">
        <v>138</v>
      </c>
      <c r="F23" s="51" t="s">
        <v>137</v>
      </c>
      <c r="G23" s="46" t="s">
        <v>240</v>
      </c>
      <c r="H23" s="51"/>
      <c r="I23" s="62">
        <f>0.188*1.03+L23</f>
        <v>0.22364000000000001</v>
      </c>
      <c r="J23" s="53"/>
      <c r="K23" s="52"/>
      <c r="L23" s="51">
        <v>0.03</v>
      </c>
      <c r="M23" s="61"/>
      <c r="N23" s="52"/>
    </row>
    <row r="24" spans="1:14" x14ac:dyDescent="0.35">
      <c r="A24" s="51">
        <v>22</v>
      </c>
      <c r="B24" s="51" t="s">
        <v>73</v>
      </c>
      <c r="C24" s="52"/>
      <c r="D24" s="52"/>
      <c r="E24" s="51" t="s">
        <v>238</v>
      </c>
      <c r="F24" s="51" t="s">
        <v>239</v>
      </c>
      <c r="G24" s="46" t="s">
        <v>240</v>
      </c>
      <c r="H24" s="51"/>
      <c r="I24" s="62">
        <f>26.67*1.03+L24</f>
        <v>27.670100000000001</v>
      </c>
      <c r="J24" s="53"/>
      <c r="K24" s="52"/>
      <c r="L24" s="51">
        <v>0.2</v>
      </c>
      <c r="M24" s="61"/>
      <c r="N24" s="52"/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5A5-5972-4AC3-98E8-17995F98C1F7}">
  <dimension ref="A1:V6"/>
  <sheetViews>
    <sheetView workbookViewId="0">
      <selection activeCell="D11" sqref="D11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2.75" style="23" bestFit="1" customWidth="1"/>
    <col min="4" max="4" width="13.87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x14ac:dyDescent="0.2">
      <c r="A2" s="9" t="s">
        <v>29</v>
      </c>
      <c r="B2" s="80" t="s">
        <v>30</v>
      </c>
      <c r="C2" s="79" t="s">
        <v>31</v>
      </c>
      <c r="D2" s="79" t="s">
        <v>32</v>
      </c>
      <c r="E2" s="81" t="s">
        <v>33</v>
      </c>
      <c r="F2" s="82"/>
      <c r="G2" s="70" t="s">
        <v>34</v>
      </c>
      <c r="H2" s="83" t="s">
        <v>35</v>
      </c>
      <c r="I2" s="70" t="s">
        <v>36</v>
      </c>
      <c r="J2" s="75" t="s">
        <v>37</v>
      </c>
      <c r="K2" s="76" t="s">
        <v>38</v>
      </c>
      <c r="L2" s="77" t="s">
        <v>39</v>
      </c>
      <c r="M2" s="69" t="s">
        <v>58</v>
      </c>
      <c r="N2" s="79" t="s">
        <v>40</v>
      </c>
      <c r="O2" s="69" t="s">
        <v>41</v>
      </c>
      <c r="P2" s="69" t="s">
        <v>42</v>
      </c>
      <c r="Q2" s="70" t="s">
        <v>43</v>
      </c>
      <c r="R2" s="71" t="s">
        <v>44</v>
      </c>
      <c r="S2" s="72" t="s">
        <v>45</v>
      </c>
      <c r="T2" s="73" t="s">
        <v>46</v>
      </c>
      <c r="U2" s="65" t="s">
        <v>47</v>
      </c>
      <c r="V2" s="67" t="s">
        <v>48</v>
      </c>
    </row>
    <row r="3" spans="1:22" x14ac:dyDescent="0.2">
      <c r="A3" s="10" t="s">
        <v>49</v>
      </c>
      <c r="B3" s="80"/>
      <c r="C3" s="79"/>
      <c r="D3" s="79" t="s">
        <v>32</v>
      </c>
      <c r="E3" s="11" t="s">
        <v>50</v>
      </c>
      <c r="F3" s="12" t="s">
        <v>51</v>
      </c>
      <c r="G3" s="70"/>
      <c r="H3" s="84"/>
      <c r="I3" s="70"/>
      <c r="J3" s="75"/>
      <c r="K3" s="76"/>
      <c r="L3" s="78"/>
      <c r="M3" s="69"/>
      <c r="N3" s="79"/>
      <c r="O3" s="69"/>
      <c r="P3" s="69"/>
      <c r="Q3" s="70"/>
      <c r="R3" s="71"/>
      <c r="S3" s="71"/>
      <c r="T3" s="74"/>
      <c r="U3" s="66"/>
      <c r="V3" s="67"/>
    </row>
    <row r="4" spans="1:22" x14ac:dyDescent="0.2">
      <c r="A4" s="13">
        <v>1</v>
      </c>
      <c r="B4" s="13" t="s">
        <v>213</v>
      </c>
      <c r="C4" s="13" t="s">
        <v>214</v>
      </c>
      <c r="D4" s="14" t="s">
        <v>243</v>
      </c>
      <c r="E4" s="16">
        <v>0.434</v>
      </c>
      <c r="F4" s="16">
        <v>0.44</v>
      </c>
      <c r="G4" s="17">
        <v>9.7345000000000006</v>
      </c>
      <c r="H4" s="63"/>
      <c r="I4" s="17">
        <f>F4*G4</f>
        <v>4.2831800000000007</v>
      </c>
      <c r="J4" s="18" t="s">
        <v>55</v>
      </c>
      <c r="K4" s="19">
        <v>51.428571428571402</v>
      </c>
      <c r="L4" s="19">
        <f t="shared" ref="L4" si="0">3600/K4</f>
        <v>70.000000000000043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" si="1">P4/K4/M4</f>
        <v>0.43750000000000022</v>
      </c>
      <c r="R4" s="21">
        <v>0.13070000000000001</v>
      </c>
      <c r="S4" s="22"/>
      <c r="T4" s="22">
        <f>2400/(14*150)</f>
        <v>1.1428571428571428</v>
      </c>
      <c r="U4" s="22"/>
      <c r="V4" s="17">
        <f t="shared" ref="V4" si="2">(I4+Q4+(N4*O4/K4/M4)/2)*1.11+R4*1.03+S4+T4+U4</f>
        <v>7.2063729428571435</v>
      </c>
    </row>
    <row r="5" spans="1:22" x14ac:dyDescent="0.2">
      <c r="A5" s="13">
        <v>2</v>
      </c>
      <c r="B5" s="13"/>
      <c r="C5" s="13"/>
      <c r="D5" s="14"/>
      <c r="E5" s="15"/>
      <c r="F5" s="16"/>
      <c r="G5" s="17"/>
      <c r="H5" s="17"/>
      <c r="I5" s="17"/>
      <c r="J5" s="18"/>
      <c r="K5" s="19"/>
      <c r="L5" s="19"/>
      <c r="M5" s="13"/>
      <c r="N5" s="20"/>
      <c r="O5" s="20"/>
      <c r="P5" s="20"/>
      <c r="Q5" s="17"/>
      <c r="R5" s="21"/>
      <c r="S5" s="22"/>
      <c r="T5" s="22"/>
      <c r="U5" s="22"/>
      <c r="V5" s="17"/>
    </row>
    <row r="6" spans="1:22" x14ac:dyDescent="0.2">
      <c r="F6" s="24"/>
    </row>
  </sheetData>
  <mergeCells count="21"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</mergeCells>
  <phoneticPr fontId="2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639-155E-4A64-BFA0-9977063C5DE9}">
  <dimension ref="A1:N26"/>
  <sheetViews>
    <sheetView tabSelected="1" zoomScaleSheetLayoutView="100" workbookViewId="0">
      <selection activeCell="H13" sqref="H13"/>
    </sheetView>
  </sheetViews>
  <sheetFormatPr defaultRowHeight="16.5" x14ac:dyDescent="0.2"/>
  <cols>
    <col min="1" max="1" width="5.125" style="101" customWidth="1"/>
    <col min="2" max="2" width="12.125" style="101" customWidth="1"/>
    <col min="3" max="3" width="17.125" style="101" customWidth="1"/>
    <col min="4" max="5" width="12.75" style="101" customWidth="1"/>
    <col min="6" max="6" width="48.25" style="97" customWidth="1"/>
    <col min="7" max="8" width="8.875" style="97" customWidth="1"/>
    <col min="9" max="9" width="12.875" style="100" customWidth="1"/>
    <col min="10" max="10" width="17.125" style="108" customWidth="1"/>
    <col min="11" max="11" width="9" style="101"/>
    <col min="12" max="12" width="13.875" style="101" bestFit="1" customWidth="1"/>
    <col min="13" max="13" width="9" style="101"/>
    <col min="14" max="14" width="11.625" style="101" customWidth="1"/>
    <col min="15" max="256" width="9" style="101"/>
    <col min="257" max="257" width="5.125" style="101" customWidth="1"/>
    <col min="258" max="258" width="12.125" style="101" customWidth="1"/>
    <col min="259" max="259" width="17.125" style="101" customWidth="1"/>
    <col min="260" max="261" width="12.75" style="101" customWidth="1"/>
    <col min="262" max="262" width="48.25" style="101" customWidth="1"/>
    <col min="263" max="264" width="8.875" style="101" customWidth="1"/>
    <col min="265" max="265" width="12.875" style="101" customWidth="1"/>
    <col min="266" max="266" width="17.125" style="101" customWidth="1"/>
    <col min="267" max="267" width="9" style="101"/>
    <col min="268" max="268" width="13.875" style="101" bestFit="1" customWidth="1"/>
    <col min="269" max="269" width="9" style="101"/>
    <col min="270" max="270" width="11.625" style="101" customWidth="1"/>
    <col min="271" max="512" width="9" style="101"/>
    <col min="513" max="513" width="5.125" style="101" customWidth="1"/>
    <col min="514" max="514" width="12.125" style="101" customWidth="1"/>
    <col min="515" max="515" width="17.125" style="101" customWidth="1"/>
    <col min="516" max="517" width="12.75" style="101" customWidth="1"/>
    <col min="518" max="518" width="48.25" style="101" customWidth="1"/>
    <col min="519" max="520" width="8.875" style="101" customWidth="1"/>
    <col min="521" max="521" width="12.875" style="101" customWidth="1"/>
    <col min="522" max="522" width="17.125" style="101" customWidth="1"/>
    <col min="523" max="523" width="9" style="101"/>
    <col min="524" max="524" width="13.875" style="101" bestFit="1" customWidth="1"/>
    <col min="525" max="525" width="9" style="101"/>
    <col min="526" max="526" width="11.625" style="101" customWidth="1"/>
    <col min="527" max="768" width="9" style="101"/>
    <col min="769" max="769" width="5.125" style="101" customWidth="1"/>
    <col min="770" max="770" width="12.125" style="101" customWidth="1"/>
    <col min="771" max="771" width="17.125" style="101" customWidth="1"/>
    <col min="772" max="773" width="12.75" style="101" customWidth="1"/>
    <col min="774" max="774" width="48.25" style="101" customWidth="1"/>
    <col min="775" max="776" width="8.875" style="101" customWidth="1"/>
    <col min="777" max="777" width="12.875" style="101" customWidth="1"/>
    <col min="778" max="778" width="17.125" style="101" customWidth="1"/>
    <col min="779" max="779" width="9" style="101"/>
    <col min="780" max="780" width="13.875" style="101" bestFit="1" customWidth="1"/>
    <col min="781" max="781" width="9" style="101"/>
    <col min="782" max="782" width="11.625" style="101" customWidth="1"/>
    <col min="783" max="1024" width="9" style="101"/>
    <col min="1025" max="1025" width="5.125" style="101" customWidth="1"/>
    <col min="1026" max="1026" width="12.125" style="101" customWidth="1"/>
    <col min="1027" max="1027" width="17.125" style="101" customWidth="1"/>
    <col min="1028" max="1029" width="12.75" style="101" customWidth="1"/>
    <col min="1030" max="1030" width="48.25" style="101" customWidth="1"/>
    <col min="1031" max="1032" width="8.875" style="101" customWidth="1"/>
    <col min="1033" max="1033" width="12.875" style="101" customWidth="1"/>
    <col min="1034" max="1034" width="17.125" style="101" customWidth="1"/>
    <col min="1035" max="1035" width="9" style="101"/>
    <col min="1036" max="1036" width="13.875" style="101" bestFit="1" customWidth="1"/>
    <col min="1037" max="1037" width="9" style="101"/>
    <col min="1038" max="1038" width="11.625" style="101" customWidth="1"/>
    <col min="1039" max="1280" width="9" style="101"/>
    <col min="1281" max="1281" width="5.125" style="101" customWidth="1"/>
    <col min="1282" max="1282" width="12.125" style="101" customWidth="1"/>
    <col min="1283" max="1283" width="17.125" style="101" customWidth="1"/>
    <col min="1284" max="1285" width="12.75" style="101" customWidth="1"/>
    <col min="1286" max="1286" width="48.25" style="101" customWidth="1"/>
    <col min="1287" max="1288" width="8.875" style="101" customWidth="1"/>
    <col min="1289" max="1289" width="12.875" style="101" customWidth="1"/>
    <col min="1290" max="1290" width="17.125" style="101" customWidth="1"/>
    <col min="1291" max="1291" width="9" style="101"/>
    <col min="1292" max="1292" width="13.875" style="101" bestFit="1" customWidth="1"/>
    <col min="1293" max="1293" width="9" style="101"/>
    <col min="1294" max="1294" width="11.625" style="101" customWidth="1"/>
    <col min="1295" max="1536" width="9" style="101"/>
    <col min="1537" max="1537" width="5.125" style="101" customWidth="1"/>
    <col min="1538" max="1538" width="12.125" style="101" customWidth="1"/>
    <col min="1539" max="1539" width="17.125" style="101" customWidth="1"/>
    <col min="1540" max="1541" width="12.75" style="101" customWidth="1"/>
    <col min="1542" max="1542" width="48.25" style="101" customWidth="1"/>
    <col min="1543" max="1544" width="8.875" style="101" customWidth="1"/>
    <col min="1545" max="1545" width="12.875" style="101" customWidth="1"/>
    <col min="1546" max="1546" width="17.125" style="101" customWidth="1"/>
    <col min="1547" max="1547" width="9" style="101"/>
    <col min="1548" max="1548" width="13.875" style="101" bestFit="1" customWidth="1"/>
    <col min="1549" max="1549" width="9" style="101"/>
    <col min="1550" max="1550" width="11.625" style="101" customWidth="1"/>
    <col min="1551" max="1792" width="9" style="101"/>
    <col min="1793" max="1793" width="5.125" style="101" customWidth="1"/>
    <col min="1794" max="1794" width="12.125" style="101" customWidth="1"/>
    <col min="1795" max="1795" width="17.125" style="101" customWidth="1"/>
    <col min="1796" max="1797" width="12.75" style="101" customWidth="1"/>
    <col min="1798" max="1798" width="48.25" style="101" customWidth="1"/>
    <col min="1799" max="1800" width="8.875" style="101" customWidth="1"/>
    <col min="1801" max="1801" width="12.875" style="101" customWidth="1"/>
    <col min="1802" max="1802" width="17.125" style="101" customWidth="1"/>
    <col min="1803" max="1803" width="9" style="101"/>
    <col min="1804" max="1804" width="13.875" style="101" bestFit="1" customWidth="1"/>
    <col min="1805" max="1805" width="9" style="101"/>
    <col min="1806" max="1806" width="11.625" style="101" customWidth="1"/>
    <col min="1807" max="2048" width="9" style="101"/>
    <col min="2049" max="2049" width="5.125" style="101" customWidth="1"/>
    <col min="2050" max="2050" width="12.125" style="101" customWidth="1"/>
    <col min="2051" max="2051" width="17.125" style="101" customWidth="1"/>
    <col min="2052" max="2053" width="12.75" style="101" customWidth="1"/>
    <col min="2054" max="2054" width="48.25" style="101" customWidth="1"/>
    <col min="2055" max="2056" width="8.875" style="101" customWidth="1"/>
    <col min="2057" max="2057" width="12.875" style="101" customWidth="1"/>
    <col min="2058" max="2058" width="17.125" style="101" customWidth="1"/>
    <col min="2059" max="2059" width="9" style="101"/>
    <col min="2060" max="2060" width="13.875" style="101" bestFit="1" customWidth="1"/>
    <col min="2061" max="2061" width="9" style="101"/>
    <col min="2062" max="2062" width="11.625" style="101" customWidth="1"/>
    <col min="2063" max="2304" width="9" style="101"/>
    <col min="2305" max="2305" width="5.125" style="101" customWidth="1"/>
    <col min="2306" max="2306" width="12.125" style="101" customWidth="1"/>
    <col min="2307" max="2307" width="17.125" style="101" customWidth="1"/>
    <col min="2308" max="2309" width="12.75" style="101" customWidth="1"/>
    <col min="2310" max="2310" width="48.25" style="101" customWidth="1"/>
    <col min="2311" max="2312" width="8.875" style="101" customWidth="1"/>
    <col min="2313" max="2313" width="12.875" style="101" customWidth="1"/>
    <col min="2314" max="2314" width="17.125" style="101" customWidth="1"/>
    <col min="2315" max="2315" width="9" style="101"/>
    <col min="2316" max="2316" width="13.875" style="101" bestFit="1" customWidth="1"/>
    <col min="2317" max="2317" width="9" style="101"/>
    <col min="2318" max="2318" width="11.625" style="101" customWidth="1"/>
    <col min="2319" max="2560" width="9" style="101"/>
    <col min="2561" max="2561" width="5.125" style="101" customWidth="1"/>
    <col min="2562" max="2562" width="12.125" style="101" customWidth="1"/>
    <col min="2563" max="2563" width="17.125" style="101" customWidth="1"/>
    <col min="2564" max="2565" width="12.75" style="101" customWidth="1"/>
    <col min="2566" max="2566" width="48.25" style="101" customWidth="1"/>
    <col min="2567" max="2568" width="8.875" style="101" customWidth="1"/>
    <col min="2569" max="2569" width="12.875" style="101" customWidth="1"/>
    <col min="2570" max="2570" width="17.125" style="101" customWidth="1"/>
    <col min="2571" max="2571" width="9" style="101"/>
    <col min="2572" max="2572" width="13.875" style="101" bestFit="1" customWidth="1"/>
    <col min="2573" max="2573" width="9" style="101"/>
    <col min="2574" max="2574" width="11.625" style="101" customWidth="1"/>
    <col min="2575" max="2816" width="9" style="101"/>
    <col min="2817" max="2817" width="5.125" style="101" customWidth="1"/>
    <col min="2818" max="2818" width="12.125" style="101" customWidth="1"/>
    <col min="2819" max="2819" width="17.125" style="101" customWidth="1"/>
    <col min="2820" max="2821" width="12.75" style="101" customWidth="1"/>
    <col min="2822" max="2822" width="48.25" style="101" customWidth="1"/>
    <col min="2823" max="2824" width="8.875" style="101" customWidth="1"/>
    <col min="2825" max="2825" width="12.875" style="101" customWidth="1"/>
    <col min="2826" max="2826" width="17.125" style="101" customWidth="1"/>
    <col min="2827" max="2827" width="9" style="101"/>
    <col min="2828" max="2828" width="13.875" style="101" bestFit="1" customWidth="1"/>
    <col min="2829" max="2829" width="9" style="101"/>
    <col min="2830" max="2830" width="11.625" style="101" customWidth="1"/>
    <col min="2831" max="3072" width="9" style="101"/>
    <col min="3073" max="3073" width="5.125" style="101" customWidth="1"/>
    <col min="3074" max="3074" width="12.125" style="101" customWidth="1"/>
    <col min="3075" max="3075" width="17.125" style="101" customWidth="1"/>
    <col min="3076" max="3077" width="12.75" style="101" customWidth="1"/>
    <col min="3078" max="3078" width="48.25" style="101" customWidth="1"/>
    <col min="3079" max="3080" width="8.875" style="101" customWidth="1"/>
    <col min="3081" max="3081" width="12.875" style="101" customWidth="1"/>
    <col min="3082" max="3082" width="17.125" style="101" customWidth="1"/>
    <col min="3083" max="3083" width="9" style="101"/>
    <col min="3084" max="3084" width="13.875" style="101" bestFit="1" customWidth="1"/>
    <col min="3085" max="3085" width="9" style="101"/>
    <col min="3086" max="3086" width="11.625" style="101" customWidth="1"/>
    <col min="3087" max="3328" width="9" style="101"/>
    <col min="3329" max="3329" width="5.125" style="101" customWidth="1"/>
    <col min="3330" max="3330" width="12.125" style="101" customWidth="1"/>
    <col min="3331" max="3331" width="17.125" style="101" customWidth="1"/>
    <col min="3332" max="3333" width="12.75" style="101" customWidth="1"/>
    <col min="3334" max="3334" width="48.25" style="101" customWidth="1"/>
    <col min="3335" max="3336" width="8.875" style="101" customWidth="1"/>
    <col min="3337" max="3337" width="12.875" style="101" customWidth="1"/>
    <col min="3338" max="3338" width="17.125" style="101" customWidth="1"/>
    <col min="3339" max="3339" width="9" style="101"/>
    <col min="3340" max="3340" width="13.875" style="101" bestFit="1" customWidth="1"/>
    <col min="3341" max="3341" width="9" style="101"/>
    <col min="3342" max="3342" width="11.625" style="101" customWidth="1"/>
    <col min="3343" max="3584" width="9" style="101"/>
    <col min="3585" max="3585" width="5.125" style="101" customWidth="1"/>
    <col min="3586" max="3586" width="12.125" style="101" customWidth="1"/>
    <col min="3587" max="3587" width="17.125" style="101" customWidth="1"/>
    <col min="3588" max="3589" width="12.75" style="101" customWidth="1"/>
    <col min="3590" max="3590" width="48.25" style="101" customWidth="1"/>
    <col min="3591" max="3592" width="8.875" style="101" customWidth="1"/>
    <col min="3593" max="3593" width="12.875" style="101" customWidth="1"/>
    <col min="3594" max="3594" width="17.125" style="101" customWidth="1"/>
    <col min="3595" max="3595" width="9" style="101"/>
    <col min="3596" max="3596" width="13.875" style="101" bestFit="1" customWidth="1"/>
    <col min="3597" max="3597" width="9" style="101"/>
    <col min="3598" max="3598" width="11.625" style="101" customWidth="1"/>
    <col min="3599" max="3840" width="9" style="101"/>
    <col min="3841" max="3841" width="5.125" style="101" customWidth="1"/>
    <col min="3842" max="3842" width="12.125" style="101" customWidth="1"/>
    <col min="3843" max="3843" width="17.125" style="101" customWidth="1"/>
    <col min="3844" max="3845" width="12.75" style="101" customWidth="1"/>
    <col min="3846" max="3846" width="48.25" style="101" customWidth="1"/>
    <col min="3847" max="3848" width="8.875" style="101" customWidth="1"/>
    <col min="3849" max="3849" width="12.875" style="101" customWidth="1"/>
    <col min="3850" max="3850" width="17.125" style="101" customWidth="1"/>
    <col min="3851" max="3851" width="9" style="101"/>
    <col min="3852" max="3852" width="13.875" style="101" bestFit="1" customWidth="1"/>
    <col min="3853" max="3853" width="9" style="101"/>
    <col min="3854" max="3854" width="11.625" style="101" customWidth="1"/>
    <col min="3855" max="4096" width="9" style="101"/>
    <col min="4097" max="4097" width="5.125" style="101" customWidth="1"/>
    <col min="4098" max="4098" width="12.125" style="101" customWidth="1"/>
    <col min="4099" max="4099" width="17.125" style="101" customWidth="1"/>
    <col min="4100" max="4101" width="12.75" style="101" customWidth="1"/>
    <col min="4102" max="4102" width="48.25" style="101" customWidth="1"/>
    <col min="4103" max="4104" width="8.875" style="101" customWidth="1"/>
    <col min="4105" max="4105" width="12.875" style="101" customWidth="1"/>
    <col min="4106" max="4106" width="17.125" style="101" customWidth="1"/>
    <col min="4107" max="4107" width="9" style="101"/>
    <col min="4108" max="4108" width="13.875" style="101" bestFit="1" customWidth="1"/>
    <col min="4109" max="4109" width="9" style="101"/>
    <col min="4110" max="4110" width="11.625" style="101" customWidth="1"/>
    <col min="4111" max="4352" width="9" style="101"/>
    <col min="4353" max="4353" width="5.125" style="101" customWidth="1"/>
    <col min="4354" max="4354" width="12.125" style="101" customWidth="1"/>
    <col min="4355" max="4355" width="17.125" style="101" customWidth="1"/>
    <col min="4356" max="4357" width="12.75" style="101" customWidth="1"/>
    <col min="4358" max="4358" width="48.25" style="101" customWidth="1"/>
    <col min="4359" max="4360" width="8.875" style="101" customWidth="1"/>
    <col min="4361" max="4361" width="12.875" style="101" customWidth="1"/>
    <col min="4362" max="4362" width="17.125" style="101" customWidth="1"/>
    <col min="4363" max="4363" width="9" style="101"/>
    <col min="4364" max="4364" width="13.875" style="101" bestFit="1" customWidth="1"/>
    <col min="4365" max="4365" width="9" style="101"/>
    <col min="4366" max="4366" width="11.625" style="101" customWidth="1"/>
    <col min="4367" max="4608" width="9" style="101"/>
    <col min="4609" max="4609" width="5.125" style="101" customWidth="1"/>
    <col min="4610" max="4610" width="12.125" style="101" customWidth="1"/>
    <col min="4611" max="4611" width="17.125" style="101" customWidth="1"/>
    <col min="4612" max="4613" width="12.75" style="101" customWidth="1"/>
    <col min="4614" max="4614" width="48.25" style="101" customWidth="1"/>
    <col min="4615" max="4616" width="8.875" style="101" customWidth="1"/>
    <col min="4617" max="4617" width="12.875" style="101" customWidth="1"/>
    <col min="4618" max="4618" width="17.125" style="101" customWidth="1"/>
    <col min="4619" max="4619" width="9" style="101"/>
    <col min="4620" max="4620" width="13.875" style="101" bestFit="1" customWidth="1"/>
    <col min="4621" max="4621" width="9" style="101"/>
    <col min="4622" max="4622" width="11.625" style="101" customWidth="1"/>
    <col min="4623" max="4864" width="9" style="101"/>
    <col min="4865" max="4865" width="5.125" style="101" customWidth="1"/>
    <col min="4866" max="4866" width="12.125" style="101" customWidth="1"/>
    <col min="4867" max="4867" width="17.125" style="101" customWidth="1"/>
    <col min="4868" max="4869" width="12.75" style="101" customWidth="1"/>
    <col min="4870" max="4870" width="48.25" style="101" customWidth="1"/>
    <col min="4871" max="4872" width="8.875" style="101" customWidth="1"/>
    <col min="4873" max="4873" width="12.875" style="101" customWidth="1"/>
    <col min="4874" max="4874" width="17.125" style="101" customWidth="1"/>
    <col min="4875" max="4875" width="9" style="101"/>
    <col min="4876" max="4876" width="13.875" style="101" bestFit="1" customWidth="1"/>
    <col min="4877" max="4877" width="9" style="101"/>
    <col min="4878" max="4878" width="11.625" style="101" customWidth="1"/>
    <col min="4879" max="5120" width="9" style="101"/>
    <col min="5121" max="5121" width="5.125" style="101" customWidth="1"/>
    <col min="5122" max="5122" width="12.125" style="101" customWidth="1"/>
    <col min="5123" max="5123" width="17.125" style="101" customWidth="1"/>
    <col min="5124" max="5125" width="12.75" style="101" customWidth="1"/>
    <col min="5126" max="5126" width="48.25" style="101" customWidth="1"/>
    <col min="5127" max="5128" width="8.875" style="101" customWidth="1"/>
    <col min="5129" max="5129" width="12.875" style="101" customWidth="1"/>
    <col min="5130" max="5130" width="17.125" style="101" customWidth="1"/>
    <col min="5131" max="5131" width="9" style="101"/>
    <col min="5132" max="5132" width="13.875" style="101" bestFit="1" customWidth="1"/>
    <col min="5133" max="5133" width="9" style="101"/>
    <col min="5134" max="5134" width="11.625" style="101" customWidth="1"/>
    <col min="5135" max="5376" width="9" style="101"/>
    <col min="5377" max="5377" width="5.125" style="101" customWidth="1"/>
    <col min="5378" max="5378" width="12.125" style="101" customWidth="1"/>
    <col min="5379" max="5379" width="17.125" style="101" customWidth="1"/>
    <col min="5380" max="5381" width="12.75" style="101" customWidth="1"/>
    <col min="5382" max="5382" width="48.25" style="101" customWidth="1"/>
    <col min="5383" max="5384" width="8.875" style="101" customWidth="1"/>
    <col min="5385" max="5385" width="12.875" style="101" customWidth="1"/>
    <col min="5386" max="5386" width="17.125" style="101" customWidth="1"/>
    <col min="5387" max="5387" width="9" style="101"/>
    <col min="5388" max="5388" width="13.875" style="101" bestFit="1" customWidth="1"/>
    <col min="5389" max="5389" width="9" style="101"/>
    <col min="5390" max="5390" width="11.625" style="101" customWidth="1"/>
    <col min="5391" max="5632" width="9" style="101"/>
    <col min="5633" max="5633" width="5.125" style="101" customWidth="1"/>
    <col min="5634" max="5634" width="12.125" style="101" customWidth="1"/>
    <col min="5635" max="5635" width="17.125" style="101" customWidth="1"/>
    <col min="5636" max="5637" width="12.75" style="101" customWidth="1"/>
    <col min="5638" max="5638" width="48.25" style="101" customWidth="1"/>
    <col min="5639" max="5640" width="8.875" style="101" customWidth="1"/>
    <col min="5641" max="5641" width="12.875" style="101" customWidth="1"/>
    <col min="5642" max="5642" width="17.125" style="101" customWidth="1"/>
    <col min="5643" max="5643" width="9" style="101"/>
    <col min="5644" max="5644" width="13.875" style="101" bestFit="1" customWidth="1"/>
    <col min="5645" max="5645" width="9" style="101"/>
    <col min="5646" max="5646" width="11.625" style="101" customWidth="1"/>
    <col min="5647" max="5888" width="9" style="101"/>
    <col min="5889" max="5889" width="5.125" style="101" customWidth="1"/>
    <col min="5890" max="5890" width="12.125" style="101" customWidth="1"/>
    <col min="5891" max="5891" width="17.125" style="101" customWidth="1"/>
    <col min="5892" max="5893" width="12.75" style="101" customWidth="1"/>
    <col min="5894" max="5894" width="48.25" style="101" customWidth="1"/>
    <col min="5895" max="5896" width="8.875" style="101" customWidth="1"/>
    <col min="5897" max="5897" width="12.875" style="101" customWidth="1"/>
    <col min="5898" max="5898" width="17.125" style="101" customWidth="1"/>
    <col min="5899" max="5899" width="9" style="101"/>
    <col min="5900" max="5900" width="13.875" style="101" bestFit="1" customWidth="1"/>
    <col min="5901" max="5901" width="9" style="101"/>
    <col min="5902" max="5902" width="11.625" style="101" customWidth="1"/>
    <col min="5903" max="6144" width="9" style="101"/>
    <col min="6145" max="6145" width="5.125" style="101" customWidth="1"/>
    <col min="6146" max="6146" width="12.125" style="101" customWidth="1"/>
    <col min="6147" max="6147" width="17.125" style="101" customWidth="1"/>
    <col min="6148" max="6149" width="12.75" style="101" customWidth="1"/>
    <col min="6150" max="6150" width="48.25" style="101" customWidth="1"/>
    <col min="6151" max="6152" width="8.875" style="101" customWidth="1"/>
    <col min="6153" max="6153" width="12.875" style="101" customWidth="1"/>
    <col min="6154" max="6154" width="17.125" style="101" customWidth="1"/>
    <col min="6155" max="6155" width="9" style="101"/>
    <col min="6156" max="6156" width="13.875" style="101" bestFit="1" customWidth="1"/>
    <col min="6157" max="6157" width="9" style="101"/>
    <col min="6158" max="6158" width="11.625" style="101" customWidth="1"/>
    <col min="6159" max="6400" width="9" style="101"/>
    <col min="6401" max="6401" width="5.125" style="101" customWidth="1"/>
    <col min="6402" max="6402" width="12.125" style="101" customWidth="1"/>
    <col min="6403" max="6403" width="17.125" style="101" customWidth="1"/>
    <col min="6404" max="6405" width="12.75" style="101" customWidth="1"/>
    <col min="6406" max="6406" width="48.25" style="101" customWidth="1"/>
    <col min="6407" max="6408" width="8.875" style="101" customWidth="1"/>
    <col min="6409" max="6409" width="12.875" style="101" customWidth="1"/>
    <col min="6410" max="6410" width="17.125" style="101" customWidth="1"/>
    <col min="6411" max="6411" width="9" style="101"/>
    <col min="6412" max="6412" width="13.875" style="101" bestFit="1" customWidth="1"/>
    <col min="6413" max="6413" width="9" style="101"/>
    <col min="6414" max="6414" width="11.625" style="101" customWidth="1"/>
    <col min="6415" max="6656" width="9" style="101"/>
    <col min="6657" max="6657" width="5.125" style="101" customWidth="1"/>
    <col min="6658" max="6658" width="12.125" style="101" customWidth="1"/>
    <col min="6659" max="6659" width="17.125" style="101" customWidth="1"/>
    <col min="6660" max="6661" width="12.75" style="101" customWidth="1"/>
    <col min="6662" max="6662" width="48.25" style="101" customWidth="1"/>
    <col min="6663" max="6664" width="8.875" style="101" customWidth="1"/>
    <col min="6665" max="6665" width="12.875" style="101" customWidth="1"/>
    <col min="6666" max="6666" width="17.125" style="101" customWidth="1"/>
    <col min="6667" max="6667" width="9" style="101"/>
    <col min="6668" max="6668" width="13.875" style="101" bestFit="1" customWidth="1"/>
    <col min="6669" max="6669" width="9" style="101"/>
    <col min="6670" max="6670" width="11.625" style="101" customWidth="1"/>
    <col min="6671" max="6912" width="9" style="101"/>
    <col min="6913" max="6913" width="5.125" style="101" customWidth="1"/>
    <col min="6914" max="6914" width="12.125" style="101" customWidth="1"/>
    <col min="6915" max="6915" width="17.125" style="101" customWidth="1"/>
    <col min="6916" max="6917" width="12.75" style="101" customWidth="1"/>
    <col min="6918" max="6918" width="48.25" style="101" customWidth="1"/>
    <col min="6919" max="6920" width="8.875" style="101" customWidth="1"/>
    <col min="6921" max="6921" width="12.875" style="101" customWidth="1"/>
    <col min="6922" max="6922" width="17.125" style="101" customWidth="1"/>
    <col min="6923" max="6923" width="9" style="101"/>
    <col min="6924" max="6924" width="13.875" style="101" bestFit="1" customWidth="1"/>
    <col min="6925" max="6925" width="9" style="101"/>
    <col min="6926" max="6926" width="11.625" style="101" customWidth="1"/>
    <col min="6927" max="7168" width="9" style="101"/>
    <col min="7169" max="7169" width="5.125" style="101" customWidth="1"/>
    <col min="7170" max="7170" width="12.125" style="101" customWidth="1"/>
    <col min="7171" max="7171" width="17.125" style="101" customWidth="1"/>
    <col min="7172" max="7173" width="12.75" style="101" customWidth="1"/>
    <col min="7174" max="7174" width="48.25" style="101" customWidth="1"/>
    <col min="7175" max="7176" width="8.875" style="101" customWidth="1"/>
    <col min="7177" max="7177" width="12.875" style="101" customWidth="1"/>
    <col min="7178" max="7178" width="17.125" style="101" customWidth="1"/>
    <col min="7179" max="7179" width="9" style="101"/>
    <col min="7180" max="7180" width="13.875" style="101" bestFit="1" customWidth="1"/>
    <col min="7181" max="7181" width="9" style="101"/>
    <col min="7182" max="7182" width="11.625" style="101" customWidth="1"/>
    <col min="7183" max="7424" width="9" style="101"/>
    <col min="7425" max="7425" width="5.125" style="101" customWidth="1"/>
    <col min="7426" max="7426" width="12.125" style="101" customWidth="1"/>
    <col min="7427" max="7427" width="17.125" style="101" customWidth="1"/>
    <col min="7428" max="7429" width="12.75" style="101" customWidth="1"/>
    <col min="7430" max="7430" width="48.25" style="101" customWidth="1"/>
    <col min="7431" max="7432" width="8.875" style="101" customWidth="1"/>
    <col min="7433" max="7433" width="12.875" style="101" customWidth="1"/>
    <col min="7434" max="7434" width="17.125" style="101" customWidth="1"/>
    <col min="7435" max="7435" width="9" style="101"/>
    <col min="7436" max="7436" width="13.875" style="101" bestFit="1" customWidth="1"/>
    <col min="7437" max="7437" width="9" style="101"/>
    <col min="7438" max="7438" width="11.625" style="101" customWidth="1"/>
    <col min="7439" max="7680" width="9" style="101"/>
    <col min="7681" max="7681" width="5.125" style="101" customWidth="1"/>
    <col min="7682" max="7682" width="12.125" style="101" customWidth="1"/>
    <col min="7683" max="7683" width="17.125" style="101" customWidth="1"/>
    <col min="7684" max="7685" width="12.75" style="101" customWidth="1"/>
    <col min="7686" max="7686" width="48.25" style="101" customWidth="1"/>
    <col min="7687" max="7688" width="8.875" style="101" customWidth="1"/>
    <col min="7689" max="7689" width="12.875" style="101" customWidth="1"/>
    <col min="7690" max="7690" width="17.125" style="101" customWidth="1"/>
    <col min="7691" max="7691" width="9" style="101"/>
    <col min="7692" max="7692" width="13.875" style="101" bestFit="1" customWidth="1"/>
    <col min="7693" max="7693" width="9" style="101"/>
    <col min="7694" max="7694" width="11.625" style="101" customWidth="1"/>
    <col min="7695" max="7936" width="9" style="101"/>
    <col min="7937" max="7937" width="5.125" style="101" customWidth="1"/>
    <col min="7938" max="7938" width="12.125" style="101" customWidth="1"/>
    <col min="7939" max="7939" width="17.125" style="101" customWidth="1"/>
    <col min="7940" max="7941" width="12.75" style="101" customWidth="1"/>
    <col min="7942" max="7942" width="48.25" style="101" customWidth="1"/>
    <col min="7943" max="7944" width="8.875" style="101" customWidth="1"/>
    <col min="7945" max="7945" width="12.875" style="101" customWidth="1"/>
    <col min="7946" max="7946" width="17.125" style="101" customWidth="1"/>
    <col min="7947" max="7947" width="9" style="101"/>
    <col min="7948" max="7948" width="13.875" style="101" bestFit="1" customWidth="1"/>
    <col min="7949" max="7949" width="9" style="101"/>
    <col min="7950" max="7950" width="11.625" style="101" customWidth="1"/>
    <col min="7951" max="8192" width="9" style="101"/>
    <col min="8193" max="8193" width="5.125" style="101" customWidth="1"/>
    <col min="8194" max="8194" width="12.125" style="101" customWidth="1"/>
    <col min="8195" max="8195" width="17.125" style="101" customWidth="1"/>
    <col min="8196" max="8197" width="12.75" style="101" customWidth="1"/>
    <col min="8198" max="8198" width="48.25" style="101" customWidth="1"/>
    <col min="8199" max="8200" width="8.875" style="101" customWidth="1"/>
    <col min="8201" max="8201" width="12.875" style="101" customWidth="1"/>
    <col min="8202" max="8202" width="17.125" style="101" customWidth="1"/>
    <col min="8203" max="8203" width="9" style="101"/>
    <col min="8204" max="8204" width="13.875" style="101" bestFit="1" customWidth="1"/>
    <col min="8205" max="8205" width="9" style="101"/>
    <col min="8206" max="8206" width="11.625" style="101" customWidth="1"/>
    <col min="8207" max="8448" width="9" style="101"/>
    <col min="8449" max="8449" width="5.125" style="101" customWidth="1"/>
    <col min="8450" max="8450" width="12.125" style="101" customWidth="1"/>
    <col min="8451" max="8451" width="17.125" style="101" customWidth="1"/>
    <col min="8452" max="8453" width="12.75" style="101" customWidth="1"/>
    <col min="8454" max="8454" width="48.25" style="101" customWidth="1"/>
    <col min="8455" max="8456" width="8.875" style="101" customWidth="1"/>
    <col min="8457" max="8457" width="12.875" style="101" customWidth="1"/>
    <col min="8458" max="8458" width="17.125" style="101" customWidth="1"/>
    <col min="8459" max="8459" width="9" style="101"/>
    <col min="8460" max="8460" width="13.875" style="101" bestFit="1" customWidth="1"/>
    <col min="8461" max="8461" width="9" style="101"/>
    <col min="8462" max="8462" width="11.625" style="101" customWidth="1"/>
    <col min="8463" max="8704" width="9" style="101"/>
    <col min="8705" max="8705" width="5.125" style="101" customWidth="1"/>
    <col min="8706" max="8706" width="12.125" style="101" customWidth="1"/>
    <col min="8707" max="8707" width="17.125" style="101" customWidth="1"/>
    <col min="8708" max="8709" width="12.75" style="101" customWidth="1"/>
    <col min="8710" max="8710" width="48.25" style="101" customWidth="1"/>
    <col min="8711" max="8712" width="8.875" style="101" customWidth="1"/>
    <col min="8713" max="8713" width="12.875" style="101" customWidth="1"/>
    <col min="8714" max="8714" width="17.125" style="101" customWidth="1"/>
    <col min="8715" max="8715" width="9" style="101"/>
    <col min="8716" max="8716" width="13.875" style="101" bestFit="1" customWidth="1"/>
    <col min="8717" max="8717" width="9" style="101"/>
    <col min="8718" max="8718" width="11.625" style="101" customWidth="1"/>
    <col min="8719" max="8960" width="9" style="101"/>
    <col min="8961" max="8961" width="5.125" style="101" customWidth="1"/>
    <col min="8962" max="8962" width="12.125" style="101" customWidth="1"/>
    <col min="8963" max="8963" width="17.125" style="101" customWidth="1"/>
    <col min="8964" max="8965" width="12.75" style="101" customWidth="1"/>
    <col min="8966" max="8966" width="48.25" style="101" customWidth="1"/>
    <col min="8967" max="8968" width="8.875" style="101" customWidth="1"/>
    <col min="8969" max="8969" width="12.875" style="101" customWidth="1"/>
    <col min="8970" max="8970" width="17.125" style="101" customWidth="1"/>
    <col min="8971" max="8971" width="9" style="101"/>
    <col min="8972" max="8972" width="13.875" style="101" bestFit="1" customWidth="1"/>
    <col min="8973" max="8973" width="9" style="101"/>
    <col min="8974" max="8974" width="11.625" style="101" customWidth="1"/>
    <col min="8975" max="9216" width="9" style="101"/>
    <col min="9217" max="9217" width="5.125" style="101" customWidth="1"/>
    <col min="9218" max="9218" width="12.125" style="101" customWidth="1"/>
    <col min="9219" max="9219" width="17.125" style="101" customWidth="1"/>
    <col min="9220" max="9221" width="12.75" style="101" customWidth="1"/>
    <col min="9222" max="9222" width="48.25" style="101" customWidth="1"/>
    <col min="9223" max="9224" width="8.875" style="101" customWidth="1"/>
    <col min="9225" max="9225" width="12.875" style="101" customWidth="1"/>
    <col min="9226" max="9226" width="17.125" style="101" customWidth="1"/>
    <col min="9227" max="9227" width="9" style="101"/>
    <col min="9228" max="9228" width="13.875" style="101" bestFit="1" customWidth="1"/>
    <col min="9229" max="9229" width="9" style="101"/>
    <col min="9230" max="9230" width="11.625" style="101" customWidth="1"/>
    <col min="9231" max="9472" width="9" style="101"/>
    <col min="9473" max="9473" width="5.125" style="101" customWidth="1"/>
    <col min="9474" max="9474" width="12.125" style="101" customWidth="1"/>
    <col min="9475" max="9475" width="17.125" style="101" customWidth="1"/>
    <col min="9476" max="9477" width="12.75" style="101" customWidth="1"/>
    <col min="9478" max="9478" width="48.25" style="101" customWidth="1"/>
    <col min="9479" max="9480" width="8.875" style="101" customWidth="1"/>
    <col min="9481" max="9481" width="12.875" style="101" customWidth="1"/>
    <col min="9482" max="9482" width="17.125" style="101" customWidth="1"/>
    <col min="9483" max="9483" width="9" style="101"/>
    <col min="9484" max="9484" width="13.875" style="101" bestFit="1" customWidth="1"/>
    <col min="9485" max="9485" width="9" style="101"/>
    <col min="9486" max="9486" width="11.625" style="101" customWidth="1"/>
    <col min="9487" max="9728" width="9" style="101"/>
    <col min="9729" max="9729" width="5.125" style="101" customWidth="1"/>
    <col min="9730" max="9730" width="12.125" style="101" customWidth="1"/>
    <col min="9731" max="9731" width="17.125" style="101" customWidth="1"/>
    <col min="9732" max="9733" width="12.75" style="101" customWidth="1"/>
    <col min="9734" max="9734" width="48.25" style="101" customWidth="1"/>
    <col min="9735" max="9736" width="8.875" style="101" customWidth="1"/>
    <col min="9737" max="9737" width="12.875" style="101" customWidth="1"/>
    <col min="9738" max="9738" width="17.125" style="101" customWidth="1"/>
    <col min="9739" max="9739" width="9" style="101"/>
    <col min="9740" max="9740" width="13.875" style="101" bestFit="1" customWidth="1"/>
    <col min="9741" max="9741" width="9" style="101"/>
    <col min="9742" max="9742" width="11.625" style="101" customWidth="1"/>
    <col min="9743" max="9984" width="9" style="101"/>
    <col min="9985" max="9985" width="5.125" style="101" customWidth="1"/>
    <col min="9986" max="9986" width="12.125" style="101" customWidth="1"/>
    <col min="9987" max="9987" width="17.125" style="101" customWidth="1"/>
    <col min="9988" max="9989" width="12.75" style="101" customWidth="1"/>
    <col min="9990" max="9990" width="48.25" style="101" customWidth="1"/>
    <col min="9991" max="9992" width="8.875" style="101" customWidth="1"/>
    <col min="9993" max="9993" width="12.875" style="101" customWidth="1"/>
    <col min="9994" max="9994" width="17.125" style="101" customWidth="1"/>
    <col min="9995" max="9995" width="9" style="101"/>
    <col min="9996" max="9996" width="13.875" style="101" bestFit="1" customWidth="1"/>
    <col min="9997" max="9997" width="9" style="101"/>
    <col min="9998" max="9998" width="11.625" style="101" customWidth="1"/>
    <col min="9999" max="10240" width="9" style="101"/>
    <col min="10241" max="10241" width="5.125" style="101" customWidth="1"/>
    <col min="10242" max="10242" width="12.125" style="101" customWidth="1"/>
    <col min="10243" max="10243" width="17.125" style="101" customWidth="1"/>
    <col min="10244" max="10245" width="12.75" style="101" customWidth="1"/>
    <col min="10246" max="10246" width="48.25" style="101" customWidth="1"/>
    <col min="10247" max="10248" width="8.875" style="101" customWidth="1"/>
    <col min="10249" max="10249" width="12.875" style="101" customWidth="1"/>
    <col min="10250" max="10250" width="17.125" style="101" customWidth="1"/>
    <col min="10251" max="10251" width="9" style="101"/>
    <col min="10252" max="10252" width="13.875" style="101" bestFit="1" customWidth="1"/>
    <col min="10253" max="10253" width="9" style="101"/>
    <col min="10254" max="10254" width="11.625" style="101" customWidth="1"/>
    <col min="10255" max="10496" width="9" style="101"/>
    <col min="10497" max="10497" width="5.125" style="101" customWidth="1"/>
    <col min="10498" max="10498" width="12.125" style="101" customWidth="1"/>
    <col min="10499" max="10499" width="17.125" style="101" customWidth="1"/>
    <col min="10500" max="10501" width="12.75" style="101" customWidth="1"/>
    <col min="10502" max="10502" width="48.25" style="101" customWidth="1"/>
    <col min="10503" max="10504" width="8.875" style="101" customWidth="1"/>
    <col min="10505" max="10505" width="12.875" style="101" customWidth="1"/>
    <col min="10506" max="10506" width="17.125" style="101" customWidth="1"/>
    <col min="10507" max="10507" width="9" style="101"/>
    <col min="10508" max="10508" width="13.875" style="101" bestFit="1" customWidth="1"/>
    <col min="10509" max="10509" width="9" style="101"/>
    <col min="10510" max="10510" width="11.625" style="101" customWidth="1"/>
    <col min="10511" max="10752" width="9" style="101"/>
    <col min="10753" max="10753" width="5.125" style="101" customWidth="1"/>
    <col min="10754" max="10754" width="12.125" style="101" customWidth="1"/>
    <col min="10755" max="10755" width="17.125" style="101" customWidth="1"/>
    <col min="10756" max="10757" width="12.75" style="101" customWidth="1"/>
    <col min="10758" max="10758" width="48.25" style="101" customWidth="1"/>
    <col min="10759" max="10760" width="8.875" style="101" customWidth="1"/>
    <col min="10761" max="10761" width="12.875" style="101" customWidth="1"/>
    <col min="10762" max="10762" width="17.125" style="101" customWidth="1"/>
    <col min="10763" max="10763" width="9" style="101"/>
    <col min="10764" max="10764" width="13.875" style="101" bestFit="1" customWidth="1"/>
    <col min="10765" max="10765" width="9" style="101"/>
    <col min="10766" max="10766" width="11.625" style="101" customWidth="1"/>
    <col min="10767" max="11008" width="9" style="101"/>
    <col min="11009" max="11009" width="5.125" style="101" customWidth="1"/>
    <col min="11010" max="11010" width="12.125" style="101" customWidth="1"/>
    <col min="11011" max="11011" width="17.125" style="101" customWidth="1"/>
    <col min="11012" max="11013" width="12.75" style="101" customWidth="1"/>
    <col min="11014" max="11014" width="48.25" style="101" customWidth="1"/>
    <col min="11015" max="11016" width="8.875" style="101" customWidth="1"/>
    <col min="11017" max="11017" width="12.875" style="101" customWidth="1"/>
    <col min="11018" max="11018" width="17.125" style="101" customWidth="1"/>
    <col min="11019" max="11019" width="9" style="101"/>
    <col min="11020" max="11020" width="13.875" style="101" bestFit="1" customWidth="1"/>
    <col min="11021" max="11021" width="9" style="101"/>
    <col min="11022" max="11022" width="11.625" style="101" customWidth="1"/>
    <col min="11023" max="11264" width="9" style="101"/>
    <col min="11265" max="11265" width="5.125" style="101" customWidth="1"/>
    <col min="11266" max="11266" width="12.125" style="101" customWidth="1"/>
    <col min="11267" max="11267" width="17.125" style="101" customWidth="1"/>
    <col min="11268" max="11269" width="12.75" style="101" customWidth="1"/>
    <col min="11270" max="11270" width="48.25" style="101" customWidth="1"/>
    <col min="11271" max="11272" width="8.875" style="101" customWidth="1"/>
    <col min="11273" max="11273" width="12.875" style="101" customWidth="1"/>
    <col min="11274" max="11274" width="17.125" style="101" customWidth="1"/>
    <col min="11275" max="11275" width="9" style="101"/>
    <col min="11276" max="11276" width="13.875" style="101" bestFit="1" customWidth="1"/>
    <col min="11277" max="11277" width="9" style="101"/>
    <col min="11278" max="11278" width="11.625" style="101" customWidth="1"/>
    <col min="11279" max="11520" width="9" style="101"/>
    <col min="11521" max="11521" width="5.125" style="101" customWidth="1"/>
    <col min="11522" max="11522" width="12.125" style="101" customWidth="1"/>
    <col min="11523" max="11523" width="17.125" style="101" customWidth="1"/>
    <col min="11524" max="11525" width="12.75" style="101" customWidth="1"/>
    <col min="11526" max="11526" width="48.25" style="101" customWidth="1"/>
    <col min="11527" max="11528" width="8.875" style="101" customWidth="1"/>
    <col min="11529" max="11529" width="12.875" style="101" customWidth="1"/>
    <col min="11530" max="11530" width="17.125" style="101" customWidth="1"/>
    <col min="11531" max="11531" width="9" style="101"/>
    <col min="11532" max="11532" width="13.875" style="101" bestFit="1" customWidth="1"/>
    <col min="11533" max="11533" width="9" style="101"/>
    <col min="11534" max="11534" width="11.625" style="101" customWidth="1"/>
    <col min="11535" max="11776" width="9" style="101"/>
    <col min="11777" max="11777" width="5.125" style="101" customWidth="1"/>
    <col min="11778" max="11778" width="12.125" style="101" customWidth="1"/>
    <col min="11779" max="11779" width="17.125" style="101" customWidth="1"/>
    <col min="11780" max="11781" width="12.75" style="101" customWidth="1"/>
    <col min="11782" max="11782" width="48.25" style="101" customWidth="1"/>
    <col min="11783" max="11784" width="8.875" style="101" customWidth="1"/>
    <col min="11785" max="11785" width="12.875" style="101" customWidth="1"/>
    <col min="11786" max="11786" width="17.125" style="101" customWidth="1"/>
    <col min="11787" max="11787" width="9" style="101"/>
    <col min="11788" max="11788" width="13.875" style="101" bestFit="1" customWidth="1"/>
    <col min="11789" max="11789" width="9" style="101"/>
    <col min="11790" max="11790" width="11.625" style="101" customWidth="1"/>
    <col min="11791" max="12032" width="9" style="101"/>
    <col min="12033" max="12033" width="5.125" style="101" customWidth="1"/>
    <col min="12034" max="12034" width="12.125" style="101" customWidth="1"/>
    <col min="12035" max="12035" width="17.125" style="101" customWidth="1"/>
    <col min="12036" max="12037" width="12.75" style="101" customWidth="1"/>
    <col min="12038" max="12038" width="48.25" style="101" customWidth="1"/>
    <col min="12039" max="12040" width="8.875" style="101" customWidth="1"/>
    <col min="12041" max="12041" width="12.875" style="101" customWidth="1"/>
    <col min="12042" max="12042" width="17.125" style="101" customWidth="1"/>
    <col min="12043" max="12043" width="9" style="101"/>
    <col min="12044" max="12044" width="13.875" style="101" bestFit="1" customWidth="1"/>
    <col min="12045" max="12045" width="9" style="101"/>
    <col min="12046" max="12046" width="11.625" style="101" customWidth="1"/>
    <col min="12047" max="12288" width="9" style="101"/>
    <col min="12289" max="12289" width="5.125" style="101" customWidth="1"/>
    <col min="12290" max="12290" width="12.125" style="101" customWidth="1"/>
    <col min="12291" max="12291" width="17.125" style="101" customWidth="1"/>
    <col min="12292" max="12293" width="12.75" style="101" customWidth="1"/>
    <col min="12294" max="12294" width="48.25" style="101" customWidth="1"/>
    <col min="12295" max="12296" width="8.875" style="101" customWidth="1"/>
    <col min="12297" max="12297" width="12.875" style="101" customWidth="1"/>
    <col min="12298" max="12298" width="17.125" style="101" customWidth="1"/>
    <col min="12299" max="12299" width="9" style="101"/>
    <col min="12300" max="12300" width="13.875" style="101" bestFit="1" customWidth="1"/>
    <col min="12301" max="12301" width="9" style="101"/>
    <col min="12302" max="12302" width="11.625" style="101" customWidth="1"/>
    <col min="12303" max="12544" width="9" style="101"/>
    <col min="12545" max="12545" width="5.125" style="101" customWidth="1"/>
    <col min="12546" max="12546" width="12.125" style="101" customWidth="1"/>
    <col min="12547" max="12547" width="17.125" style="101" customWidth="1"/>
    <col min="12548" max="12549" width="12.75" style="101" customWidth="1"/>
    <col min="12550" max="12550" width="48.25" style="101" customWidth="1"/>
    <col min="12551" max="12552" width="8.875" style="101" customWidth="1"/>
    <col min="12553" max="12553" width="12.875" style="101" customWidth="1"/>
    <col min="12554" max="12554" width="17.125" style="101" customWidth="1"/>
    <col min="12555" max="12555" width="9" style="101"/>
    <col min="12556" max="12556" width="13.875" style="101" bestFit="1" customWidth="1"/>
    <col min="12557" max="12557" width="9" style="101"/>
    <col min="12558" max="12558" width="11.625" style="101" customWidth="1"/>
    <col min="12559" max="12800" width="9" style="101"/>
    <col min="12801" max="12801" width="5.125" style="101" customWidth="1"/>
    <col min="12802" max="12802" width="12.125" style="101" customWidth="1"/>
    <col min="12803" max="12803" width="17.125" style="101" customWidth="1"/>
    <col min="12804" max="12805" width="12.75" style="101" customWidth="1"/>
    <col min="12806" max="12806" width="48.25" style="101" customWidth="1"/>
    <col min="12807" max="12808" width="8.875" style="101" customWidth="1"/>
    <col min="12809" max="12809" width="12.875" style="101" customWidth="1"/>
    <col min="12810" max="12810" width="17.125" style="101" customWidth="1"/>
    <col min="12811" max="12811" width="9" style="101"/>
    <col min="12812" max="12812" width="13.875" style="101" bestFit="1" customWidth="1"/>
    <col min="12813" max="12813" width="9" style="101"/>
    <col min="12814" max="12814" width="11.625" style="101" customWidth="1"/>
    <col min="12815" max="13056" width="9" style="101"/>
    <col min="13057" max="13057" width="5.125" style="101" customWidth="1"/>
    <col min="13058" max="13058" width="12.125" style="101" customWidth="1"/>
    <col min="13059" max="13059" width="17.125" style="101" customWidth="1"/>
    <col min="13060" max="13061" width="12.75" style="101" customWidth="1"/>
    <col min="13062" max="13062" width="48.25" style="101" customWidth="1"/>
    <col min="13063" max="13064" width="8.875" style="101" customWidth="1"/>
    <col min="13065" max="13065" width="12.875" style="101" customWidth="1"/>
    <col min="13066" max="13066" width="17.125" style="101" customWidth="1"/>
    <col min="13067" max="13067" width="9" style="101"/>
    <col min="13068" max="13068" width="13.875" style="101" bestFit="1" customWidth="1"/>
    <col min="13069" max="13069" width="9" style="101"/>
    <col min="13070" max="13070" width="11.625" style="101" customWidth="1"/>
    <col min="13071" max="13312" width="9" style="101"/>
    <col min="13313" max="13313" width="5.125" style="101" customWidth="1"/>
    <col min="13314" max="13314" width="12.125" style="101" customWidth="1"/>
    <col min="13315" max="13315" width="17.125" style="101" customWidth="1"/>
    <col min="13316" max="13317" width="12.75" style="101" customWidth="1"/>
    <col min="13318" max="13318" width="48.25" style="101" customWidth="1"/>
    <col min="13319" max="13320" width="8.875" style="101" customWidth="1"/>
    <col min="13321" max="13321" width="12.875" style="101" customWidth="1"/>
    <col min="13322" max="13322" width="17.125" style="101" customWidth="1"/>
    <col min="13323" max="13323" width="9" style="101"/>
    <col min="13324" max="13324" width="13.875" style="101" bestFit="1" customWidth="1"/>
    <col min="13325" max="13325" width="9" style="101"/>
    <col min="13326" max="13326" width="11.625" style="101" customWidth="1"/>
    <col min="13327" max="13568" width="9" style="101"/>
    <col min="13569" max="13569" width="5.125" style="101" customWidth="1"/>
    <col min="13570" max="13570" width="12.125" style="101" customWidth="1"/>
    <col min="13571" max="13571" width="17.125" style="101" customWidth="1"/>
    <col min="13572" max="13573" width="12.75" style="101" customWidth="1"/>
    <col min="13574" max="13574" width="48.25" style="101" customWidth="1"/>
    <col min="13575" max="13576" width="8.875" style="101" customWidth="1"/>
    <col min="13577" max="13577" width="12.875" style="101" customWidth="1"/>
    <col min="13578" max="13578" width="17.125" style="101" customWidth="1"/>
    <col min="13579" max="13579" width="9" style="101"/>
    <col min="13580" max="13580" width="13.875" style="101" bestFit="1" customWidth="1"/>
    <col min="13581" max="13581" width="9" style="101"/>
    <col min="13582" max="13582" width="11.625" style="101" customWidth="1"/>
    <col min="13583" max="13824" width="9" style="101"/>
    <col min="13825" max="13825" width="5.125" style="101" customWidth="1"/>
    <col min="13826" max="13826" width="12.125" style="101" customWidth="1"/>
    <col min="13827" max="13827" width="17.125" style="101" customWidth="1"/>
    <col min="13828" max="13829" width="12.75" style="101" customWidth="1"/>
    <col min="13830" max="13830" width="48.25" style="101" customWidth="1"/>
    <col min="13831" max="13832" width="8.875" style="101" customWidth="1"/>
    <col min="13833" max="13833" width="12.875" style="101" customWidth="1"/>
    <col min="13834" max="13834" width="17.125" style="101" customWidth="1"/>
    <col min="13835" max="13835" width="9" style="101"/>
    <col min="13836" max="13836" width="13.875" style="101" bestFit="1" customWidth="1"/>
    <col min="13837" max="13837" width="9" style="101"/>
    <col min="13838" max="13838" width="11.625" style="101" customWidth="1"/>
    <col min="13839" max="14080" width="9" style="101"/>
    <col min="14081" max="14081" width="5.125" style="101" customWidth="1"/>
    <col min="14082" max="14082" width="12.125" style="101" customWidth="1"/>
    <col min="14083" max="14083" width="17.125" style="101" customWidth="1"/>
    <col min="14084" max="14085" width="12.75" style="101" customWidth="1"/>
    <col min="14086" max="14086" width="48.25" style="101" customWidth="1"/>
    <col min="14087" max="14088" width="8.875" style="101" customWidth="1"/>
    <col min="14089" max="14089" width="12.875" style="101" customWidth="1"/>
    <col min="14090" max="14090" width="17.125" style="101" customWidth="1"/>
    <col min="14091" max="14091" width="9" style="101"/>
    <col min="14092" max="14092" width="13.875" style="101" bestFit="1" customWidth="1"/>
    <col min="14093" max="14093" width="9" style="101"/>
    <col min="14094" max="14094" width="11.625" style="101" customWidth="1"/>
    <col min="14095" max="14336" width="9" style="101"/>
    <col min="14337" max="14337" width="5.125" style="101" customWidth="1"/>
    <col min="14338" max="14338" width="12.125" style="101" customWidth="1"/>
    <col min="14339" max="14339" width="17.125" style="101" customWidth="1"/>
    <col min="14340" max="14341" width="12.75" style="101" customWidth="1"/>
    <col min="14342" max="14342" width="48.25" style="101" customWidth="1"/>
    <col min="14343" max="14344" width="8.875" style="101" customWidth="1"/>
    <col min="14345" max="14345" width="12.875" style="101" customWidth="1"/>
    <col min="14346" max="14346" width="17.125" style="101" customWidth="1"/>
    <col min="14347" max="14347" width="9" style="101"/>
    <col min="14348" max="14348" width="13.875" style="101" bestFit="1" customWidth="1"/>
    <col min="14349" max="14349" width="9" style="101"/>
    <col min="14350" max="14350" width="11.625" style="101" customWidth="1"/>
    <col min="14351" max="14592" width="9" style="101"/>
    <col min="14593" max="14593" width="5.125" style="101" customWidth="1"/>
    <col min="14594" max="14594" width="12.125" style="101" customWidth="1"/>
    <col min="14595" max="14595" width="17.125" style="101" customWidth="1"/>
    <col min="14596" max="14597" width="12.75" style="101" customWidth="1"/>
    <col min="14598" max="14598" width="48.25" style="101" customWidth="1"/>
    <col min="14599" max="14600" width="8.875" style="101" customWidth="1"/>
    <col min="14601" max="14601" width="12.875" style="101" customWidth="1"/>
    <col min="14602" max="14602" width="17.125" style="101" customWidth="1"/>
    <col min="14603" max="14603" width="9" style="101"/>
    <col min="14604" max="14604" width="13.875" style="101" bestFit="1" customWidth="1"/>
    <col min="14605" max="14605" width="9" style="101"/>
    <col min="14606" max="14606" width="11.625" style="101" customWidth="1"/>
    <col min="14607" max="14848" width="9" style="101"/>
    <col min="14849" max="14849" width="5.125" style="101" customWidth="1"/>
    <col min="14850" max="14850" width="12.125" style="101" customWidth="1"/>
    <col min="14851" max="14851" width="17.125" style="101" customWidth="1"/>
    <col min="14852" max="14853" width="12.75" style="101" customWidth="1"/>
    <col min="14854" max="14854" width="48.25" style="101" customWidth="1"/>
    <col min="14855" max="14856" width="8.875" style="101" customWidth="1"/>
    <col min="14857" max="14857" width="12.875" style="101" customWidth="1"/>
    <col min="14858" max="14858" width="17.125" style="101" customWidth="1"/>
    <col min="14859" max="14859" width="9" style="101"/>
    <col min="14860" max="14860" width="13.875" style="101" bestFit="1" customWidth="1"/>
    <col min="14861" max="14861" width="9" style="101"/>
    <col min="14862" max="14862" width="11.625" style="101" customWidth="1"/>
    <col min="14863" max="15104" width="9" style="101"/>
    <col min="15105" max="15105" width="5.125" style="101" customWidth="1"/>
    <col min="15106" max="15106" width="12.125" style="101" customWidth="1"/>
    <col min="15107" max="15107" width="17.125" style="101" customWidth="1"/>
    <col min="15108" max="15109" width="12.75" style="101" customWidth="1"/>
    <col min="15110" max="15110" width="48.25" style="101" customWidth="1"/>
    <col min="15111" max="15112" width="8.875" style="101" customWidth="1"/>
    <col min="15113" max="15113" width="12.875" style="101" customWidth="1"/>
    <col min="15114" max="15114" width="17.125" style="101" customWidth="1"/>
    <col min="15115" max="15115" width="9" style="101"/>
    <col min="15116" max="15116" width="13.875" style="101" bestFit="1" customWidth="1"/>
    <col min="15117" max="15117" width="9" style="101"/>
    <col min="15118" max="15118" width="11.625" style="101" customWidth="1"/>
    <col min="15119" max="15360" width="9" style="101"/>
    <col min="15361" max="15361" width="5.125" style="101" customWidth="1"/>
    <col min="15362" max="15362" width="12.125" style="101" customWidth="1"/>
    <col min="15363" max="15363" width="17.125" style="101" customWidth="1"/>
    <col min="15364" max="15365" width="12.75" style="101" customWidth="1"/>
    <col min="15366" max="15366" width="48.25" style="101" customWidth="1"/>
    <col min="15367" max="15368" width="8.875" style="101" customWidth="1"/>
    <col min="15369" max="15369" width="12.875" style="101" customWidth="1"/>
    <col min="15370" max="15370" width="17.125" style="101" customWidth="1"/>
    <col min="15371" max="15371" width="9" style="101"/>
    <col min="15372" max="15372" width="13.875" style="101" bestFit="1" customWidth="1"/>
    <col min="15373" max="15373" width="9" style="101"/>
    <col min="15374" max="15374" width="11.625" style="101" customWidth="1"/>
    <col min="15375" max="15616" width="9" style="101"/>
    <col min="15617" max="15617" width="5.125" style="101" customWidth="1"/>
    <col min="15618" max="15618" width="12.125" style="101" customWidth="1"/>
    <col min="15619" max="15619" width="17.125" style="101" customWidth="1"/>
    <col min="15620" max="15621" width="12.75" style="101" customWidth="1"/>
    <col min="15622" max="15622" width="48.25" style="101" customWidth="1"/>
    <col min="15623" max="15624" width="8.875" style="101" customWidth="1"/>
    <col min="15625" max="15625" width="12.875" style="101" customWidth="1"/>
    <col min="15626" max="15626" width="17.125" style="101" customWidth="1"/>
    <col min="15627" max="15627" width="9" style="101"/>
    <col min="15628" max="15628" width="13.875" style="101" bestFit="1" customWidth="1"/>
    <col min="15629" max="15629" width="9" style="101"/>
    <col min="15630" max="15630" width="11.625" style="101" customWidth="1"/>
    <col min="15631" max="15872" width="9" style="101"/>
    <col min="15873" max="15873" width="5.125" style="101" customWidth="1"/>
    <col min="15874" max="15874" width="12.125" style="101" customWidth="1"/>
    <col min="15875" max="15875" width="17.125" style="101" customWidth="1"/>
    <col min="15876" max="15877" width="12.75" style="101" customWidth="1"/>
    <col min="15878" max="15878" width="48.25" style="101" customWidth="1"/>
    <col min="15879" max="15880" width="8.875" style="101" customWidth="1"/>
    <col min="15881" max="15881" width="12.875" style="101" customWidth="1"/>
    <col min="15882" max="15882" width="17.125" style="101" customWidth="1"/>
    <col min="15883" max="15883" width="9" style="101"/>
    <col min="15884" max="15884" width="13.875" style="101" bestFit="1" customWidth="1"/>
    <col min="15885" max="15885" width="9" style="101"/>
    <col min="15886" max="15886" width="11.625" style="101" customWidth="1"/>
    <col min="15887" max="16128" width="9" style="101"/>
    <col min="16129" max="16129" width="5.125" style="101" customWidth="1"/>
    <col min="16130" max="16130" width="12.125" style="101" customWidth="1"/>
    <col min="16131" max="16131" width="17.125" style="101" customWidth="1"/>
    <col min="16132" max="16133" width="12.75" style="101" customWidth="1"/>
    <col min="16134" max="16134" width="48.25" style="101" customWidth="1"/>
    <col min="16135" max="16136" width="8.875" style="101" customWidth="1"/>
    <col min="16137" max="16137" width="12.875" style="101" customWidth="1"/>
    <col min="16138" max="16138" width="17.125" style="101" customWidth="1"/>
    <col min="16139" max="16139" width="9" style="101"/>
    <col min="16140" max="16140" width="13.875" style="101" bestFit="1" customWidth="1"/>
    <col min="16141" max="16141" width="9" style="101"/>
    <col min="16142" max="16142" width="11.625" style="101" customWidth="1"/>
    <col min="16143" max="16384" width="9" style="101"/>
  </cols>
  <sheetData>
    <row r="1" spans="1:14" ht="21" x14ac:dyDescent="0.2">
      <c r="A1" s="89" t="s">
        <v>60</v>
      </c>
      <c r="B1" s="89"/>
      <c r="C1" s="89"/>
      <c r="D1" s="89"/>
      <c r="E1" s="89"/>
      <c r="F1" s="89"/>
      <c r="G1" s="89"/>
      <c r="H1" s="89"/>
      <c r="I1" s="89"/>
      <c r="J1" s="90"/>
    </row>
    <row r="2" spans="1:14" s="94" customFormat="1" ht="15" x14ac:dyDescent="0.2">
      <c r="A2" s="91" t="s">
        <v>0</v>
      </c>
      <c r="B2" s="91" t="s">
        <v>61</v>
      </c>
      <c r="C2" s="91" t="s">
        <v>62</v>
      </c>
      <c r="D2" s="91" t="s">
        <v>63</v>
      </c>
      <c r="E2" s="91" t="s">
        <v>2</v>
      </c>
      <c r="F2" s="91" t="s">
        <v>64</v>
      </c>
      <c r="G2" s="91" t="s">
        <v>65</v>
      </c>
      <c r="H2" s="91" t="s">
        <v>66</v>
      </c>
      <c r="I2" s="98" t="s">
        <v>67</v>
      </c>
      <c r="J2" s="92" t="s">
        <v>5</v>
      </c>
      <c r="K2" s="93" t="s">
        <v>68</v>
      </c>
      <c r="L2" s="93" t="s">
        <v>11</v>
      </c>
      <c r="M2" s="94" t="s">
        <v>244</v>
      </c>
      <c r="N2" s="94" t="s">
        <v>245</v>
      </c>
    </row>
    <row r="3" spans="1:14" x14ac:dyDescent="0.2">
      <c r="A3" s="95">
        <v>1</v>
      </c>
      <c r="B3" s="95" t="s">
        <v>73</v>
      </c>
      <c r="C3" s="102"/>
      <c r="D3" s="103"/>
      <c r="E3" s="102" t="s">
        <v>125</v>
      </c>
      <c r="F3" s="104" t="s">
        <v>126</v>
      </c>
      <c r="G3" s="95" t="s">
        <v>274</v>
      </c>
      <c r="H3" s="95"/>
      <c r="I3" s="99">
        <f>30.5+L3</f>
        <v>33.5</v>
      </c>
      <c r="J3" s="105"/>
      <c r="K3" s="102"/>
      <c r="L3" s="106">
        <f>M3/N3</f>
        <v>3</v>
      </c>
      <c r="M3" s="101">
        <v>2400</v>
      </c>
      <c r="N3" s="101">
        <v>800</v>
      </c>
    </row>
    <row r="4" spans="1:14" x14ac:dyDescent="0.2">
      <c r="A4" s="95">
        <v>2</v>
      </c>
      <c r="B4" s="95" t="s">
        <v>73</v>
      </c>
      <c r="C4" s="102"/>
      <c r="D4" s="103"/>
      <c r="E4" s="102" t="s">
        <v>123</v>
      </c>
      <c r="F4" s="104" t="s">
        <v>124</v>
      </c>
      <c r="G4" s="95" t="s">
        <v>274</v>
      </c>
      <c r="H4" s="95"/>
      <c r="I4" s="99">
        <f>22.56+L4</f>
        <v>24.16</v>
      </c>
      <c r="J4" s="105"/>
      <c r="K4" s="102"/>
      <c r="L4" s="106">
        <f t="shared" ref="L4:L25" si="0">M4/N4</f>
        <v>1.6</v>
      </c>
      <c r="M4" s="101">
        <v>2400</v>
      </c>
      <c r="N4" s="101">
        <v>1500</v>
      </c>
    </row>
    <row r="5" spans="1:14" x14ac:dyDescent="0.2">
      <c r="A5" s="95">
        <v>3</v>
      </c>
      <c r="B5" s="95" t="s">
        <v>73</v>
      </c>
      <c r="C5" s="102"/>
      <c r="D5" s="103"/>
      <c r="E5" s="102" t="s">
        <v>129</v>
      </c>
      <c r="F5" s="104" t="s">
        <v>130</v>
      </c>
      <c r="G5" s="95" t="s">
        <v>274</v>
      </c>
      <c r="H5" s="95"/>
      <c r="I5" s="99">
        <f>27.94+L5</f>
        <v>30.94</v>
      </c>
      <c r="J5" s="105"/>
      <c r="K5" s="102"/>
      <c r="L5" s="106">
        <f t="shared" si="0"/>
        <v>3</v>
      </c>
      <c r="M5" s="101">
        <v>2400</v>
      </c>
      <c r="N5" s="101">
        <v>800</v>
      </c>
    </row>
    <row r="6" spans="1:14" x14ac:dyDescent="0.2">
      <c r="A6" s="95">
        <v>4</v>
      </c>
      <c r="B6" s="95" t="s">
        <v>73</v>
      </c>
      <c r="C6" s="102"/>
      <c r="D6" s="103"/>
      <c r="E6" s="102" t="s">
        <v>246</v>
      </c>
      <c r="F6" s="104" t="s">
        <v>247</v>
      </c>
      <c r="G6" s="95" t="s">
        <v>274</v>
      </c>
      <c r="H6" s="95"/>
      <c r="I6" s="99">
        <f>35.637+L6</f>
        <v>36.036999999999999</v>
      </c>
      <c r="J6" s="105"/>
      <c r="K6" s="102"/>
      <c r="L6" s="106">
        <f t="shared" si="0"/>
        <v>0.4</v>
      </c>
      <c r="M6" s="101">
        <v>2400</v>
      </c>
      <c r="N6" s="101">
        <v>6000</v>
      </c>
    </row>
    <row r="7" spans="1:14" x14ac:dyDescent="0.2">
      <c r="A7" s="95">
        <v>5</v>
      </c>
      <c r="B7" s="95" t="s">
        <v>73</v>
      </c>
      <c r="C7" s="102"/>
      <c r="D7" s="103"/>
      <c r="E7" s="102" t="s">
        <v>248</v>
      </c>
      <c r="F7" s="104" t="s">
        <v>249</v>
      </c>
      <c r="G7" s="95" t="s">
        <v>274</v>
      </c>
      <c r="H7" s="95"/>
      <c r="I7" s="99">
        <f>21.41+L7</f>
        <v>21.61</v>
      </c>
      <c r="J7" s="105"/>
      <c r="K7" s="102"/>
      <c r="L7" s="106">
        <f t="shared" si="0"/>
        <v>0.2</v>
      </c>
      <c r="M7" s="101">
        <v>2400</v>
      </c>
      <c r="N7" s="101">
        <v>12000</v>
      </c>
    </row>
    <row r="8" spans="1:14" x14ac:dyDescent="0.2">
      <c r="A8" s="95">
        <v>6</v>
      </c>
      <c r="B8" s="95" t="s">
        <v>73</v>
      </c>
      <c r="C8" s="107"/>
      <c r="D8" s="103"/>
      <c r="E8" s="102" t="s">
        <v>250</v>
      </c>
      <c r="F8" s="104" t="s">
        <v>251</v>
      </c>
      <c r="G8" s="95" t="s">
        <v>274</v>
      </c>
      <c r="H8" s="95"/>
      <c r="I8" s="99">
        <f>36.32+L8</f>
        <v>36.82</v>
      </c>
      <c r="J8" s="105"/>
      <c r="K8" s="102"/>
      <c r="L8" s="106">
        <f t="shared" si="0"/>
        <v>0.5</v>
      </c>
      <c r="M8" s="101">
        <v>2400</v>
      </c>
      <c r="N8" s="101">
        <v>4800</v>
      </c>
    </row>
    <row r="9" spans="1:14" x14ac:dyDescent="0.2">
      <c r="A9" s="95">
        <v>7</v>
      </c>
      <c r="B9" s="95" t="s">
        <v>73</v>
      </c>
      <c r="C9" s="107"/>
      <c r="D9" s="103"/>
      <c r="E9" s="102" t="s">
        <v>252</v>
      </c>
      <c r="F9" s="104" t="s">
        <v>253</v>
      </c>
      <c r="G9" s="95" t="s">
        <v>274</v>
      </c>
      <c r="H9" s="95"/>
      <c r="I9" s="99">
        <f>41.15388*1.03+L9</f>
        <v>46.674210685714286</v>
      </c>
      <c r="J9" s="105"/>
      <c r="K9" s="102"/>
      <c r="L9" s="106">
        <f t="shared" si="0"/>
        <v>4.2857142857142856</v>
      </c>
      <c r="M9" s="101">
        <v>2400</v>
      </c>
      <c r="N9" s="101">
        <v>560</v>
      </c>
    </row>
    <row r="10" spans="1:14" x14ac:dyDescent="0.2">
      <c r="A10" s="95">
        <v>8</v>
      </c>
      <c r="B10" s="95" t="s">
        <v>73</v>
      </c>
      <c r="C10" s="107"/>
      <c r="D10" s="103"/>
      <c r="E10" s="102" t="s">
        <v>254</v>
      </c>
      <c r="F10" s="104" t="s">
        <v>255</v>
      </c>
      <c r="G10" s="95" t="s">
        <v>274</v>
      </c>
      <c r="H10" s="95"/>
      <c r="I10" s="99">
        <f>15.3793*1.03+L10</f>
        <v>17.440679000000003</v>
      </c>
      <c r="J10" s="105"/>
      <c r="K10" s="102"/>
      <c r="L10" s="106">
        <f t="shared" si="0"/>
        <v>1.6</v>
      </c>
      <c r="M10" s="101">
        <v>2400</v>
      </c>
      <c r="N10" s="101">
        <v>1500</v>
      </c>
    </row>
    <row r="11" spans="1:14" x14ac:dyDescent="0.2">
      <c r="A11" s="95">
        <v>9</v>
      </c>
      <c r="B11" s="95" t="s">
        <v>73</v>
      </c>
      <c r="C11" s="107"/>
      <c r="D11" s="103"/>
      <c r="E11" s="102" t="s">
        <v>256</v>
      </c>
      <c r="F11" s="104" t="s">
        <v>257</v>
      </c>
      <c r="G11" s="95" t="s">
        <v>274</v>
      </c>
      <c r="H11" s="95"/>
      <c r="I11" s="99">
        <f>16.928*1.03+L11</f>
        <v>18.121554285714289</v>
      </c>
      <c r="J11" s="105"/>
      <c r="K11" s="102"/>
      <c r="L11" s="106">
        <f t="shared" si="0"/>
        <v>0.68571428571428572</v>
      </c>
      <c r="M11" s="101">
        <v>2400</v>
      </c>
      <c r="N11" s="101">
        <v>3500</v>
      </c>
    </row>
    <row r="12" spans="1:14" x14ac:dyDescent="0.2">
      <c r="A12" s="95">
        <v>10</v>
      </c>
      <c r="B12" s="95" t="s">
        <v>73</v>
      </c>
      <c r="C12" s="95"/>
      <c r="D12" s="95"/>
      <c r="E12" s="95" t="s">
        <v>258</v>
      </c>
      <c r="F12" s="95" t="s">
        <v>259</v>
      </c>
      <c r="G12" s="95" t="s">
        <v>274</v>
      </c>
      <c r="H12" s="95"/>
      <c r="I12" s="99">
        <f>10.5622*1.03+L12</f>
        <v>11.564780285714287</v>
      </c>
      <c r="J12" s="96"/>
      <c r="K12" s="102"/>
      <c r="L12" s="106">
        <f t="shared" si="0"/>
        <v>0.68571428571428572</v>
      </c>
      <c r="M12" s="101">
        <v>2400</v>
      </c>
      <c r="N12" s="101">
        <v>3500</v>
      </c>
    </row>
    <row r="13" spans="1:14" x14ac:dyDescent="0.2">
      <c r="A13" s="95">
        <v>11</v>
      </c>
      <c r="B13" s="95" t="s">
        <v>73</v>
      </c>
      <c r="C13" s="95"/>
      <c r="D13" s="95"/>
      <c r="E13" s="95" t="s">
        <v>260</v>
      </c>
      <c r="F13" s="95" t="s">
        <v>261</v>
      </c>
      <c r="G13" s="95" t="s">
        <v>274</v>
      </c>
      <c r="H13" s="95"/>
      <c r="I13" s="99">
        <f>0.6701*1.03+L13</f>
        <v>1.3759172857142858</v>
      </c>
      <c r="J13" s="96"/>
      <c r="K13" s="102"/>
      <c r="L13" s="106">
        <f t="shared" si="0"/>
        <v>0.68571428571428572</v>
      </c>
      <c r="M13" s="101">
        <v>2400</v>
      </c>
      <c r="N13" s="101">
        <v>3500</v>
      </c>
    </row>
    <row r="14" spans="1:14" x14ac:dyDescent="0.2">
      <c r="A14" s="95">
        <v>12</v>
      </c>
      <c r="B14" s="95" t="s">
        <v>73</v>
      </c>
      <c r="C14" s="95"/>
      <c r="D14" s="95"/>
      <c r="E14" s="95" t="s">
        <v>86</v>
      </c>
      <c r="F14" s="95" t="s">
        <v>262</v>
      </c>
      <c r="G14" s="95" t="s">
        <v>274</v>
      </c>
      <c r="H14" s="95"/>
      <c r="I14" s="99">
        <f>11.53+L14</f>
        <v>13.129999999999999</v>
      </c>
      <c r="J14" s="96"/>
      <c r="K14" s="102"/>
      <c r="L14" s="106">
        <f t="shared" si="0"/>
        <v>1.6</v>
      </c>
      <c r="M14" s="101">
        <v>2400</v>
      </c>
      <c r="N14" s="101">
        <v>1500</v>
      </c>
    </row>
    <row r="15" spans="1:14" x14ac:dyDescent="0.2">
      <c r="A15" s="95">
        <v>13</v>
      </c>
      <c r="B15" s="95" t="s">
        <v>73</v>
      </c>
      <c r="C15" s="95"/>
      <c r="D15" s="95"/>
      <c r="E15" s="95" t="s">
        <v>115</v>
      </c>
      <c r="F15" s="95" t="s">
        <v>263</v>
      </c>
      <c r="G15" s="95" t="s">
        <v>274</v>
      </c>
      <c r="H15" s="95"/>
      <c r="I15" s="99">
        <f>29.19+L15</f>
        <v>32.19</v>
      </c>
      <c r="J15" s="96"/>
      <c r="K15" s="102"/>
      <c r="L15" s="106">
        <f t="shared" si="0"/>
        <v>3</v>
      </c>
      <c r="M15" s="101">
        <v>2400</v>
      </c>
      <c r="N15" s="101">
        <v>800</v>
      </c>
    </row>
    <row r="16" spans="1:14" x14ac:dyDescent="0.2">
      <c r="A16" s="95">
        <v>14</v>
      </c>
      <c r="B16" s="95" t="s">
        <v>73</v>
      </c>
      <c r="C16" s="95"/>
      <c r="D16" s="95"/>
      <c r="E16" s="95" t="s">
        <v>94</v>
      </c>
      <c r="F16" s="95" t="s">
        <v>264</v>
      </c>
      <c r="G16" s="95" t="s">
        <v>274</v>
      </c>
      <c r="H16" s="95"/>
      <c r="I16" s="99">
        <f>37.72+L16</f>
        <v>42.005714285714284</v>
      </c>
      <c r="J16" s="96"/>
      <c r="K16" s="102"/>
      <c r="L16" s="106">
        <f t="shared" si="0"/>
        <v>4.2857142857142856</v>
      </c>
      <c r="M16" s="101">
        <v>2400</v>
      </c>
      <c r="N16" s="101">
        <v>560</v>
      </c>
    </row>
    <row r="17" spans="1:14" x14ac:dyDescent="0.2">
      <c r="A17" s="95">
        <v>15</v>
      </c>
      <c r="B17" s="95" t="s">
        <v>73</v>
      </c>
      <c r="C17" s="95"/>
      <c r="D17" s="95"/>
      <c r="E17" s="95" t="s">
        <v>127</v>
      </c>
      <c r="F17" s="95" t="s">
        <v>227</v>
      </c>
      <c r="G17" s="95" t="s">
        <v>274</v>
      </c>
      <c r="H17" s="95"/>
      <c r="I17" s="99">
        <f>85.73+L17</f>
        <v>90.015714285714296</v>
      </c>
      <c r="J17" s="96"/>
      <c r="K17" s="102"/>
      <c r="L17" s="106">
        <f t="shared" si="0"/>
        <v>4.2857142857142856</v>
      </c>
      <c r="M17" s="101">
        <v>2400</v>
      </c>
      <c r="N17" s="101">
        <v>560</v>
      </c>
    </row>
    <row r="18" spans="1:14" x14ac:dyDescent="0.2">
      <c r="A18" s="95">
        <v>16</v>
      </c>
      <c r="B18" s="95" t="s">
        <v>73</v>
      </c>
      <c r="C18" s="95"/>
      <c r="D18" s="95"/>
      <c r="E18" s="95" t="s">
        <v>265</v>
      </c>
      <c r="F18" s="95" t="s">
        <v>266</v>
      </c>
      <c r="G18" s="95" t="s">
        <v>274</v>
      </c>
      <c r="H18" s="95"/>
      <c r="I18" s="99">
        <f>0.702*1.03+L18</f>
        <v>1.4087742857142858</v>
      </c>
      <c r="J18" s="96"/>
      <c r="K18" s="102"/>
      <c r="L18" s="106">
        <f t="shared" si="0"/>
        <v>0.68571428571428572</v>
      </c>
      <c r="M18" s="101">
        <v>2400</v>
      </c>
      <c r="N18" s="101">
        <v>3500</v>
      </c>
    </row>
    <row r="19" spans="1:14" x14ac:dyDescent="0.2">
      <c r="A19" s="95">
        <v>17</v>
      </c>
      <c r="B19" s="95" t="s">
        <v>73</v>
      </c>
      <c r="C19" s="95"/>
      <c r="D19" s="95"/>
      <c r="E19" s="95" t="s">
        <v>221</v>
      </c>
      <c r="F19" s="95" t="s">
        <v>222</v>
      </c>
      <c r="G19" s="95" t="s">
        <v>274</v>
      </c>
      <c r="H19" s="95"/>
      <c r="I19" s="99">
        <f>53.89+L19</f>
        <v>54.29</v>
      </c>
      <c r="J19" s="96"/>
      <c r="K19" s="102"/>
      <c r="L19" s="106">
        <f t="shared" si="0"/>
        <v>0.4</v>
      </c>
      <c r="M19" s="101">
        <v>2400</v>
      </c>
      <c r="N19" s="101">
        <v>6000</v>
      </c>
    </row>
    <row r="20" spans="1:14" x14ac:dyDescent="0.2">
      <c r="A20" s="95">
        <v>18</v>
      </c>
      <c r="B20" s="95" t="s">
        <v>73</v>
      </c>
      <c r="C20" s="102"/>
      <c r="D20" s="102"/>
      <c r="E20" s="102" t="s">
        <v>223</v>
      </c>
      <c r="F20" s="95" t="s">
        <v>224</v>
      </c>
      <c r="G20" s="95" t="s">
        <v>274</v>
      </c>
      <c r="H20" s="95"/>
      <c r="I20" s="99">
        <f>31.46+L20</f>
        <v>31.66</v>
      </c>
      <c r="J20" s="105"/>
      <c r="K20" s="102"/>
      <c r="L20" s="106">
        <f t="shared" si="0"/>
        <v>0.2</v>
      </c>
      <c r="M20" s="101">
        <v>2400</v>
      </c>
      <c r="N20" s="101">
        <v>12000</v>
      </c>
    </row>
    <row r="21" spans="1:14" x14ac:dyDescent="0.2">
      <c r="A21" s="95">
        <v>19</v>
      </c>
      <c r="B21" s="95" t="s">
        <v>73</v>
      </c>
      <c r="C21" s="102"/>
      <c r="D21" s="102"/>
      <c r="E21" s="102" t="s">
        <v>103</v>
      </c>
      <c r="F21" s="95" t="s">
        <v>267</v>
      </c>
      <c r="G21" s="95" t="s">
        <v>274</v>
      </c>
      <c r="H21" s="95"/>
      <c r="I21" s="99">
        <f>21.35+L21</f>
        <v>24.35</v>
      </c>
      <c r="J21" s="105"/>
      <c r="K21" s="102"/>
      <c r="L21" s="106">
        <f t="shared" si="0"/>
        <v>3</v>
      </c>
      <c r="M21" s="101">
        <v>2400</v>
      </c>
      <c r="N21" s="101">
        <v>800</v>
      </c>
    </row>
    <row r="22" spans="1:14" x14ac:dyDescent="0.2">
      <c r="A22" s="95">
        <v>20</v>
      </c>
      <c r="B22" s="95" t="s">
        <v>73</v>
      </c>
      <c r="C22" s="102"/>
      <c r="D22" s="102"/>
      <c r="E22" s="102" t="s">
        <v>105</v>
      </c>
      <c r="F22" s="95" t="s">
        <v>268</v>
      </c>
      <c r="G22" s="95" t="s">
        <v>274</v>
      </c>
      <c r="H22" s="95"/>
      <c r="I22" s="99">
        <f>11.53+L22</f>
        <v>13.129999999999999</v>
      </c>
      <c r="J22" s="105"/>
      <c r="K22" s="102"/>
      <c r="L22" s="106">
        <f t="shared" si="0"/>
        <v>1.6</v>
      </c>
      <c r="M22" s="101">
        <v>2400</v>
      </c>
      <c r="N22" s="101">
        <v>1500</v>
      </c>
    </row>
    <row r="23" spans="1:14" x14ac:dyDescent="0.2">
      <c r="A23" s="95">
        <v>21</v>
      </c>
      <c r="B23" s="95" t="s">
        <v>73</v>
      </c>
      <c r="C23" s="102"/>
      <c r="D23" s="102"/>
      <c r="E23" s="102" t="s">
        <v>107</v>
      </c>
      <c r="F23" s="95" t="s">
        <v>269</v>
      </c>
      <c r="G23" s="95" t="s">
        <v>274</v>
      </c>
      <c r="H23" s="95"/>
      <c r="I23" s="99">
        <f>51.3+L23</f>
        <v>55.585714285714282</v>
      </c>
      <c r="J23" s="105"/>
      <c r="K23" s="102"/>
      <c r="L23" s="106">
        <f t="shared" si="0"/>
        <v>4.2857142857142856</v>
      </c>
      <c r="M23" s="101">
        <v>2400</v>
      </c>
      <c r="N23" s="101">
        <v>560</v>
      </c>
    </row>
    <row r="24" spans="1:14" x14ac:dyDescent="0.2">
      <c r="A24" s="95">
        <v>22</v>
      </c>
      <c r="B24" s="95" t="s">
        <v>73</v>
      </c>
      <c r="C24" s="102"/>
      <c r="D24" s="102"/>
      <c r="E24" s="102" t="s">
        <v>192</v>
      </c>
      <c r="F24" s="95" t="s">
        <v>270</v>
      </c>
      <c r="G24" s="95" t="s">
        <v>274</v>
      </c>
      <c r="H24" s="95"/>
      <c r="I24" s="99">
        <f>26.5*1.03+L24</f>
        <v>27.980714285714289</v>
      </c>
      <c r="J24" s="105"/>
      <c r="K24" s="102"/>
      <c r="L24" s="106">
        <f t="shared" si="0"/>
        <v>0.68571428571428572</v>
      </c>
      <c r="M24" s="101">
        <v>2400</v>
      </c>
      <c r="N24" s="101">
        <v>3500</v>
      </c>
    </row>
    <row r="25" spans="1:14" x14ac:dyDescent="0.2">
      <c r="A25" s="95">
        <v>23</v>
      </c>
      <c r="B25" s="95" t="s">
        <v>73</v>
      </c>
      <c r="C25" s="102"/>
      <c r="D25" s="102"/>
      <c r="E25" s="102" t="s">
        <v>170</v>
      </c>
      <c r="F25" s="95" t="s">
        <v>271</v>
      </c>
      <c r="G25" s="95" t="s">
        <v>274</v>
      </c>
      <c r="H25" s="95"/>
      <c r="I25" s="99">
        <f>17.16*1.03+L25</f>
        <v>18.360514285714288</v>
      </c>
      <c r="J25" s="105"/>
      <c r="K25" s="102"/>
      <c r="L25" s="106">
        <f t="shared" si="0"/>
        <v>0.68571428571428572</v>
      </c>
      <c r="M25" s="101">
        <v>2400</v>
      </c>
      <c r="N25" s="101">
        <v>3500</v>
      </c>
    </row>
    <row r="26" spans="1:14" x14ac:dyDescent="0.2">
      <c r="A26" s="95">
        <v>24</v>
      </c>
      <c r="B26" s="95" t="s">
        <v>73</v>
      </c>
      <c r="C26" s="102"/>
      <c r="D26" s="102"/>
      <c r="E26" s="102" t="s">
        <v>272</v>
      </c>
      <c r="F26" s="95" t="s">
        <v>273</v>
      </c>
      <c r="G26" s="95" t="s">
        <v>274</v>
      </c>
      <c r="H26" s="95"/>
      <c r="I26" s="99">
        <f>34.145*1.03+L26</f>
        <v>35.669350000000001</v>
      </c>
      <c r="J26" s="105"/>
      <c r="K26" s="102"/>
      <c r="L26" s="106">
        <f>M26/N26</f>
        <v>0.5</v>
      </c>
      <c r="M26" s="101">
        <v>2400</v>
      </c>
      <c r="N26" s="101">
        <v>4800</v>
      </c>
    </row>
  </sheetData>
  <autoFilter ref="A2:L26" xr:uid="{8C02E7CC-766B-4EF9-9570-140531E98C4B}"/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3.15</vt:lpstr>
      <vt:lpstr>4.30</vt:lpstr>
      <vt:lpstr>2024.7.11</vt:lpstr>
      <vt:lpstr>2024.8.19</vt:lpstr>
      <vt:lpstr>2024.9.9</vt:lpstr>
      <vt:lpstr>2024.9.24</vt:lpstr>
      <vt:lpstr>2024.10.9</vt:lpstr>
      <vt:lpstr>2024.10.21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2024-10-21T05:44:39Z</dcterms:modified>
</cp:coreProperties>
</file>