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沧州旭兴\"/>
    </mc:Choice>
  </mc:AlternateContent>
  <xr:revisionPtr revIDLastSave="0" documentId="13_ncr:1_{9DA82EE4-11C0-4746-B6D3-F928790A70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10.21核价" sheetId="2" r:id="rId1"/>
    <sheet name="Sheet1" sheetId="1" r:id="rId2"/>
  </sheets>
  <definedNames>
    <definedName name="_xlnm._FilterDatabase" localSheetId="0" hidden="1">'2024.10.21核价'!$A$2:$AF$82</definedName>
    <definedName name="_xlnm.Print_Area" localSheetId="0">'2024.10.21核价'!$A$1:$AD$92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0" i="2" l="1"/>
  <c r="Q79" i="2"/>
  <c r="S79" i="2" s="1"/>
  <c r="Q78" i="2"/>
  <c r="S78" i="2" s="1"/>
  <c r="S77" i="2"/>
  <c r="Q77" i="2"/>
  <c r="S76" i="2"/>
  <c r="Q76" i="2"/>
  <c r="Q75" i="2"/>
  <c r="S75" i="2" s="1"/>
  <c r="S82" i="2" s="1"/>
  <c r="J75" i="2"/>
  <c r="N75" i="2" s="1"/>
  <c r="N82" i="2" s="1"/>
  <c r="N74" i="2"/>
  <c r="S72" i="2"/>
  <c r="Q71" i="2"/>
  <c r="S71" i="2" s="1"/>
  <c r="S70" i="2"/>
  <c r="Q70" i="2"/>
  <c r="S69" i="2"/>
  <c r="Q69" i="2"/>
  <c r="Q68" i="2"/>
  <c r="S68" i="2" s="1"/>
  <c r="Q67" i="2"/>
  <c r="S67" i="2" s="1"/>
  <c r="S74" i="2" s="1"/>
  <c r="N67" i="2"/>
  <c r="J67" i="2"/>
  <c r="S61" i="2"/>
  <c r="Q60" i="2"/>
  <c r="S60" i="2" s="1"/>
  <c r="S59" i="2"/>
  <c r="Q59" i="2"/>
  <c r="S58" i="2"/>
  <c r="Q58" i="2"/>
  <c r="Q57" i="2"/>
  <c r="S57" i="2" s="1"/>
  <c r="Q56" i="2"/>
  <c r="S56" i="2" s="1"/>
  <c r="N56" i="2"/>
  <c r="N66" i="2" s="1"/>
  <c r="J56" i="2"/>
  <c r="S53" i="2"/>
  <c r="Q53" i="2"/>
  <c r="Q52" i="2"/>
  <c r="S52" i="2" s="1"/>
  <c r="Q51" i="2"/>
  <c r="S51" i="2" s="1"/>
  <c r="S55" i="2" s="1"/>
  <c r="N51" i="2"/>
  <c r="N55" i="2" s="1"/>
  <c r="J51" i="2"/>
  <c r="S45" i="2"/>
  <c r="Q45" i="2"/>
  <c r="Q44" i="2"/>
  <c r="S44" i="2" s="1"/>
  <c r="Q43" i="2"/>
  <c r="S43" i="2" s="1"/>
  <c r="S50" i="2" s="1"/>
  <c r="N43" i="2"/>
  <c r="N50" i="2" s="1"/>
  <c r="J43" i="2"/>
  <c r="S37" i="2"/>
  <c r="Q37" i="2"/>
  <c r="Q36" i="2"/>
  <c r="S36" i="2" s="1"/>
  <c r="Q35" i="2"/>
  <c r="S35" i="2" s="1"/>
  <c r="S42" i="2" s="1"/>
  <c r="N35" i="2"/>
  <c r="N42" i="2" s="1"/>
  <c r="J35" i="2"/>
  <c r="S32" i="2"/>
  <c r="S31" i="2"/>
  <c r="Q30" i="2"/>
  <c r="S30" i="2" s="1"/>
  <c r="Q29" i="2"/>
  <c r="S29" i="2" s="1"/>
  <c r="S28" i="2"/>
  <c r="Q28" i="2"/>
  <c r="S27" i="2"/>
  <c r="Q27" i="2"/>
  <c r="P27" i="2"/>
  <c r="N27" i="2"/>
  <c r="N34" i="2" s="1"/>
  <c r="J27" i="2"/>
  <c r="Q23" i="2"/>
  <c r="S23" i="2" s="1"/>
  <c r="Q21" i="2"/>
  <c r="S21" i="2" s="1"/>
  <c r="S26" i="2" s="1"/>
  <c r="N21" i="2"/>
  <c r="N26" i="2" s="1"/>
  <c r="J21" i="2"/>
  <c r="S20" i="2"/>
  <c r="S15" i="2"/>
  <c r="Q15" i="2"/>
  <c r="J15" i="2"/>
  <c r="N15" i="2" s="1"/>
  <c r="N20" i="2" s="1"/>
  <c r="N14" i="2"/>
  <c r="Q11" i="2"/>
  <c r="S11" i="2" s="1"/>
  <c r="S14" i="2" s="1"/>
  <c r="X14" i="2" s="1"/>
  <c r="S9" i="2"/>
  <c r="Q9" i="2"/>
  <c r="N9" i="2"/>
  <c r="J9" i="2"/>
  <c r="Q6" i="2"/>
  <c r="S6" i="2" s="1"/>
  <c r="Q5" i="2"/>
  <c r="S5" i="2" s="1"/>
  <c r="S3" i="2"/>
  <c r="Q3" i="2"/>
  <c r="N3" i="2"/>
  <c r="N8" i="2" s="1"/>
  <c r="J3" i="2"/>
  <c r="S34" i="2" l="1"/>
  <c r="X42" i="2"/>
  <c r="W42" i="2"/>
  <c r="V42" i="2"/>
  <c r="U42" i="2"/>
  <c r="T42" i="2"/>
  <c r="Y42" i="2" s="1"/>
  <c r="U8" i="2"/>
  <c r="X8" i="2"/>
  <c r="V8" i="2"/>
  <c r="U26" i="2"/>
  <c r="T26" i="2"/>
  <c r="Y26" i="2" s="1"/>
  <c r="V26" i="2"/>
  <c r="X26" i="2"/>
  <c r="W26" i="2"/>
  <c r="W66" i="2"/>
  <c r="V66" i="2"/>
  <c r="S8" i="2"/>
  <c r="T8" i="2" s="1"/>
  <c r="W14" i="2"/>
  <c r="S66" i="2"/>
  <c r="U66" i="2" s="1"/>
  <c r="X20" i="2"/>
  <c r="W20" i="2"/>
  <c r="T20" i="2"/>
  <c r="Y20" i="2" s="1"/>
  <c r="V20" i="2"/>
  <c r="U20" i="2"/>
  <c r="X55" i="2"/>
  <c r="W55" i="2"/>
  <c r="V55" i="2"/>
  <c r="U55" i="2"/>
  <c r="T55" i="2"/>
  <c r="Y55" i="2" s="1"/>
  <c r="X34" i="2"/>
  <c r="W34" i="2"/>
  <c r="V34" i="2"/>
  <c r="U34" i="2"/>
  <c r="T34" i="2"/>
  <c r="Y34" i="2" s="1"/>
  <c r="W74" i="2"/>
  <c r="Y74" i="2"/>
  <c r="V74" i="2"/>
  <c r="X50" i="2"/>
  <c r="W50" i="2"/>
  <c r="V50" i="2"/>
  <c r="U50" i="2"/>
  <c r="T50" i="2"/>
  <c r="Y50" i="2" s="1"/>
  <c r="Y82" i="2"/>
  <c r="X82" i="2"/>
  <c r="W82" i="2"/>
  <c r="V82" i="2"/>
  <c r="U82" i="2"/>
  <c r="T82" i="2"/>
  <c r="X74" i="2"/>
  <c r="T14" i="2"/>
  <c r="Y14" i="2" s="1"/>
  <c r="U14" i="2"/>
  <c r="T74" i="2"/>
  <c r="V14" i="2"/>
  <c r="U74" i="2"/>
  <c r="X66" i="2" l="1"/>
  <c r="T66" i="2"/>
  <c r="W8" i="2"/>
  <c r="Y8" i="2" s="1"/>
  <c r="Y66" i="2" l="1"/>
</calcChain>
</file>

<file path=xl/sharedStrings.xml><?xml version="1.0" encoding="utf-8"?>
<sst xmlns="http://schemas.openxmlformats.org/spreadsheetml/2006/main" count="149" uniqueCount="74">
  <si>
    <t>序号</t>
  </si>
  <si>
    <t>车型</t>
  </si>
  <si>
    <t>采购工厂</t>
  </si>
  <si>
    <t>供应商</t>
  </si>
  <si>
    <t>零件号</t>
  </si>
  <si>
    <t>物料名称</t>
  </si>
  <si>
    <t>计量单位</t>
  </si>
  <si>
    <t>旭兴-未税价</t>
    <phoneticPr fontId="1" type="noConversion"/>
  </si>
  <si>
    <t>材料</t>
    <phoneticPr fontId="1" type="noConversion"/>
  </si>
  <si>
    <t>工序</t>
    <phoneticPr fontId="1" type="noConversion"/>
  </si>
  <si>
    <t>材质</t>
    <phoneticPr fontId="1" type="noConversion"/>
  </si>
  <si>
    <t>毛重</t>
    <phoneticPr fontId="1" type="noConversion"/>
  </si>
  <si>
    <t>净重</t>
    <phoneticPr fontId="1" type="noConversion"/>
  </si>
  <si>
    <t>材料单价-未税</t>
    <phoneticPr fontId="1" type="noConversion"/>
  </si>
  <si>
    <t>废铁单价</t>
    <phoneticPr fontId="1" type="noConversion"/>
  </si>
  <si>
    <t>材料费</t>
    <phoneticPr fontId="1" type="noConversion"/>
  </si>
  <si>
    <t>拆解工时费(元/h)</t>
    <phoneticPr fontId="1" type="noConversion"/>
  </si>
  <si>
    <t>拆解工时费(元/s)</t>
    <phoneticPr fontId="1" type="noConversion"/>
  </si>
  <si>
    <t>拆解工时s</t>
    <phoneticPr fontId="1" type="noConversion"/>
  </si>
  <si>
    <t>工序费</t>
    <phoneticPr fontId="1" type="noConversion"/>
  </si>
  <si>
    <t>包装</t>
    <phoneticPr fontId="1" type="noConversion"/>
  </si>
  <si>
    <t>运费</t>
    <phoneticPr fontId="1" type="noConversion"/>
  </si>
  <si>
    <t>管理费</t>
    <phoneticPr fontId="1" type="noConversion"/>
  </si>
  <si>
    <t>财务费</t>
    <phoneticPr fontId="1" type="noConversion"/>
  </si>
  <si>
    <t>利润</t>
    <phoneticPr fontId="1" type="noConversion"/>
  </si>
  <si>
    <t>合计</t>
    <phoneticPr fontId="1" type="noConversion"/>
  </si>
  <si>
    <t>河北工厂</t>
    <phoneticPr fontId="1" type="noConversion"/>
  </si>
  <si>
    <t>旭兴</t>
    <phoneticPr fontId="1" type="noConversion"/>
  </si>
  <si>
    <t>SCS0007577</t>
  </si>
  <si>
    <t>快拆前地锁扭簧轴</t>
  </si>
  <si>
    <t>件</t>
  </si>
  <si>
    <t>20#</t>
    <phoneticPr fontId="1" type="noConversion"/>
  </si>
  <si>
    <t>断料</t>
    <phoneticPr fontId="1" type="noConversion"/>
  </si>
  <si>
    <t>车床</t>
  </si>
  <si>
    <t>倒角</t>
    <phoneticPr fontId="1" type="noConversion"/>
  </si>
  <si>
    <t>铣床</t>
    <phoneticPr fontId="1" type="noConversion"/>
  </si>
  <si>
    <t>SCS0007578</t>
  </si>
  <si>
    <t>快拆前地锁铆钉</t>
  </si>
  <si>
    <t>SCS0007579</t>
    <phoneticPr fontId="1" type="noConversion"/>
  </si>
  <si>
    <t>座底连接板铆钉</t>
  </si>
  <si>
    <t>SCS0007580</t>
  </si>
  <si>
    <t>快拆塑料挡圈</t>
  </si>
  <si>
    <t>河北工厂</t>
  </si>
  <si>
    <t>SLT0010525</t>
    <phoneticPr fontId="1" type="noConversion"/>
  </si>
  <si>
    <t>内外绞架连接螺栓</t>
    <phoneticPr fontId="1" type="noConversion"/>
  </si>
  <si>
    <t>SWRCH35K</t>
    <phoneticPr fontId="1" type="noConversion"/>
  </si>
  <si>
    <t>冷镦</t>
    <phoneticPr fontId="1" type="noConversion"/>
  </si>
  <si>
    <t>车床</t>
    <phoneticPr fontId="1" type="noConversion"/>
  </si>
  <si>
    <t>搓丝</t>
    <phoneticPr fontId="1" type="noConversion"/>
  </si>
  <si>
    <t>热处理</t>
    <phoneticPr fontId="1" type="noConversion"/>
  </si>
  <si>
    <t>3元/kg</t>
    <phoneticPr fontId="1" type="noConversion"/>
  </si>
  <si>
    <t>达克罗</t>
    <phoneticPr fontId="1" type="noConversion"/>
  </si>
  <si>
    <t>8元/kg</t>
    <phoneticPr fontId="1" type="noConversion"/>
  </si>
  <si>
    <t>涂紧固胶</t>
    <phoneticPr fontId="1" type="noConversion"/>
  </si>
  <si>
    <t>合计</t>
  </si>
  <si>
    <t>SHT0015920</t>
  </si>
  <si>
    <t>支架衬套</t>
  </si>
  <si>
    <t>打孔</t>
    <phoneticPr fontId="1" type="noConversion"/>
  </si>
  <si>
    <t>BAS0010008</t>
  </si>
  <si>
    <t>BAS0010022</t>
    <phoneticPr fontId="1" type="noConversion"/>
  </si>
  <si>
    <t>上框焊接轴套</t>
    <phoneticPr fontId="1" type="noConversion"/>
  </si>
  <si>
    <t>35#</t>
    <phoneticPr fontId="1" type="noConversion"/>
  </si>
  <si>
    <t>BFA0000361</t>
  </si>
  <si>
    <t>调节螺杆(长)</t>
  </si>
  <si>
    <t>车丝</t>
    <phoneticPr fontId="1" type="noConversion"/>
  </si>
  <si>
    <t>调质</t>
    <phoneticPr fontId="1" type="noConversion"/>
  </si>
  <si>
    <t>发黑</t>
    <phoneticPr fontId="1" type="noConversion"/>
  </si>
  <si>
    <t>防锈油</t>
    <phoneticPr fontId="1" type="noConversion"/>
  </si>
  <si>
    <t>BFA0000380</t>
  </si>
  <si>
    <t>前支撑固定轴</t>
  </si>
  <si>
    <t>SHT0010225</t>
  </si>
  <si>
    <t>仰角连杆轴</t>
  </si>
  <si>
    <t>10B21</t>
    <phoneticPr fontId="1" type="noConversion"/>
  </si>
  <si>
    <t>攻丝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</si>
</sst>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);[Red]\(0.000\)"/>
    <numFmt numFmtId="177" formatCode="0.000_ "/>
    <numFmt numFmtId="178" formatCode="0.00_ "/>
    <numFmt numFmtId="179" formatCode="0.0000"/>
    <numFmt numFmtId="180" formatCode="0.00_);[Red]\(0.00\)"/>
    <numFmt numFmtId="181" formatCode="0.0000_);[Red]\(0.0000\)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7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0" borderId="0" xfId="1"/>
    <xf numFmtId="0" fontId="2" fillId="0" borderId="0" xfId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176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Border="1" applyAlignment="1">
      <alignment horizontal="center" vertical="center"/>
    </xf>
    <xf numFmtId="9" fontId="3" fillId="0" borderId="7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1" fontId="2" fillId="0" borderId="0" xfId="1" applyNumberFormat="1" applyAlignment="1">
      <alignment horizontal="center" vertical="center"/>
    </xf>
    <xf numFmtId="0" fontId="2" fillId="0" borderId="1" xfId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shrinkToFit="1"/>
    </xf>
    <xf numFmtId="176" fontId="8" fillId="4" borderId="1" xfId="3" applyNumberFormat="1" applyFont="1" applyFill="1" applyBorder="1" applyAlignment="1" applyProtection="1">
      <alignment horizontal="left" vertical="center" wrapText="1"/>
      <protection locked="0"/>
    </xf>
    <xf numFmtId="0" fontId="8" fillId="4" borderId="1" xfId="4" applyFont="1" applyFill="1" applyBorder="1" applyAlignment="1" applyProtection="1">
      <alignment horizontal="center" vertical="center" wrapText="1"/>
      <protection locked="0"/>
    </xf>
    <xf numFmtId="0" fontId="9" fillId="4" borderId="1" xfId="5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/>
    </xf>
    <xf numFmtId="0" fontId="2" fillId="4" borderId="4" xfId="1" applyFill="1" applyBorder="1" applyAlignment="1">
      <alignment horizontal="center" vertical="center"/>
    </xf>
    <xf numFmtId="0" fontId="2" fillId="4" borderId="3" xfId="1" applyFill="1" applyBorder="1" applyAlignment="1">
      <alignment horizontal="center" vertical="center"/>
    </xf>
    <xf numFmtId="0" fontId="2" fillId="4" borderId="6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2" fillId="4" borderId="4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2" fontId="2" fillId="4" borderId="1" xfId="1" applyNumberFormat="1" applyFill="1" applyBorder="1" applyAlignment="1">
      <alignment horizontal="center" vertical="center"/>
    </xf>
    <xf numFmtId="0" fontId="2" fillId="4" borderId="6" xfId="1" applyFill="1" applyBorder="1" applyAlignment="1">
      <alignment horizontal="center" vertical="center"/>
    </xf>
    <xf numFmtId="0" fontId="2" fillId="4" borderId="0" xfId="1" applyFill="1"/>
    <xf numFmtId="0" fontId="2" fillId="0" borderId="0" xfId="1" applyAlignment="1">
      <alignment horizontal="left"/>
    </xf>
    <xf numFmtId="177" fontId="2" fillId="0" borderId="1" xfId="1" applyNumberFormat="1" applyBorder="1" applyAlignment="1">
      <alignment horizontal="center" vertical="center"/>
    </xf>
    <xf numFmtId="178" fontId="2" fillId="0" borderId="1" xfId="1" applyNumberFormat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9" fontId="3" fillId="0" borderId="0" xfId="1" applyNumberFormat="1" applyFont="1" applyAlignment="1">
      <alignment horizontal="center" vertical="center" wrapText="1"/>
    </xf>
    <xf numFmtId="9" fontId="3" fillId="0" borderId="8" xfId="1" applyNumberFormat="1" applyFont="1" applyBorder="1" applyAlignment="1">
      <alignment horizontal="center" vertical="center" wrapText="1"/>
    </xf>
    <xf numFmtId="9" fontId="3" fillId="0" borderId="9" xfId="1" applyNumberFormat="1" applyFont="1" applyBorder="1" applyAlignment="1">
      <alignment horizontal="center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177" fontId="2" fillId="4" borderId="3" xfId="1" applyNumberFormat="1" applyFill="1" applyBorder="1" applyAlignment="1">
      <alignment horizontal="center" vertical="center"/>
    </xf>
    <xf numFmtId="178" fontId="2" fillId="4" borderId="1" xfId="1" applyNumberFormat="1" applyFill="1" applyBorder="1" applyAlignment="1">
      <alignment horizontal="center" vertical="center"/>
    </xf>
    <xf numFmtId="1" fontId="2" fillId="3" borderId="1" xfId="1" applyNumberFormat="1" applyFill="1" applyBorder="1" applyAlignment="1">
      <alignment horizontal="center" vertical="center"/>
    </xf>
    <xf numFmtId="180" fontId="2" fillId="4" borderId="6" xfId="1" applyNumberFormat="1" applyFill="1" applyBorder="1" applyAlignment="1">
      <alignment horizontal="center" vertical="center"/>
    </xf>
    <xf numFmtId="180" fontId="2" fillId="4" borderId="1" xfId="1" applyNumberFormat="1" applyFill="1" applyBorder="1" applyAlignment="1">
      <alignment horizontal="center" vertical="center"/>
    </xf>
    <xf numFmtId="181" fontId="2" fillId="4" borderId="1" xfId="1" applyNumberFormat="1" applyFill="1" applyBorder="1" applyAlignment="1">
      <alignment horizontal="center" vertical="center"/>
    </xf>
    <xf numFmtId="180" fontId="2" fillId="5" borderId="1" xfId="1" applyNumberFormat="1" applyFill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179" fontId="2" fillId="0" borderId="0" xfId="1" applyNumberFormat="1" applyAlignment="1">
      <alignment horizontal="center" vertical="center"/>
    </xf>
    <xf numFmtId="0" fontId="2" fillId="4" borderId="0" xfId="1" applyFill="1" applyAlignment="1">
      <alignment horizontal="center" vertical="center"/>
    </xf>
    <xf numFmtId="9" fontId="3" fillId="0" borderId="11" xfId="1" applyNumberFormat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79" fontId="2" fillId="4" borderId="0" xfId="1" applyNumberFormat="1" applyFill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2" fillId="3" borderId="0" xfId="1" applyFill="1" applyAlignment="1">
      <alignment horizontal="center" vertical="center"/>
    </xf>
  </cellXfs>
  <cellStyles count="6">
    <cellStyle name="BOM_Level_Below3 2" xfId="3" xr:uid="{B6AFF502-4226-415A-BC94-0514EB3A6961}"/>
    <cellStyle name="常规" xfId="0" builtinId="0"/>
    <cellStyle name="常规 2" xfId="1" xr:uid="{1561AF29-D149-4A97-8DC5-1A0291BFE366}"/>
    <cellStyle name="常规 39 2" xfId="2" xr:uid="{98F6DF46-13C9-48E1-B0D2-35C89B2B682C}"/>
    <cellStyle name="常规_正司机座椅 _34 2" xfId="5" xr:uid="{A04E7F0A-259C-4A5E-A576-F25EEF54C5A8}"/>
    <cellStyle name="样式 1 10 2 2" xfId="4" xr:uid="{3A023F47-2566-4019-9317-2D98FD55C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97971</xdr:colOff>
      <xdr:row>26</xdr:row>
      <xdr:rowOff>108857</xdr:rowOff>
    </xdr:from>
    <xdr:to>
      <xdr:col>26</xdr:col>
      <xdr:colOff>1121229</xdr:colOff>
      <xdr:row>33</xdr:row>
      <xdr:rowOff>68942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460A9F8-0E4B-4240-AAE6-2C28E329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2971" y="7942217"/>
          <a:ext cx="2196738" cy="2040345"/>
        </a:xfrm>
        <a:prstGeom prst="rect">
          <a:avLst/>
        </a:prstGeom>
      </xdr:spPr>
    </xdr:pic>
    <xdr:clientData/>
  </xdr:twoCellAnchor>
  <xdr:twoCellAnchor editAs="oneCell">
    <xdr:from>
      <xdr:col>25</xdr:col>
      <xdr:colOff>206828</xdr:colOff>
      <xdr:row>50</xdr:row>
      <xdr:rowOff>76200</xdr:rowOff>
    </xdr:from>
    <xdr:to>
      <xdr:col>26</xdr:col>
      <xdr:colOff>1099456</xdr:colOff>
      <xdr:row>54</xdr:row>
      <xdr:rowOff>72405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082662C-EF5B-437A-B3D4-A64E03067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51828" y="15041880"/>
          <a:ext cx="2066108" cy="1184925"/>
        </a:xfrm>
        <a:prstGeom prst="rect">
          <a:avLst/>
        </a:prstGeom>
      </xdr:spPr>
    </xdr:pic>
    <xdr:clientData/>
  </xdr:twoCellAnchor>
  <xdr:twoCellAnchor editAs="oneCell">
    <xdr:from>
      <xdr:col>24</xdr:col>
      <xdr:colOff>761999</xdr:colOff>
      <xdr:row>2</xdr:row>
      <xdr:rowOff>0</xdr:rowOff>
    </xdr:from>
    <xdr:to>
      <xdr:col>26</xdr:col>
      <xdr:colOff>751115</xdr:colOff>
      <xdr:row>6</xdr:row>
      <xdr:rowOff>174105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5A33DF2-BD06-47A2-BF5A-64B085C6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4999" y="701040"/>
          <a:ext cx="1924596" cy="1362825"/>
        </a:xfrm>
        <a:prstGeom prst="rect">
          <a:avLst/>
        </a:prstGeom>
      </xdr:spPr>
    </xdr:pic>
    <xdr:clientData/>
  </xdr:twoCellAnchor>
  <xdr:twoCellAnchor editAs="oneCell">
    <xdr:from>
      <xdr:col>24</xdr:col>
      <xdr:colOff>761999</xdr:colOff>
      <xdr:row>7</xdr:row>
      <xdr:rowOff>293913</xdr:rowOff>
    </xdr:from>
    <xdr:to>
      <xdr:col>26</xdr:col>
      <xdr:colOff>838200</xdr:colOff>
      <xdr:row>12</xdr:row>
      <xdr:rowOff>290542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1AC06EE-36DC-4928-92B5-468DBB6A8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99" y="2480853"/>
          <a:ext cx="2011681" cy="1482529"/>
        </a:xfrm>
        <a:prstGeom prst="rect">
          <a:avLst/>
        </a:prstGeom>
      </xdr:spPr>
    </xdr:pic>
    <xdr:clientData/>
  </xdr:twoCellAnchor>
  <xdr:twoCellAnchor editAs="oneCell">
    <xdr:from>
      <xdr:col>25</xdr:col>
      <xdr:colOff>1</xdr:colOff>
      <xdr:row>19</xdr:row>
      <xdr:rowOff>293913</xdr:rowOff>
    </xdr:from>
    <xdr:to>
      <xdr:col>26</xdr:col>
      <xdr:colOff>794657</xdr:colOff>
      <xdr:row>24</xdr:row>
      <xdr:rowOff>240649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295C8E4-C26B-4DD5-A90F-C316B1F9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01" y="6047013"/>
          <a:ext cx="1968136" cy="1432636"/>
        </a:xfrm>
        <a:prstGeom prst="rect">
          <a:avLst/>
        </a:prstGeom>
      </xdr:spPr>
    </xdr:pic>
    <xdr:clientData/>
  </xdr:twoCellAnchor>
  <xdr:twoCellAnchor editAs="oneCell">
    <xdr:from>
      <xdr:col>25</xdr:col>
      <xdr:colOff>1</xdr:colOff>
      <xdr:row>34</xdr:row>
      <xdr:rowOff>0</xdr:rowOff>
    </xdr:from>
    <xdr:to>
      <xdr:col>26</xdr:col>
      <xdr:colOff>1121229</xdr:colOff>
      <xdr:row>40</xdr:row>
      <xdr:rowOff>195942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7C968D6-B6B3-41AE-8C57-6E20BFA88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1" y="10210800"/>
          <a:ext cx="2294708" cy="1979022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41</xdr:row>
      <xdr:rowOff>293913</xdr:rowOff>
    </xdr:from>
    <xdr:to>
      <xdr:col>27</xdr:col>
      <xdr:colOff>10886</xdr:colOff>
      <xdr:row>48</xdr:row>
      <xdr:rowOff>174170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0E77365-2ACF-4948-8373-1362ABB41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45000" y="12584973"/>
          <a:ext cx="2319746" cy="1960517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54</xdr:row>
      <xdr:rowOff>293913</xdr:rowOff>
    </xdr:from>
    <xdr:to>
      <xdr:col>26</xdr:col>
      <xdr:colOff>1110343</xdr:colOff>
      <xdr:row>63</xdr:row>
      <xdr:rowOff>206828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BD1D0CD-AD31-43F0-9699-CA7B8E66C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00" y="16448313"/>
          <a:ext cx="2283823" cy="2587535"/>
        </a:xfrm>
        <a:prstGeom prst="rect">
          <a:avLst/>
        </a:prstGeom>
      </xdr:spPr>
    </xdr:pic>
    <xdr:clientData/>
  </xdr:twoCellAnchor>
  <xdr:twoCellAnchor editAs="oneCell">
    <xdr:from>
      <xdr:col>25</xdr:col>
      <xdr:colOff>54428</xdr:colOff>
      <xdr:row>66</xdr:row>
      <xdr:rowOff>43542</xdr:rowOff>
    </xdr:from>
    <xdr:to>
      <xdr:col>26</xdr:col>
      <xdr:colOff>391885</xdr:colOff>
      <xdr:row>72</xdr:row>
      <xdr:rowOff>292077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6A2AFE1-D64D-445F-9E39-3E121E692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99428" y="19764102"/>
          <a:ext cx="1510937" cy="203161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74</xdr:row>
      <xdr:rowOff>0</xdr:rowOff>
    </xdr:from>
    <xdr:to>
      <xdr:col>27</xdr:col>
      <xdr:colOff>547628</xdr:colOff>
      <xdr:row>80</xdr:row>
      <xdr:rowOff>239486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FDE72976-6E68-486F-B2DF-B481AEA4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00" y="22098000"/>
          <a:ext cx="2856488" cy="2022566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14</xdr:row>
      <xdr:rowOff>0</xdr:rowOff>
    </xdr:from>
    <xdr:to>
      <xdr:col>26</xdr:col>
      <xdr:colOff>782865</xdr:colOff>
      <xdr:row>18</xdr:row>
      <xdr:rowOff>206829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5761BB1-F5A1-406A-AD0E-6B6896EB5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5000" y="4267200"/>
          <a:ext cx="1956345" cy="1395549"/>
        </a:xfrm>
        <a:prstGeom prst="rect">
          <a:avLst/>
        </a:prstGeom>
      </xdr:spPr>
    </xdr:pic>
    <xdr:clientData/>
  </xdr:twoCellAnchor>
  <xdr:twoCellAnchor editAs="oneCell">
    <xdr:from>
      <xdr:col>27</xdr:col>
      <xdr:colOff>32657</xdr:colOff>
      <xdr:row>2</xdr:row>
      <xdr:rowOff>21772</xdr:rowOff>
    </xdr:from>
    <xdr:to>
      <xdr:col>27</xdr:col>
      <xdr:colOff>1175657</xdr:colOff>
      <xdr:row>6</xdr:row>
      <xdr:rowOff>272143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9AE80E-24B5-4079-8079-DA665F98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486517" y="722812"/>
          <a:ext cx="1143000" cy="1439091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76200</xdr:colOff>
      <xdr:row>19</xdr:row>
      <xdr:rowOff>206826</xdr:rowOff>
    </xdr:from>
    <xdr:to>
      <xdr:col>27</xdr:col>
      <xdr:colOff>1214450</xdr:colOff>
      <xdr:row>24</xdr:row>
      <xdr:rowOff>261257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9A3505B-FA64-443D-A2F9-BE8FB0A6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530060" y="5959926"/>
          <a:ext cx="1138250" cy="154033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14</xdr:row>
      <xdr:rowOff>0</xdr:rowOff>
    </xdr:from>
    <xdr:to>
      <xdr:col>27</xdr:col>
      <xdr:colOff>1045028</xdr:colOff>
      <xdr:row>18</xdr:row>
      <xdr:rowOff>212941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3685DED-C0E6-4206-8A7C-2872EBC2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53860" y="4267200"/>
          <a:ext cx="1045028" cy="1401661"/>
        </a:xfrm>
        <a:prstGeom prst="rect">
          <a:avLst/>
        </a:prstGeom>
      </xdr:spPr>
    </xdr:pic>
    <xdr:clientData/>
  </xdr:twoCellAnchor>
  <xdr:twoCellAnchor editAs="oneCell">
    <xdr:from>
      <xdr:col>27</xdr:col>
      <xdr:colOff>1</xdr:colOff>
      <xdr:row>7</xdr:row>
      <xdr:rowOff>293913</xdr:rowOff>
    </xdr:from>
    <xdr:to>
      <xdr:col>27</xdr:col>
      <xdr:colOff>1055914</xdr:colOff>
      <xdr:row>12</xdr:row>
      <xdr:rowOff>232776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89C6025-9D14-4948-A987-E5C5D6A6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453861" y="2480853"/>
          <a:ext cx="1055913" cy="1424763"/>
        </a:xfrm>
        <a:prstGeom prst="rect">
          <a:avLst/>
        </a:prstGeom>
      </xdr:spPr>
    </xdr:pic>
    <xdr:clientData/>
  </xdr:twoCellAnchor>
  <xdr:twoCellAnchor editAs="oneCell">
    <xdr:from>
      <xdr:col>27</xdr:col>
      <xdr:colOff>97972</xdr:colOff>
      <xdr:row>55</xdr:row>
      <xdr:rowOff>97970</xdr:rowOff>
    </xdr:from>
    <xdr:to>
      <xdr:col>27</xdr:col>
      <xdr:colOff>1905000</xdr:colOff>
      <xdr:row>63</xdr:row>
      <xdr:rowOff>111059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8D82717-25FC-48B6-879C-6D07699C7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1832" y="16549550"/>
          <a:ext cx="1807028" cy="2390529"/>
        </a:xfrm>
        <a:prstGeom prst="rect">
          <a:avLst/>
        </a:prstGeom>
      </xdr:spPr>
    </xdr:pic>
    <xdr:clientData/>
  </xdr:twoCellAnchor>
  <xdr:twoCellAnchor editAs="oneCell">
    <xdr:from>
      <xdr:col>27</xdr:col>
      <xdr:colOff>1</xdr:colOff>
      <xdr:row>66</xdr:row>
      <xdr:rowOff>0</xdr:rowOff>
    </xdr:from>
    <xdr:to>
      <xdr:col>27</xdr:col>
      <xdr:colOff>1491342</xdr:colOff>
      <xdr:row>72</xdr:row>
      <xdr:rowOff>221526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792BAAE-416D-4752-A9A2-121E79A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453861" y="19720560"/>
          <a:ext cx="1491341" cy="200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D1D1-E56D-4E86-84BD-F40456CC6EC9}">
  <dimension ref="A1:AF82"/>
  <sheetViews>
    <sheetView tabSelected="1" view="pageBreakPreview" zoomScale="70" zoomScaleNormal="70" zoomScaleSheetLayoutView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O73" sqref="O73:S73"/>
    </sheetView>
  </sheetViews>
  <sheetFormatPr defaultColWidth="9" defaultRowHeight="13.8" x14ac:dyDescent="0.25"/>
  <cols>
    <col min="1" max="2" width="9" style="9"/>
    <col min="3" max="3" width="9.6640625" style="9" customWidth="1"/>
    <col min="4" max="4" width="6.109375" style="48" customWidth="1"/>
    <col min="5" max="5" width="17.44140625" style="9" customWidth="1"/>
    <col min="6" max="6" width="21.5546875" style="9" customWidth="1"/>
    <col min="7" max="7" width="5.5546875" style="9" customWidth="1"/>
    <col min="8" max="8" width="9" style="74" customWidth="1"/>
    <col min="9" max="9" width="11.44140625" style="10" customWidth="1"/>
    <col min="10" max="10" width="8.44140625" style="10" customWidth="1"/>
    <col min="11" max="12" width="7.5546875" style="10" customWidth="1"/>
    <col min="13" max="14" width="9" style="10" customWidth="1"/>
    <col min="15" max="15" width="13.33203125" style="10" customWidth="1"/>
    <col min="16" max="16" width="11.5546875" style="75" customWidth="1"/>
    <col min="17" max="17" width="9.6640625" style="10" customWidth="1"/>
    <col min="18" max="18" width="8.44140625" style="75" customWidth="1"/>
    <col min="19" max="19" width="16.6640625" style="10" customWidth="1"/>
    <col min="20" max="20" width="7.77734375" style="10" customWidth="1"/>
    <col min="21" max="24" width="7.77734375" style="9" customWidth="1"/>
    <col min="25" max="25" width="11.109375" style="9" customWidth="1"/>
    <col min="26" max="26" width="17.109375" style="10" customWidth="1"/>
    <col min="27" max="27" width="16.5546875" style="9" customWidth="1"/>
    <col min="28" max="28" width="43.77734375" style="9" customWidth="1"/>
    <col min="29" max="16384" width="9" style="9"/>
  </cols>
  <sheetData>
    <row r="1" spans="1: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/>
      <c r="J1" s="6" t="s">
        <v>8</v>
      </c>
      <c r="K1" s="7"/>
      <c r="L1" s="7"/>
      <c r="M1" s="7"/>
      <c r="N1" s="7"/>
      <c r="O1" s="8" t="s">
        <v>9</v>
      </c>
      <c r="P1" s="8"/>
      <c r="Q1" s="8"/>
      <c r="R1" s="8"/>
      <c r="S1" s="8"/>
      <c r="T1" s="9"/>
    </row>
    <row r="2" spans="1:30" ht="41.4" x14ac:dyDescent="0.25">
      <c r="A2" s="1"/>
      <c r="B2" s="2"/>
      <c r="C2" s="2"/>
      <c r="D2" s="2"/>
      <c r="E2" s="2"/>
      <c r="F2" s="2"/>
      <c r="G2" s="11"/>
      <c r="H2" s="4"/>
      <c r="I2" s="12" t="s">
        <v>10</v>
      </c>
      <c r="J2" s="13" t="s">
        <v>11</v>
      </c>
      <c r="K2" s="13" t="s">
        <v>12</v>
      </c>
      <c r="L2" s="14" t="s">
        <v>13</v>
      </c>
      <c r="M2" s="14" t="s">
        <v>14</v>
      </c>
      <c r="N2" s="13" t="s">
        <v>15</v>
      </c>
      <c r="O2" s="15" t="s">
        <v>9</v>
      </c>
      <c r="P2" s="16" t="s">
        <v>16</v>
      </c>
      <c r="Q2" s="14" t="s">
        <v>17</v>
      </c>
      <c r="R2" s="16" t="s">
        <v>18</v>
      </c>
      <c r="S2" s="13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7"/>
    </row>
    <row r="3" spans="1:30" ht="23.4" customHeight="1" x14ac:dyDescent="0.25">
      <c r="A3" s="18">
        <v>1</v>
      </c>
      <c r="B3" s="19"/>
      <c r="C3" s="18" t="s">
        <v>26</v>
      </c>
      <c r="D3" s="20" t="s">
        <v>27</v>
      </c>
      <c r="E3" s="21" t="s">
        <v>28</v>
      </c>
      <c r="F3" s="22" t="s">
        <v>29</v>
      </c>
      <c r="G3" s="18" t="s">
        <v>30</v>
      </c>
      <c r="H3" s="13">
        <v>2.2999999999999998</v>
      </c>
      <c r="I3" s="13" t="s">
        <v>31</v>
      </c>
      <c r="J3" s="13">
        <f>18*18*0.00617*(26+7.13+1+1.5)/1000</f>
        <v>7.1227220400000013E-2</v>
      </c>
      <c r="K3" s="13">
        <v>3.7999999999999999E-2</v>
      </c>
      <c r="L3" s="13">
        <v>5</v>
      </c>
      <c r="M3" s="13">
        <v>2</v>
      </c>
      <c r="N3" s="13">
        <f>L3*J3-(J3-K3)*M3</f>
        <v>0.28968166120000005</v>
      </c>
      <c r="O3" s="15" t="s">
        <v>32</v>
      </c>
      <c r="P3" s="23">
        <v>20</v>
      </c>
      <c r="Q3" s="24">
        <f>P3/3600</f>
        <v>5.5555555555555558E-3</v>
      </c>
      <c r="R3" s="25">
        <v>15</v>
      </c>
      <c r="S3" s="26">
        <f>Q3*R3</f>
        <v>8.3333333333333343E-2</v>
      </c>
      <c r="T3" s="27">
        <v>0.01</v>
      </c>
      <c r="U3" s="28">
        <v>0.02</v>
      </c>
      <c r="V3" s="28">
        <v>0.01</v>
      </c>
      <c r="W3" s="28">
        <v>0.03</v>
      </c>
      <c r="X3" s="28">
        <v>0.05</v>
      </c>
      <c r="Y3" s="3"/>
      <c r="Z3" s="29"/>
    </row>
    <row r="4" spans="1:30" ht="23.4" customHeight="1" x14ac:dyDescent="0.25">
      <c r="A4" s="18"/>
      <c r="B4" s="19"/>
      <c r="C4" s="18"/>
      <c r="D4" s="20"/>
      <c r="E4" s="21"/>
      <c r="F4" s="22"/>
      <c r="G4" s="18"/>
      <c r="H4" s="30"/>
      <c r="I4" s="13"/>
      <c r="J4" s="13"/>
      <c r="K4" s="13"/>
      <c r="L4" s="13"/>
      <c r="M4" s="13"/>
      <c r="N4" s="13"/>
      <c r="O4" s="15" t="s">
        <v>33</v>
      </c>
      <c r="P4" s="23">
        <v>30</v>
      </c>
      <c r="Q4" s="24">
        <v>8.3333333333333332E-3</v>
      </c>
      <c r="R4" s="25">
        <v>30</v>
      </c>
      <c r="S4" s="26">
        <v>8.3333333333333329E-2</v>
      </c>
      <c r="T4" s="31"/>
      <c r="U4" s="32"/>
      <c r="V4" s="32"/>
      <c r="W4" s="32"/>
      <c r="X4" s="32"/>
      <c r="Y4" s="32"/>
      <c r="Z4" s="29"/>
    </row>
    <row r="5" spans="1:30" ht="23.4" customHeight="1" x14ac:dyDescent="0.25">
      <c r="A5" s="18"/>
      <c r="B5" s="19"/>
      <c r="C5" s="18"/>
      <c r="D5" s="20"/>
      <c r="E5" s="21"/>
      <c r="F5" s="22"/>
      <c r="G5" s="18"/>
      <c r="H5" s="30"/>
      <c r="I5" s="13"/>
      <c r="J5" s="13"/>
      <c r="K5" s="13"/>
      <c r="L5" s="13"/>
      <c r="M5" s="13"/>
      <c r="N5" s="13"/>
      <c r="O5" s="15" t="s">
        <v>34</v>
      </c>
      <c r="P5" s="23">
        <v>30</v>
      </c>
      <c r="Q5" s="24">
        <f t="shared" ref="Q5:Q6" si="0">P5/3600</f>
        <v>8.3333333333333332E-3</v>
      </c>
      <c r="R5" s="25">
        <v>5</v>
      </c>
      <c r="S5" s="26">
        <f>Q5*R5</f>
        <v>4.1666666666666664E-2</v>
      </c>
      <c r="T5" s="31"/>
      <c r="U5" s="32"/>
      <c r="V5" s="32"/>
      <c r="W5" s="32"/>
      <c r="X5" s="32"/>
      <c r="Y5" s="32"/>
      <c r="Z5" s="29"/>
    </row>
    <row r="6" spans="1:30" ht="23.4" customHeight="1" x14ac:dyDescent="0.25">
      <c r="A6" s="18"/>
      <c r="B6" s="19"/>
      <c r="C6" s="18"/>
      <c r="D6" s="20"/>
      <c r="E6" s="21"/>
      <c r="F6" s="22"/>
      <c r="G6" s="18"/>
      <c r="H6" s="30"/>
      <c r="I6" s="13"/>
      <c r="J6" s="13"/>
      <c r="K6" s="13"/>
      <c r="L6" s="13"/>
      <c r="M6" s="13"/>
      <c r="N6" s="13"/>
      <c r="O6" s="15" t="s">
        <v>35</v>
      </c>
      <c r="P6" s="23">
        <v>40</v>
      </c>
      <c r="Q6" s="24">
        <f t="shared" si="0"/>
        <v>1.1111111111111112E-2</v>
      </c>
      <c r="R6" s="25">
        <v>120</v>
      </c>
      <c r="S6" s="26">
        <f>Q6*R6</f>
        <v>1.3333333333333335</v>
      </c>
      <c r="T6" s="31"/>
      <c r="U6" s="32"/>
      <c r="V6" s="32"/>
      <c r="W6" s="32"/>
      <c r="X6" s="32"/>
      <c r="Y6" s="32"/>
      <c r="Z6" s="29"/>
    </row>
    <row r="7" spans="1:30" ht="23.4" customHeight="1" x14ac:dyDescent="0.25">
      <c r="A7" s="18"/>
      <c r="B7" s="19"/>
      <c r="C7" s="18"/>
      <c r="D7" s="20"/>
      <c r="E7" s="21"/>
      <c r="F7" s="22"/>
      <c r="G7" s="18"/>
      <c r="H7" s="30"/>
      <c r="I7" s="13"/>
      <c r="J7" s="13"/>
      <c r="K7" s="13"/>
      <c r="L7" s="13"/>
      <c r="M7" s="13"/>
      <c r="N7" s="13"/>
      <c r="O7" s="15"/>
      <c r="P7" s="23"/>
      <c r="Q7" s="24"/>
      <c r="R7" s="25"/>
      <c r="S7" s="26"/>
      <c r="T7" s="31"/>
      <c r="U7" s="32"/>
      <c r="V7" s="32"/>
      <c r="W7" s="32"/>
      <c r="X7" s="32"/>
      <c r="Y7" s="32"/>
      <c r="Z7" s="29"/>
    </row>
    <row r="8" spans="1:30" s="47" customFormat="1" ht="23.4" customHeight="1" x14ac:dyDescent="0.25">
      <c r="A8" s="33"/>
      <c r="B8" s="34"/>
      <c r="C8" s="33"/>
      <c r="D8" s="35"/>
      <c r="E8" s="36"/>
      <c r="F8" s="37"/>
      <c r="G8" s="33"/>
      <c r="H8" s="38"/>
      <c r="I8" s="39" t="s">
        <v>25</v>
      </c>
      <c r="J8" s="40"/>
      <c r="K8" s="40"/>
      <c r="L8" s="40"/>
      <c r="M8" s="41"/>
      <c r="N8" s="42">
        <f>SUM(N3:N7)</f>
        <v>0.28968166120000005</v>
      </c>
      <c r="O8" s="43"/>
      <c r="P8" s="44"/>
      <c r="Q8" s="42"/>
      <c r="R8" s="44"/>
      <c r="S8" s="45">
        <f>SUM(S3:S7)</f>
        <v>1.5416666666666667</v>
      </c>
      <c r="T8" s="46">
        <f>(N8+S8)*T3</f>
        <v>1.8313483278666668E-2</v>
      </c>
      <c r="U8" s="42">
        <f>(N8+S8)*U3</f>
        <v>3.6626966557333336E-2</v>
      </c>
      <c r="V8" s="42">
        <f>(N8+S8)*V3</f>
        <v>1.8313483278666668E-2</v>
      </c>
      <c r="W8" s="42">
        <f>(N8+S8)*W3</f>
        <v>5.4940449836000008E-2</v>
      </c>
      <c r="X8" s="42">
        <f>(N8+S8)*X3</f>
        <v>9.1567416393333351E-2</v>
      </c>
      <c r="Y8" s="42">
        <f>SUM(N8:X8)</f>
        <v>2.0511101272106669</v>
      </c>
      <c r="Z8" s="10"/>
      <c r="AA8" s="9"/>
      <c r="AB8" s="9"/>
      <c r="AC8" s="9"/>
      <c r="AD8" s="9"/>
    </row>
    <row r="9" spans="1:30" ht="23.4" customHeight="1" x14ac:dyDescent="0.25">
      <c r="A9" s="18">
        <v>2</v>
      </c>
      <c r="B9" s="19"/>
      <c r="C9" s="18" t="s">
        <v>26</v>
      </c>
      <c r="D9" s="20" t="s">
        <v>27</v>
      </c>
      <c r="E9" s="21" t="s">
        <v>36</v>
      </c>
      <c r="F9" s="22" t="s">
        <v>37</v>
      </c>
      <c r="G9" s="18" t="s">
        <v>30</v>
      </c>
      <c r="H9" s="13">
        <v>0.75</v>
      </c>
      <c r="I9" s="13" t="s">
        <v>31</v>
      </c>
      <c r="J9" s="13">
        <f>11.6*11.6*0.00617*(18+1.5)/1000</f>
        <v>1.6189586400000001E-2</v>
      </c>
      <c r="K9" s="13">
        <v>8.9999999999999993E-3</v>
      </c>
      <c r="L9" s="13">
        <v>5</v>
      </c>
      <c r="M9" s="13">
        <v>2</v>
      </c>
      <c r="N9" s="13">
        <f>L9*J9-(J9-K9)*M9</f>
        <v>6.6568759199999994E-2</v>
      </c>
      <c r="O9" s="15" t="s">
        <v>32</v>
      </c>
      <c r="P9" s="23">
        <v>15</v>
      </c>
      <c r="Q9" s="24">
        <f>P9/3600</f>
        <v>4.1666666666666666E-3</v>
      </c>
      <c r="R9" s="25">
        <v>10</v>
      </c>
      <c r="S9" s="26">
        <f>Q9*R9</f>
        <v>4.1666666666666664E-2</v>
      </c>
      <c r="T9" s="27">
        <v>0.01</v>
      </c>
      <c r="U9" s="28">
        <v>0.02</v>
      </c>
      <c r="V9" s="28">
        <v>0.01</v>
      </c>
      <c r="W9" s="28">
        <v>0.03</v>
      </c>
      <c r="X9" s="28">
        <v>0.05</v>
      </c>
      <c r="Y9" s="3"/>
      <c r="Z9" s="29"/>
    </row>
    <row r="10" spans="1:30" ht="23.4" customHeight="1" x14ac:dyDescent="0.25">
      <c r="A10" s="18"/>
      <c r="B10" s="19"/>
      <c r="C10" s="18"/>
      <c r="D10" s="20"/>
      <c r="E10" s="21"/>
      <c r="F10" s="22"/>
      <c r="G10" s="18"/>
      <c r="H10" s="30"/>
      <c r="I10" s="13"/>
      <c r="J10" s="13"/>
      <c r="K10" s="13"/>
      <c r="L10" s="13"/>
      <c r="M10" s="13"/>
      <c r="N10" s="13"/>
      <c r="O10" s="15" t="s">
        <v>33</v>
      </c>
      <c r="P10" s="23">
        <v>30</v>
      </c>
      <c r="Q10" s="24">
        <v>8.3333333333333332E-3</v>
      </c>
      <c r="R10" s="25">
        <v>20</v>
      </c>
      <c r="S10" s="26">
        <v>8.3333333333333329E-2</v>
      </c>
      <c r="T10" s="31"/>
      <c r="U10" s="32"/>
      <c r="V10" s="32"/>
      <c r="W10" s="32"/>
      <c r="X10" s="32"/>
      <c r="Y10" s="32"/>
      <c r="Z10" s="29"/>
    </row>
    <row r="11" spans="1:30" ht="23.4" customHeight="1" x14ac:dyDescent="0.25">
      <c r="A11" s="18"/>
      <c r="B11" s="19"/>
      <c r="C11" s="18"/>
      <c r="D11" s="20"/>
      <c r="E11" s="21"/>
      <c r="F11" s="22"/>
      <c r="G11" s="18"/>
      <c r="H11" s="30"/>
      <c r="I11" s="13"/>
      <c r="J11" s="13"/>
      <c r="K11" s="13"/>
      <c r="L11" s="13"/>
      <c r="M11" s="13"/>
      <c r="N11" s="13"/>
      <c r="O11" s="15" t="s">
        <v>34</v>
      </c>
      <c r="P11" s="23">
        <v>30</v>
      </c>
      <c r="Q11" s="24">
        <f t="shared" ref="Q11" si="1">P11/3600</f>
        <v>8.3333333333333332E-3</v>
      </c>
      <c r="R11" s="25">
        <v>10</v>
      </c>
      <c r="S11" s="26">
        <f>Q11*R11</f>
        <v>8.3333333333333329E-2</v>
      </c>
      <c r="T11" s="31"/>
      <c r="U11" s="32"/>
      <c r="V11" s="32"/>
      <c r="W11" s="32"/>
      <c r="X11" s="32"/>
      <c r="Y11" s="32"/>
      <c r="Z11" s="29"/>
    </row>
    <row r="12" spans="1:30" ht="23.4" customHeight="1" x14ac:dyDescent="0.25">
      <c r="A12" s="18"/>
      <c r="B12" s="19"/>
      <c r="C12" s="18"/>
      <c r="D12" s="20"/>
      <c r="E12" s="21"/>
      <c r="F12" s="22"/>
      <c r="G12" s="18"/>
      <c r="H12" s="30"/>
      <c r="I12" s="13"/>
      <c r="J12" s="13"/>
      <c r="K12" s="13"/>
      <c r="L12" s="13"/>
      <c r="M12" s="13"/>
      <c r="N12" s="13"/>
      <c r="O12" s="15"/>
      <c r="P12" s="23"/>
      <c r="Q12" s="24"/>
      <c r="R12" s="25"/>
      <c r="S12" s="26"/>
      <c r="T12" s="31"/>
      <c r="U12" s="32"/>
      <c r="V12" s="32"/>
      <c r="W12" s="32"/>
      <c r="X12" s="32"/>
      <c r="Y12" s="32"/>
      <c r="Z12" s="29"/>
    </row>
    <row r="13" spans="1:30" ht="23.4" customHeight="1" x14ac:dyDescent="0.25">
      <c r="A13" s="18"/>
      <c r="B13" s="19"/>
      <c r="C13" s="18"/>
      <c r="D13" s="20"/>
      <c r="E13" s="21"/>
      <c r="F13" s="22"/>
      <c r="G13" s="18"/>
      <c r="H13" s="30"/>
      <c r="I13" s="13"/>
      <c r="J13" s="13"/>
      <c r="K13" s="13"/>
      <c r="L13" s="13"/>
      <c r="M13" s="13"/>
      <c r="N13" s="13"/>
      <c r="O13" s="15"/>
      <c r="P13" s="23"/>
      <c r="Q13" s="24"/>
      <c r="R13" s="25"/>
      <c r="S13" s="26"/>
      <c r="T13" s="31"/>
      <c r="U13" s="32"/>
      <c r="V13" s="32"/>
      <c r="W13" s="32"/>
      <c r="X13" s="32"/>
      <c r="Y13" s="32"/>
      <c r="Z13" s="29"/>
    </row>
    <row r="14" spans="1:30" s="47" customFormat="1" ht="23.4" customHeight="1" x14ac:dyDescent="0.25">
      <c r="A14" s="33"/>
      <c r="B14" s="34"/>
      <c r="C14" s="33"/>
      <c r="D14" s="35"/>
      <c r="E14" s="36"/>
      <c r="F14" s="37"/>
      <c r="G14" s="33"/>
      <c r="H14" s="38"/>
      <c r="I14" s="39" t="s">
        <v>25</v>
      </c>
      <c r="J14" s="40"/>
      <c r="K14" s="40"/>
      <c r="L14" s="40"/>
      <c r="M14" s="41"/>
      <c r="N14" s="42">
        <f>SUM(N9:N13)</f>
        <v>6.6568759199999994E-2</v>
      </c>
      <c r="O14" s="43"/>
      <c r="P14" s="44"/>
      <c r="Q14" s="42"/>
      <c r="R14" s="44"/>
      <c r="S14" s="45">
        <f>SUM(S9:S13)</f>
        <v>0.20833333333333331</v>
      </c>
      <c r="T14" s="46">
        <f>(N14+S14)*T9</f>
        <v>2.749020925333333E-3</v>
      </c>
      <c r="U14" s="42">
        <f>(N14+S14)*U9</f>
        <v>5.498041850666666E-3</v>
      </c>
      <c r="V14" s="42">
        <f>(N14+S14)*V9</f>
        <v>2.749020925333333E-3</v>
      </c>
      <c r="W14" s="42">
        <f>(N14+S14)*W9</f>
        <v>8.2470627759999998E-3</v>
      </c>
      <c r="X14" s="42">
        <f>(N14+S14)*X9</f>
        <v>1.3745104626666666E-2</v>
      </c>
      <c r="Y14" s="42">
        <f>SUM(N14:X14)</f>
        <v>0.30789034363733336</v>
      </c>
      <c r="Z14" s="10"/>
      <c r="AA14" s="9"/>
      <c r="AB14" s="9"/>
      <c r="AC14" s="9"/>
      <c r="AD14" s="9"/>
    </row>
    <row r="15" spans="1:30" ht="23.4" customHeight="1" x14ac:dyDescent="0.25">
      <c r="A15" s="18">
        <v>3</v>
      </c>
      <c r="B15" s="19"/>
      <c r="C15" s="18" t="s">
        <v>26</v>
      </c>
      <c r="D15" s="20" t="s">
        <v>27</v>
      </c>
      <c r="E15" s="21" t="s">
        <v>38</v>
      </c>
      <c r="F15" s="22" t="s">
        <v>39</v>
      </c>
      <c r="G15" s="18" t="s">
        <v>30</v>
      </c>
      <c r="H15" s="13">
        <v>0.62</v>
      </c>
      <c r="I15" s="13" t="s">
        <v>31</v>
      </c>
      <c r="J15" s="13">
        <f>13*13*0.00617*(28+1.5)/1000</f>
        <v>3.0760534999999999E-2</v>
      </c>
      <c r="K15" s="13">
        <v>1.4E-2</v>
      </c>
      <c r="L15" s="13">
        <v>5</v>
      </c>
      <c r="M15" s="13">
        <v>2</v>
      </c>
      <c r="N15" s="13">
        <f>L15*J15-(J15-K15)*M15</f>
        <v>0.120281605</v>
      </c>
      <c r="O15" s="15" t="s">
        <v>32</v>
      </c>
      <c r="P15" s="23">
        <v>20</v>
      </c>
      <c r="Q15" s="24">
        <f>P15/3600</f>
        <v>5.5555555555555558E-3</v>
      </c>
      <c r="R15" s="25">
        <v>10</v>
      </c>
      <c r="S15" s="26">
        <f>Q15*R15</f>
        <v>5.5555555555555559E-2</v>
      </c>
      <c r="T15" s="27">
        <v>0.01</v>
      </c>
      <c r="U15" s="28">
        <v>0.02</v>
      </c>
      <c r="V15" s="28">
        <v>0.01</v>
      </c>
      <c r="W15" s="28">
        <v>0.03</v>
      </c>
      <c r="X15" s="28">
        <v>0.05</v>
      </c>
      <c r="Y15" s="3"/>
      <c r="Z15" s="29"/>
    </row>
    <row r="16" spans="1:30" ht="23.4" customHeight="1" x14ac:dyDescent="0.25">
      <c r="A16" s="18"/>
      <c r="B16" s="19"/>
      <c r="C16" s="18"/>
      <c r="D16" s="20"/>
      <c r="E16" s="21"/>
      <c r="F16" s="22"/>
      <c r="G16" s="18"/>
      <c r="H16" s="30"/>
      <c r="I16" s="13"/>
      <c r="J16" s="13"/>
      <c r="K16" s="13"/>
      <c r="L16" s="13"/>
      <c r="M16" s="13"/>
      <c r="N16" s="13"/>
      <c r="O16" s="15" t="s">
        <v>33</v>
      </c>
      <c r="P16" s="23">
        <v>30</v>
      </c>
      <c r="Q16" s="24">
        <v>8.3333333333333332E-3</v>
      </c>
      <c r="R16" s="25">
        <v>20</v>
      </c>
      <c r="S16" s="26">
        <v>8.3333333333333329E-2</v>
      </c>
      <c r="T16" s="31"/>
      <c r="U16" s="32"/>
      <c r="V16" s="32"/>
      <c r="W16" s="32"/>
      <c r="X16" s="32"/>
      <c r="Y16" s="32"/>
      <c r="Z16" s="29"/>
    </row>
    <row r="17" spans="1:31" ht="23.4" customHeight="1" x14ac:dyDescent="0.25">
      <c r="A17" s="18"/>
      <c r="B17" s="19"/>
      <c r="C17" s="18"/>
      <c r="D17" s="20"/>
      <c r="E17" s="21"/>
      <c r="F17" s="22"/>
      <c r="G17" s="18"/>
      <c r="H17" s="30"/>
      <c r="I17" s="13"/>
      <c r="J17" s="13"/>
      <c r="K17" s="13"/>
      <c r="L17" s="13"/>
      <c r="M17" s="13"/>
      <c r="N17" s="13"/>
      <c r="O17" s="15"/>
      <c r="P17" s="23"/>
      <c r="Q17" s="24"/>
      <c r="R17" s="25"/>
      <c r="S17" s="26"/>
      <c r="T17" s="31"/>
      <c r="U17" s="32"/>
      <c r="V17" s="32"/>
      <c r="W17" s="32"/>
      <c r="X17" s="32"/>
      <c r="Y17" s="32"/>
      <c r="Z17" s="29"/>
    </row>
    <row r="18" spans="1:31" ht="23.4" customHeight="1" x14ac:dyDescent="0.25">
      <c r="A18" s="18"/>
      <c r="B18" s="19"/>
      <c r="C18" s="18"/>
      <c r="D18" s="20"/>
      <c r="E18" s="21"/>
      <c r="F18" s="22"/>
      <c r="G18" s="18"/>
      <c r="H18" s="30"/>
      <c r="I18" s="13"/>
      <c r="J18" s="13"/>
      <c r="K18" s="13"/>
      <c r="L18" s="13"/>
      <c r="M18" s="13"/>
      <c r="N18" s="13"/>
      <c r="O18" s="15"/>
      <c r="P18" s="23"/>
      <c r="Q18" s="24"/>
      <c r="R18" s="25"/>
      <c r="S18" s="26"/>
      <c r="T18" s="31"/>
      <c r="U18" s="32"/>
      <c r="V18" s="32"/>
      <c r="W18" s="32"/>
      <c r="X18" s="32"/>
      <c r="Y18" s="32"/>
      <c r="Z18" s="29"/>
    </row>
    <row r="19" spans="1:31" ht="23.4" customHeight="1" x14ac:dyDescent="0.25">
      <c r="A19" s="18"/>
      <c r="B19" s="19"/>
      <c r="C19" s="18"/>
      <c r="D19" s="20"/>
      <c r="E19" s="21"/>
      <c r="F19" s="22"/>
      <c r="G19" s="18"/>
      <c r="H19" s="30"/>
      <c r="I19" s="13"/>
      <c r="J19" s="13"/>
      <c r="K19" s="13"/>
      <c r="L19" s="13"/>
      <c r="M19" s="13"/>
      <c r="N19" s="13"/>
      <c r="O19" s="15"/>
      <c r="P19" s="23"/>
      <c r="Q19" s="24"/>
      <c r="R19" s="25"/>
      <c r="S19" s="26"/>
      <c r="T19" s="31"/>
      <c r="U19" s="32"/>
      <c r="V19" s="32"/>
      <c r="W19" s="32"/>
      <c r="X19" s="32"/>
      <c r="Y19" s="32"/>
      <c r="Z19" s="29"/>
    </row>
    <row r="20" spans="1:31" s="47" customFormat="1" ht="23.4" customHeight="1" x14ac:dyDescent="0.25">
      <c r="A20" s="33"/>
      <c r="B20" s="34"/>
      <c r="C20" s="33"/>
      <c r="D20" s="35"/>
      <c r="E20" s="36"/>
      <c r="F20" s="37"/>
      <c r="G20" s="33"/>
      <c r="H20" s="38"/>
      <c r="I20" s="39" t="s">
        <v>25</v>
      </c>
      <c r="J20" s="40"/>
      <c r="K20" s="40"/>
      <c r="L20" s="40"/>
      <c r="M20" s="41"/>
      <c r="N20" s="42">
        <f>SUM(N15:N19)</f>
        <v>0.120281605</v>
      </c>
      <c r="O20" s="43"/>
      <c r="P20" s="44"/>
      <c r="Q20" s="42"/>
      <c r="R20" s="44"/>
      <c r="S20" s="45">
        <f>SUM(S15:S19)</f>
        <v>0.1388888888888889</v>
      </c>
      <c r="T20" s="46">
        <f>(N20+S20)*T15</f>
        <v>2.5917049388888892E-3</v>
      </c>
      <c r="U20" s="42">
        <f>(N20+S20)*U15</f>
        <v>5.1834098777777783E-3</v>
      </c>
      <c r="V20" s="42">
        <f>(N20+S20)*V15</f>
        <v>2.5917049388888892E-3</v>
      </c>
      <c r="W20" s="42">
        <f>(N20+S20)*W15</f>
        <v>7.7751148166666671E-3</v>
      </c>
      <c r="X20" s="42">
        <f>(N20+S20)*X15</f>
        <v>1.2958524694444445E-2</v>
      </c>
      <c r="Y20" s="42">
        <f>SUM(N20:X20)</f>
        <v>0.29027095315555551</v>
      </c>
      <c r="Z20" s="10"/>
      <c r="AA20" s="9"/>
      <c r="AB20" s="9"/>
      <c r="AC20" s="9"/>
      <c r="AD20" s="9"/>
    </row>
    <row r="21" spans="1:31" ht="23.4" customHeight="1" x14ac:dyDescent="0.25">
      <c r="A21" s="18">
        <v>4</v>
      </c>
      <c r="B21" s="19"/>
      <c r="C21" s="18" t="s">
        <v>26</v>
      </c>
      <c r="D21" s="20" t="s">
        <v>27</v>
      </c>
      <c r="E21" s="21" t="s">
        <v>40</v>
      </c>
      <c r="F21" s="22" t="s">
        <v>41</v>
      </c>
      <c r="G21" s="18" t="s">
        <v>30</v>
      </c>
      <c r="H21" s="13">
        <v>0.75</v>
      </c>
      <c r="I21" s="13" t="s">
        <v>31</v>
      </c>
      <c r="J21" s="13">
        <f>15*15*0.00617*(18+1.5)/1000</f>
        <v>2.7070875000000001E-2</v>
      </c>
      <c r="K21" s="13">
        <v>1.0999999999999999E-2</v>
      </c>
      <c r="L21" s="13">
        <v>5</v>
      </c>
      <c r="M21" s="13">
        <v>2</v>
      </c>
      <c r="N21" s="13">
        <f>L21*J21-(J21-K21)*M21</f>
        <v>0.103212625</v>
      </c>
      <c r="O21" s="15" t="s">
        <v>32</v>
      </c>
      <c r="P21" s="23">
        <v>20</v>
      </c>
      <c r="Q21" s="24">
        <f>P21/3600</f>
        <v>5.5555555555555558E-3</v>
      </c>
      <c r="R21" s="25">
        <v>10</v>
      </c>
      <c r="S21" s="26">
        <f>Q21*R21</f>
        <v>5.5555555555555559E-2</v>
      </c>
      <c r="T21" s="27">
        <v>0.01</v>
      </c>
      <c r="U21" s="28">
        <v>0.02</v>
      </c>
      <c r="V21" s="28">
        <v>0.01</v>
      </c>
      <c r="W21" s="28">
        <v>0.03</v>
      </c>
      <c r="X21" s="28">
        <v>0.05</v>
      </c>
      <c r="Y21" s="3"/>
      <c r="Z21" s="29"/>
    </row>
    <row r="22" spans="1:31" ht="23.4" customHeight="1" x14ac:dyDescent="0.25">
      <c r="A22" s="18"/>
      <c r="B22" s="19"/>
      <c r="C22" s="18"/>
      <c r="D22" s="20"/>
      <c r="E22" s="21"/>
      <c r="F22" s="22"/>
      <c r="G22" s="18"/>
      <c r="H22" s="30"/>
      <c r="I22" s="13"/>
      <c r="J22" s="13"/>
      <c r="K22" s="13"/>
      <c r="L22" s="13"/>
      <c r="M22" s="13"/>
      <c r="N22" s="13"/>
      <c r="O22" s="15" t="s">
        <v>33</v>
      </c>
      <c r="P22" s="23">
        <v>30</v>
      </c>
      <c r="Q22" s="24">
        <v>8.3333333333333332E-3</v>
      </c>
      <c r="R22" s="25">
        <v>20</v>
      </c>
      <c r="S22" s="26">
        <v>8.3333333333333329E-2</v>
      </c>
      <c r="T22" s="31"/>
      <c r="U22" s="32"/>
      <c r="V22" s="32"/>
      <c r="W22" s="32"/>
      <c r="X22" s="32"/>
      <c r="Y22" s="32"/>
      <c r="Z22" s="29"/>
    </row>
    <row r="23" spans="1:31" ht="23.4" customHeight="1" x14ac:dyDescent="0.25">
      <c r="A23" s="18"/>
      <c r="B23" s="19"/>
      <c r="C23" s="18"/>
      <c r="D23" s="20"/>
      <c r="E23" s="21"/>
      <c r="F23" s="22"/>
      <c r="G23" s="18"/>
      <c r="H23" s="30"/>
      <c r="I23" s="13"/>
      <c r="J23" s="13"/>
      <c r="K23" s="13"/>
      <c r="L23" s="13"/>
      <c r="M23" s="13"/>
      <c r="N23" s="13"/>
      <c r="O23" s="15" t="s">
        <v>34</v>
      </c>
      <c r="P23" s="23">
        <v>30</v>
      </c>
      <c r="Q23" s="24">
        <f t="shared" ref="Q23" si="2">P23/3600</f>
        <v>8.3333333333333332E-3</v>
      </c>
      <c r="R23" s="25">
        <v>10</v>
      </c>
      <c r="S23" s="26">
        <f t="shared" ref="S23" si="3">Q23*R23</f>
        <v>8.3333333333333329E-2</v>
      </c>
      <c r="T23" s="31"/>
      <c r="U23" s="32"/>
      <c r="V23" s="32"/>
      <c r="W23" s="32"/>
      <c r="X23" s="32"/>
      <c r="Y23" s="32"/>
      <c r="Z23" s="29"/>
    </row>
    <row r="24" spans="1:31" ht="23.4" customHeight="1" x14ac:dyDescent="0.25">
      <c r="A24" s="18"/>
      <c r="B24" s="19"/>
      <c r="C24" s="18"/>
      <c r="D24" s="20"/>
      <c r="E24" s="21"/>
      <c r="F24" s="22"/>
      <c r="G24" s="18"/>
      <c r="H24" s="30"/>
      <c r="I24" s="13"/>
      <c r="J24" s="13"/>
      <c r="K24" s="13"/>
      <c r="L24" s="13"/>
      <c r="M24" s="13"/>
      <c r="N24" s="13"/>
      <c r="O24" s="15"/>
      <c r="P24" s="23"/>
      <c r="Q24" s="24"/>
      <c r="R24" s="25"/>
      <c r="S24" s="26"/>
      <c r="T24" s="31"/>
      <c r="U24" s="32"/>
      <c r="V24" s="32"/>
      <c r="W24" s="32"/>
      <c r="X24" s="32"/>
      <c r="Y24" s="32"/>
      <c r="Z24" s="29"/>
    </row>
    <row r="25" spans="1:31" ht="23.4" customHeight="1" x14ac:dyDescent="0.25">
      <c r="A25" s="18"/>
      <c r="B25" s="19"/>
      <c r="C25" s="18"/>
      <c r="D25" s="20"/>
      <c r="E25" s="21"/>
      <c r="F25" s="22"/>
      <c r="G25" s="18"/>
      <c r="H25" s="30"/>
      <c r="I25" s="13"/>
      <c r="J25" s="13"/>
      <c r="K25" s="13"/>
      <c r="L25" s="13"/>
      <c r="M25" s="13"/>
      <c r="N25" s="13"/>
      <c r="O25" s="15"/>
      <c r="P25" s="23"/>
      <c r="Q25" s="24"/>
      <c r="R25" s="25"/>
      <c r="S25" s="26"/>
      <c r="T25" s="31"/>
      <c r="U25" s="32"/>
      <c r="V25" s="32"/>
      <c r="W25" s="32"/>
      <c r="X25" s="32"/>
      <c r="Y25" s="32"/>
      <c r="Z25" s="29"/>
    </row>
    <row r="26" spans="1:31" s="47" customFormat="1" ht="23.4" customHeight="1" x14ac:dyDescent="0.25">
      <c r="A26" s="33"/>
      <c r="B26" s="34"/>
      <c r="C26" s="33"/>
      <c r="D26" s="35"/>
      <c r="E26" s="36"/>
      <c r="F26" s="37"/>
      <c r="G26" s="33"/>
      <c r="H26" s="38"/>
      <c r="I26" s="39" t="s">
        <v>25</v>
      </c>
      <c r="J26" s="40"/>
      <c r="K26" s="40"/>
      <c r="L26" s="40"/>
      <c r="M26" s="41"/>
      <c r="N26" s="42">
        <f>SUM(N21:N25)</f>
        <v>0.103212625</v>
      </c>
      <c r="O26" s="43"/>
      <c r="P26" s="44"/>
      <c r="Q26" s="42"/>
      <c r="R26" s="44"/>
      <c r="S26" s="45">
        <f>SUM(S21:S25)</f>
        <v>0.22222222222222221</v>
      </c>
      <c r="T26" s="46">
        <f>(N26+S26)*T21</f>
        <v>3.2543484722222221E-3</v>
      </c>
      <c r="U26" s="42">
        <f>(N26+S26)*U21</f>
        <v>6.5086969444444441E-3</v>
      </c>
      <c r="V26" s="42">
        <f>(N26+S26)*V21</f>
        <v>3.2543484722222221E-3</v>
      </c>
      <c r="W26" s="42">
        <f>(N26+S26)*W21</f>
        <v>9.7630454166666662E-3</v>
      </c>
      <c r="X26" s="42">
        <f>(N26+S26)*X21</f>
        <v>1.6271742361111112E-2</v>
      </c>
      <c r="Y26" s="42">
        <f>SUM(N26:X26)</f>
        <v>0.3644870288888889</v>
      </c>
      <c r="Z26" s="10"/>
      <c r="AA26" s="9"/>
      <c r="AB26" s="9"/>
      <c r="AC26" s="9"/>
      <c r="AD26" s="9"/>
    </row>
    <row r="27" spans="1:31" ht="23.4" customHeight="1" x14ac:dyDescent="0.25">
      <c r="A27" s="18">
        <v>5</v>
      </c>
      <c r="B27" s="18"/>
      <c r="C27" s="18" t="s">
        <v>42</v>
      </c>
      <c r="E27" s="21" t="s">
        <v>43</v>
      </c>
      <c r="F27" s="22" t="s">
        <v>44</v>
      </c>
      <c r="G27" s="18" t="s">
        <v>30</v>
      </c>
      <c r="H27" s="18">
        <v>1.46</v>
      </c>
      <c r="I27" s="13" t="s">
        <v>45</v>
      </c>
      <c r="J27" s="49">
        <f>14*14*0.00617*0.0495</f>
        <v>5.9861339999999999E-2</v>
      </c>
      <c r="K27" s="49">
        <v>5.7000000000000002E-2</v>
      </c>
      <c r="L27" s="13">
        <v>5</v>
      </c>
      <c r="M27" s="13">
        <v>2</v>
      </c>
      <c r="N27" s="50">
        <f>L27*J27-(J27-K27)*M27</f>
        <v>0.29358402</v>
      </c>
      <c r="O27" s="15" t="s">
        <v>46</v>
      </c>
      <c r="P27" s="51">
        <f>500000/10/12/30/8+25/2+15*1</f>
        <v>44.861111111111114</v>
      </c>
      <c r="Q27" s="24">
        <f>P27/3600</f>
        <v>1.2461419753086421E-2</v>
      </c>
      <c r="R27" s="25">
        <v>5</v>
      </c>
      <c r="S27" s="26">
        <f>Q27*R27</f>
        <v>6.2307098765432105E-2</v>
      </c>
      <c r="T27" s="27">
        <v>0.01</v>
      </c>
      <c r="U27" s="28">
        <v>0.02</v>
      </c>
      <c r="V27" s="28">
        <v>0.01</v>
      </c>
      <c r="W27" s="28">
        <v>0.03</v>
      </c>
      <c r="X27" s="28">
        <v>0.05</v>
      </c>
      <c r="Y27" s="28"/>
      <c r="Z27" s="52"/>
      <c r="AA27" s="53"/>
      <c r="AB27" s="53"/>
      <c r="AC27" s="53"/>
      <c r="AD27" s="53"/>
      <c r="AE27" s="29"/>
    </row>
    <row r="28" spans="1:31" ht="23.4" customHeight="1" x14ac:dyDescent="0.25">
      <c r="A28" s="18"/>
      <c r="B28" s="18"/>
      <c r="C28" s="19"/>
      <c r="D28" s="18"/>
      <c r="E28" s="21"/>
      <c r="F28" s="22"/>
      <c r="G28" s="18"/>
      <c r="H28" s="18"/>
      <c r="I28" s="13"/>
      <c r="J28" s="49"/>
      <c r="K28" s="49"/>
      <c r="L28" s="13"/>
      <c r="M28" s="13"/>
      <c r="N28" s="50"/>
      <c r="O28" s="15" t="s">
        <v>47</v>
      </c>
      <c r="P28" s="23">
        <v>20</v>
      </c>
      <c r="Q28" s="24">
        <f>P28/3600</f>
        <v>5.5555555555555558E-3</v>
      </c>
      <c r="R28" s="25">
        <v>20</v>
      </c>
      <c r="S28" s="26">
        <f>Q28*R28</f>
        <v>0.11111111111111112</v>
      </c>
      <c r="T28" s="54"/>
      <c r="U28" s="55"/>
      <c r="V28" s="55"/>
      <c r="W28" s="55"/>
      <c r="X28" s="55"/>
      <c r="Y28" s="55"/>
      <c r="Z28" s="52"/>
      <c r="AA28" s="53"/>
      <c r="AB28" s="53"/>
      <c r="AC28" s="53"/>
      <c r="AD28" s="53"/>
      <c r="AE28" s="29"/>
    </row>
    <row r="29" spans="1:31" ht="23.4" customHeight="1" x14ac:dyDescent="0.25">
      <c r="A29" s="18"/>
      <c r="B29" s="18"/>
      <c r="C29" s="19"/>
      <c r="D29" s="18"/>
      <c r="E29" s="21"/>
      <c r="F29" s="22"/>
      <c r="G29" s="18"/>
      <c r="H29" s="18"/>
      <c r="I29" s="13"/>
      <c r="J29" s="49"/>
      <c r="K29" s="49"/>
      <c r="L29" s="13"/>
      <c r="M29" s="13"/>
      <c r="N29" s="50"/>
      <c r="O29" s="15" t="s">
        <v>34</v>
      </c>
      <c r="P29" s="23">
        <v>15</v>
      </c>
      <c r="Q29" s="24">
        <f t="shared" ref="Q29:Q30" si="4">P29/3600</f>
        <v>4.1666666666666666E-3</v>
      </c>
      <c r="R29" s="25">
        <v>10</v>
      </c>
      <c r="S29" s="26">
        <f>Q29*R29</f>
        <v>4.1666666666666664E-2</v>
      </c>
      <c r="T29" s="54"/>
      <c r="U29" s="55"/>
      <c r="V29" s="55"/>
      <c r="W29" s="55"/>
      <c r="X29" s="55"/>
      <c r="Y29" s="55"/>
      <c r="Z29" s="52"/>
      <c r="AA29" s="53"/>
      <c r="AB29" s="53"/>
      <c r="AC29" s="53"/>
      <c r="AD29" s="53"/>
      <c r="AE29" s="29"/>
    </row>
    <row r="30" spans="1:31" ht="23.4" customHeight="1" x14ac:dyDescent="0.25">
      <c r="A30" s="18"/>
      <c r="B30" s="18"/>
      <c r="C30" s="19"/>
      <c r="D30" s="18"/>
      <c r="E30" s="21"/>
      <c r="F30" s="22"/>
      <c r="G30" s="18"/>
      <c r="H30" s="18"/>
      <c r="I30" s="13"/>
      <c r="J30" s="49"/>
      <c r="K30" s="49"/>
      <c r="L30" s="13"/>
      <c r="M30" s="13"/>
      <c r="N30" s="50"/>
      <c r="O30" s="15" t="s">
        <v>48</v>
      </c>
      <c r="P30" s="23">
        <v>15</v>
      </c>
      <c r="Q30" s="24">
        <f t="shared" si="4"/>
        <v>4.1666666666666666E-3</v>
      </c>
      <c r="R30" s="25">
        <v>5</v>
      </c>
      <c r="S30" s="26">
        <f>Q30*R30</f>
        <v>2.0833333333333332E-2</v>
      </c>
      <c r="T30" s="54"/>
      <c r="U30" s="55"/>
      <c r="V30" s="55"/>
      <c r="W30" s="55"/>
      <c r="X30" s="55"/>
      <c r="Y30" s="55"/>
      <c r="Z30" s="52"/>
      <c r="AA30" s="53"/>
      <c r="AB30" s="53"/>
      <c r="AC30" s="53"/>
      <c r="AD30" s="53"/>
      <c r="AE30" s="29"/>
    </row>
    <row r="31" spans="1:31" ht="23.4" customHeight="1" x14ac:dyDescent="0.25">
      <c r="A31" s="18"/>
      <c r="B31" s="18"/>
      <c r="C31" s="19"/>
      <c r="D31" s="18"/>
      <c r="E31" s="21"/>
      <c r="F31" s="22"/>
      <c r="G31" s="18"/>
      <c r="H31" s="18"/>
      <c r="I31" s="13"/>
      <c r="J31" s="49"/>
      <c r="K31" s="49"/>
      <c r="L31" s="13"/>
      <c r="M31" s="13"/>
      <c r="N31" s="50"/>
      <c r="O31" s="15" t="s">
        <v>49</v>
      </c>
      <c r="P31" s="23" t="s">
        <v>50</v>
      </c>
      <c r="Q31" s="24"/>
      <c r="R31" s="25"/>
      <c r="S31" s="26">
        <f>K27*3</f>
        <v>0.17100000000000001</v>
      </c>
      <c r="T31" s="54"/>
      <c r="U31" s="55"/>
      <c r="V31" s="55"/>
      <c r="W31" s="55"/>
      <c r="X31" s="55"/>
      <c r="Y31" s="55"/>
      <c r="Z31" s="52"/>
      <c r="AA31" s="53"/>
      <c r="AB31" s="53"/>
      <c r="AC31" s="53"/>
      <c r="AD31" s="53"/>
      <c r="AE31" s="29"/>
    </row>
    <row r="32" spans="1:31" ht="23.4" customHeight="1" x14ac:dyDescent="0.25">
      <c r="A32" s="18"/>
      <c r="B32" s="18"/>
      <c r="C32" s="19"/>
      <c r="D32" s="18"/>
      <c r="E32" s="21"/>
      <c r="F32" s="22"/>
      <c r="G32" s="18"/>
      <c r="H32" s="18"/>
      <c r="I32" s="13"/>
      <c r="J32" s="49"/>
      <c r="K32" s="49"/>
      <c r="L32" s="13"/>
      <c r="M32" s="13"/>
      <c r="N32" s="50"/>
      <c r="O32" s="15" t="s">
        <v>51</v>
      </c>
      <c r="P32" s="23" t="s">
        <v>52</v>
      </c>
      <c r="Q32" s="24"/>
      <c r="R32" s="25"/>
      <c r="S32" s="26">
        <f>K27*8</f>
        <v>0.45600000000000002</v>
      </c>
      <c r="T32" s="54"/>
      <c r="U32" s="55"/>
      <c r="V32" s="55"/>
      <c r="W32" s="55"/>
      <c r="X32" s="55"/>
      <c r="Y32" s="55"/>
      <c r="Z32" s="52"/>
      <c r="AA32" s="53"/>
      <c r="AB32" s="53"/>
      <c r="AC32" s="53"/>
      <c r="AD32" s="53"/>
      <c r="AE32" s="29"/>
    </row>
    <row r="33" spans="1:31" ht="23.4" customHeight="1" x14ac:dyDescent="0.25">
      <c r="A33" s="18"/>
      <c r="B33" s="18"/>
      <c r="C33" s="19"/>
      <c r="D33" s="18"/>
      <c r="E33" s="21"/>
      <c r="F33" s="22"/>
      <c r="G33" s="18"/>
      <c r="H33" s="18"/>
      <c r="I33" s="13"/>
      <c r="J33" s="49"/>
      <c r="K33" s="49"/>
      <c r="L33" s="13"/>
      <c r="M33" s="13"/>
      <c r="N33" s="50"/>
      <c r="O33" s="15" t="s">
        <v>53</v>
      </c>
      <c r="P33" s="23"/>
      <c r="Q33" s="24"/>
      <c r="R33" s="25"/>
      <c r="S33" s="26">
        <v>0.15</v>
      </c>
      <c r="T33" s="54"/>
      <c r="U33" s="56"/>
      <c r="V33" s="56"/>
      <c r="W33" s="56"/>
      <c r="X33" s="56"/>
      <c r="Y33" s="56"/>
      <c r="Z33" s="52"/>
      <c r="AA33" s="53"/>
      <c r="AB33" s="53"/>
      <c r="AC33" s="53"/>
      <c r="AD33" s="53"/>
      <c r="AE33" s="29"/>
    </row>
    <row r="34" spans="1:31" s="47" customFormat="1" ht="23.4" customHeight="1" x14ac:dyDescent="0.25">
      <c r="A34" s="33"/>
      <c r="B34" s="33"/>
      <c r="C34" s="34"/>
      <c r="D34" s="33"/>
      <c r="E34" s="36"/>
      <c r="F34" s="37"/>
      <c r="G34" s="33"/>
      <c r="H34" s="57"/>
      <c r="I34" s="39" t="s">
        <v>54</v>
      </c>
      <c r="J34" s="58"/>
      <c r="K34" s="58"/>
      <c r="L34" s="40"/>
      <c r="M34" s="41"/>
      <c r="N34" s="59">
        <f>SUM(N27:N33)</f>
        <v>0.29358402</v>
      </c>
      <c r="O34" s="43"/>
      <c r="P34" s="44"/>
      <c r="Q34" s="42"/>
      <c r="R34" s="60"/>
      <c r="S34" s="45">
        <f>SUM(S27:S33)</f>
        <v>1.0129182098765432</v>
      </c>
      <c r="T34" s="61">
        <f>(N34+S34)*T27</f>
        <v>1.3065022298765432E-2</v>
      </c>
      <c r="U34" s="62">
        <f>(N34+S34)*U27</f>
        <v>2.6130044597530863E-2</v>
      </c>
      <c r="V34" s="62">
        <f>(N34+S34)*V27</f>
        <v>1.3065022298765432E-2</v>
      </c>
      <c r="W34" s="62">
        <f>(N34+S34)*W27</f>
        <v>3.9195066896296295E-2</v>
      </c>
      <c r="X34" s="63">
        <f>(N34+S34)*X27</f>
        <v>6.5325111493827165E-2</v>
      </c>
      <c r="Y34" s="64">
        <f>SUM(N34:X34)</f>
        <v>1.4632824974617282</v>
      </c>
      <c r="Z34" s="65"/>
      <c r="AA34" s="66"/>
      <c r="AB34" s="66"/>
      <c r="AC34" s="66"/>
      <c r="AD34" s="66"/>
      <c r="AE34" s="67"/>
    </row>
    <row r="35" spans="1:31" ht="23.4" customHeight="1" x14ac:dyDescent="0.25">
      <c r="A35" s="18">
        <v>6</v>
      </c>
      <c r="B35" s="18"/>
      <c r="C35" s="18" t="s">
        <v>42</v>
      </c>
      <c r="E35" s="21" t="s">
        <v>55</v>
      </c>
      <c r="F35" s="22" t="s">
        <v>56</v>
      </c>
      <c r="G35" s="18" t="s">
        <v>30</v>
      </c>
      <c r="H35" s="18">
        <v>0.5</v>
      </c>
      <c r="I35" s="13" t="s">
        <v>31</v>
      </c>
      <c r="J35" s="49">
        <f>16*16*0.00617*0.033</f>
        <v>5.2124160000000003E-2</v>
      </c>
      <c r="K35" s="49">
        <v>3.4000000000000002E-2</v>
      </c>
      <c r="L35" s="13">
        <v>5</v>
      </c>
      <c r="M35" s="13">
        <v>2</v>
      </c>
      <c r="N35" s="50">
        <f>L35*J35-(J35-K35)*M35</f>
        <v>0.22437247999999999</v>
      </c>
      <c r="O35" s="15" t="s">
        <v>32</v>
      </c>
      <c r="P35" s="23">
        <v>20</v>
      </c>
      <c r="Q35" s="24">
        <f>P35/3600</f>
        <v>5.5555555555555558E-3</v>
      </c>
      <c r="R35" s="25">
        <v>10</v>
      </c>
      <c r="S35" s="26">
        <f>Q35*R35</f>
        <v>5.5555555555555559E-2</v>
      </c>
      <c r="T35" s="27">
        <v>0.01</v>
      </c>
      <c r="U35" s="28">
        <v>0.02</v>
      </c>
      <c r="V35" s="28">
        <v>0.01</v>
      </c>
      <c r="W35" s="28">
        <v>0.03</v>
      </c>
      <c r="X35" s="28">
        <v>0.05</v>
      </c>
      <c r="Y35" s="3"/>
      <c r="Z35" s="52"/>
      <c r="AA35" s="53"/>
      <c r="AB35" s="53"/>
      <c r="AC35" s="53"/>
      <c r="AD35" s="53"/>
      <c r="AE35" s="29"/>
    </row>
    <row r="36" spans="1:31" ht="23.4" customHeight="1" x14ac:dyDescent="0.25">
      <c r="A36" s="18"/>
      <c r="B36" s="18"/>
      <c r="C36" s="19"/>
      <c r="D36" s="18"/>
      <c r="E36" s="21"/>
      <c r="F36" s="22"/>
      <c r="G36" s="18"/>
      <c r="H36" s="18"/>
      <c r="I36" s="13"/>
      <c r="J36" s="49"/>
      <c r="K36" s="49"/>
      <c r="L36" s="13"/>
      <c r="M36" s="13"/>
      <c r="N36" s="50"/>
      <c r="O36" s="15" t="s">
        <v>34</v>
      </c>
      <c r="P36" s="23">
        <v>30</v>
      </c>
      <c r="Q36" s="24">
        <f t="shared" ref="Q36:Q37" si="5">P36/3600</f>
        <v>8.3333333333333332E-3</v>
      </c>
      <c r="R36" s="25">
        <v>10</v>
      </c>
      <c r="S36" s="26">
        <f t="shared" ref="S36:S37" si="6">Q36*R36</f>
        <v>8.3333333333333329E-2</v>
      </c>
      <c r="T36" s="54"/>
      <c r="U36" s="55"/>
      <c r="V36" s="55"/>
      <c r="W36" s="55"/>
      <c r="X36" s="55"/>
      <c r="Y36" s="32"/>
      <c r="Z36" s="52"/>
      <c r="AA36" s="53"/>
      <c r="AB36" s="53"/>
      <c r="AC36" s="53"/>
      <c r="AD36" s="53"/>
      <c r="AE36" s="29"/>
    </row>
    <row r="37" spans="1:31" ht="23.4" customHeight="1" x14ac:dyDescent="0.25">
      <c r="A37" s="18"/>
      <c r="B37" s="18"/>
      <c r="C37" s="19"/>
      <c r="D37" s="18"/>
      <c r="E37" s="21"/>
      <c r="F37" s="22"/>
      <c r="G37" s="18"/>
      <c r="H37" s="18"/>
      <c r="I37" s="13"/>
      <c r="J37" s="49"/>
      <c r="K37" s="49"/>
      <c r="L37" s="13"/>
      <c r="M37" s="13"/>
      <c r="N37" s="50"/>
      <c r="O37" s="15" t="s">
        <v>57</v>
      </c>
      <c r="P37" s="23">
        <v>15</v>
      </c>
      <c r="Q37" s="24">
        <f t="shared" si="5"/>
        <v>4.1666666666666666E-3</v>
      </c>
      <c r="R37" s="25">
        <v>20</v>
      </c>
      <c r="S37" s="26">
        <f t="shared" si="6"/>
        <v>8.3333333333333329E-2</v>
      </c>
      <c r="T37" s="54"/>
      <c r="U37" s="55"/>
      <c r="V37" s="55"/>
      <c r="W37" s="55"/>
      <c r="X37" s="55"/>
      <c r="Y37" s="32"/>
      <c r="Z37" s="52"/>
      <c r="AA37" s="53"/>
      <c r="AB37" s="53"/>
      <c r="AC37" s="53"/>
      <c r="AD37" s="53"/>
      <c r="AE37" s="29"/>
    </row>
    <row r="38" spans="1:31" ht="23.4" customHeight="1" x14ac:dyDescent="0.25">
      <c r="A38" s="18"/>
      <c r="B38" s="18"/>
      <c r="C38" s="19"/>
      <c r="D38" s="18"/>
      <c r="E38" s="21"/>
      <c r="F38" s="22"/>
      <c r="G38" s="18"/>
      <c r="H38" s="18"/>
      <c r="I38" s="13"/>
      <c r="J38" s="49"/>
      <c r="K38" s="49"/>
      <c r="L38" s="13"/>
      <c r="M38" s="13"/>
      <c r="N38" s="50"/>
      <c r="O38" s="15"/>
      <c r="P38" s="23"/>
      <c r="Q38" s="24"/>
      <c r="R38" s="25"/>
      <c r="S38" s="26"/>
      <c r="T38" s="54"/>
      <c r="U38" s="55"/>
      <c r="V38" s="55"/>
      <c r="W38" s="55"/>
      <c r="X38" s="55"/>
      <c r="Y38" s="32"/>
      <c r="Z38" s="52"/>
      <c r="AA38" s="53"/>
      <c r="AB38" s="53"/>
      <c r="AC38" s="53"/>
      <c r="AD38" s="53"/>
      <c r="AE38" s="29"/>
    </row>
    <row r="39" spans="1:31" ht="23.4" customHeight="1" x14ac:dyDescent="0.25">
      <c r="A39" s="18"/>
      <c r="B39" s="18"/>
      <c r="C39" s="19"/>
      <c r="D39" s="18"/>
      <c r="E39" s="21"/>
      <c r="F39" s="22"/>
      <c r="G39" s="18"/>
      <c r="H39" s="18"/>
      <c r="I39" s="13"/>
      <c r="J39" s="49"/>
      <c r="K39" s="49"/>
      <c r="L39" s="13"/>
      <c r="M39" s="13"/>
      <c r="N39" s="50"/>
      <c r="O39" s="15"/>
      <c r="P39" s="23"/>
      <c r="Q39" s="24"/>
      <c r="R39" s="25"/>
      <c r="S39" s="26"/>
      <c r="T39" s="54"/>
      <c r="U39" s="55"/>
      <c r="V39" s="55"/>
      <c r="W39" s="55"/>
      <c r="X39" s="55"/>
      <c r="Y39" s="32"/>
      <c r="Z39" s="52"/>
      <c r="AA39" s="53"/>
      <c r="AB39" s="53"/>
      <c r="AC39" s="53"/>
      <c r="AD39" s="53"/>
      <c r="AE39" s="29"/>
    </row>
    <row r="40" spans="1:31" ht="23.4" customHeight="1" x14ac:dyDescent="0.25">
      <c r="A40" s="18"/>
      <c r="B40" s="18"/>
      <c r="C40" s="19"/>
      <c r="D40" s="18"/>
      <c r="E40" s="21"/>
      <c r="F40" s="22"/>
      <c r="G40" s="18"/>
      <c r="H40" s="18"/>
      <c r="I40" s="13"/>
      <c r="J40" s="49"/>
      <c r="K40" s="49"/>
      <c r="L40" s="13"/>
      <c r="M40" s="13"/>
      <c r="N40" s="50"/>
      <c r="O40" s="15"/>
      <c r="P40" s="23"/>
      <c r="Q40" s="24"/>
      <c r="R40" s="25"/>
      <c r="S40" s="26"/>
      <c r="T40" s="54"/>
      <c r="U40" s="55"/>
      <c r="V40" s="55"/>
      <c r="W40" s="55"/>
      <c r="X40" s="55"/>
      <c r="Y40" s="32"/>
      <c r="Z40" s="52"/>
      <c r="AA40" s="53"/>
      <c r="AB40" s="53"/>
      <c r="AC40" s="53"/>
      <c r="AD40" s="53"/>
      <c r="AE40" s="29"/>
    </row>
    <row r="41" spans="1:31" ht="23.4" customHeight="1" x14ac:dyDescent="0.25">
      <c r="A41" s="18"/>
      <c r="B41" s="18"/>
      <c r="C41" s="19"/>
      <c r="D41" s="18"/>
      <c r="E41" s="21"/>
      <c r="F41" s="22"/>
      <c r="G41" s="18"/>
      <c r="H41" s="18"/>
      <c r="I41" s="13"/>
      <c r="J41" s="49"/>
      <c r="K41" s="49"/>
      <c r="L41" s="13"/>
      <c r="M41" s="13"/>
      <c r="N41" s="50"/>
      <c r="O41" s="15"/>
      <c r="P41" s="23"/>
      <c r="Q41" s="24"/>
      <c r="R41" s="25"/>
      <c r="S41" s="26"/>
      <c r="T41" s="68"/>
      <c r="U41" s="56"/>
      <c r="V41" s="56"/>
      <c r="W41" s="56"/>
      <c r="X41" s="56"/>
      <c r="Y41" s="11"/>
      <c r="Z41" s="52"/>
      <c r="AA41" s="53"/>
      <c r="AB41" s="53"/>
      <c r="AC41" s="53"/>
      <c r="AD41" s="53"/>
      <c r="AE41" s="29"/>
    </row>
    <row r="42" spans="1:31" s="47" customFormat="1" ht="23.4" customHeight="1" x14ac:dyDescent="0.25">
      <c r="A42" s="33"/>
      <c r="B42" s="33"/>
      <c r="C42" s="34"/>
      <c r="D42" s="33"/>
      <c r="E42" s="36"/>
      <c r="F42" s="37"/>
      <c r="G42" s="33"/>
      <c r="H42" s="57"/>
      <c r="I42" s="39" t="s">
        <v>54</v>
      </c>
      <c r="J42" s="58"/>
      <c r="K42" s="58"/>
      <c r="L42" s="40"/>
      <c r="M42" s="41"/>
      <c r="N42" s="59">
        <f>SUM(N35:N41)</f>
        <v>0.22437247999999999</v>
      </c>
      <c r="O42" s="43"/>
      <c r="P42" s="44"/>
      <c r="Q42" s="42"/>
      <c r="R42" s="60"/>
      <c r="S42" s="45">
        <f>SUM(S35:S41)</f>
        <v>0.22222222222222221</v>
      </c>
      <c r="T42" s="61">
        <f>(N42+S42)*T35</f>
        <v>4.465947022222222E-3</v>
      </c>
      <c r="U42" s="62">
        <f>(N42+S42)*U35</f>
        <v>8.9318940444444439E-3</v>
      </c>
      <c r="V42" s="62">
        <f>(N42+S42)*V35</f>
        <v>4.465947022222222E-3</v>
      </c>
      <c r="W42" s="62">
        <f>(N42+S42)*W35</f>
        <v>1.3397841066666666E-2</v>
      </c>
      <c r="X42" s="63">
        <f>(N42+S42)*X35</f>
        <v>2.232973511111111E-2</v>
      </c>
      <c r="Y42" s="64">
        <f>SUM(N42:X42)</f>
        <v>0.50018606648888886</v>
      </c>
      <c r="Z42" s="65"/>
      <c r="AA42" s="66"/>
      <c r="AB42" s="66"/>
      <c r="AC42" s="66"/>
      <c r="AD42" s="66"/>
      <c r="AE42" s="67"/>
    </row>
    <row r="43" spans="1:31" ht="23.4" customHeight="1" x14ac:dyDescent="0.25">
      <c r="A43" s="18">
        <v>7</v>
      </c>
      <c r="B43" s="18"/>
      <c r="C43" s="18" t="s">
        <v>42</v>
      </c>
      <c r="E43" s="21" t="s">
        <v>58</v>
      </c>
      <c r="F43" s="22" t="s">
        <v>56</v>
      </c>
      <c r="G43" s="18" t="s">
        <v>30</v>
      </c>
      <c r="H43" s="69">
        <v>0.31422222222222229</v>
      </c>
      <c r="I43" s="13" t="s">
        <v>31</v>
      </c>
      <c r="J43" s="49">
        <f>16*16*0.00617*0.0265</f>
        <v>4.1857279999999997E-2</v>
      </c>
      <c r="K43" s="49">
        <v>2.5000000000000001E-2</v>
      </c>
      <c r="L43" s="13">
        <v>5</v>
      </c>
      <c r="M43" s="13">
        <v>2</v>
      </c>
      <c r="N43" s="50">
        <f>L43*J43-(J43-K43)*M43</f>
        <v>0.17557183999999998</v>
      </c>
      <c r="O43" s="15" t="s">
        <v>32</v>
      </c>
      <c r="P43" s="23">
        <v>20</v>
      </c>
      <c r="Q43" s="24">
        <f>P43/3600</f>
        <v>5.5555555555555558E-3</v>
      </c>
      <c r="R43" s="25">
        <v>10</v>
      </c>
      <c r="S43" s="26">
        <f>Q43*R43</f>
        <v>5.5555555555555559E-2</v>
      </c>
      <c r="T43" s="27">
        <v>0.01</v>
      </c>
      <c r="U43" s="28">
        <v>0.02</v>
      </c>
      <c r="V43" s="28">
        <v>0.01</v>
      </c>
      <c r="W43" s="28">
        <v>0.03</v>
      </c>
      <c r="X43" s="28">
        <v>0.05</v>
      </c>
      <c r="Y43" s="3"/>
      <c r="Z43" s="52"/>
      <c r="AA43" s="53"/>
      <c r="AB43" s="53"/>
      <c r="AC43" s="53"/>
      <c r="AD43" s="53"/>
      <c r="AE43" s="29"/>
    </row>
    <row r="44" spans="1:31" ht="23.4" customHeight="1" x14ac:dyDescent="0.25">
      <c r="A44" s="18"/>
      <c r="B44" s="18"/>
      <c r="C44" s="19"/>
      <c r="D44" s="18"/>
      <c r="E44" s="21"/>
      <c r="F44" s="22"/>
      <c r="G44" s="18"/>
      <c r="H44" s="18"/>
      <c r="I44" s="13"/>
      <c r="J44" s="49"/>
      <c r="K44" s="49"/>
      <c r="L44" s="13"/>
      <c r="M44" s="13"/>
      <c r="N44" s="50"/>
      <c r="O44" s="15" t="s">
        <v>34</v>
      </c>
      <c r="P44" s="23">
        <v>30</v>
      </c>
      <c r="Q44" s="24">
        <f t="shared" ref="Q44:Q45" si="7">P44/3600</f>
        <v>8.3333333333333332E-3</v>
      </c>
      <c r="R44" s="25">
        <v>10</v>
      </c>
      <c r="S44" s="26">
        <f t="shared" ref="S44:S45" si="8">Q44*R44</f>
        <v>8.3333333333333329E-2</v>
      </c>
      <c r="T44" s="54"/>
      <c r="U44" s="55"/>
      <c r="V44" s="55"/>
      <c r="W44" s="55"/>
      <c r="X44" s="55"/>
      <c r="Y44" s="32"/>
      <c r="Z44" s="52"/>
      <c r="AA44" s="53"/>
      <c r="AB44" s="53"/>
      <c r="AC44" s="53"/>
      <c r="AD44" s="53"/>
      <c r="AE44" s="29"/>
    </row>
    <row r="45" spans="1:31" ht="23.4" customHeight="1" x14ac:dyDescent="0.25">
      <c r="A45" s="18"/>
      <c r="B45" s="18"/>
      <c r="C45" s="19"/>
      <c r="D45" s="18"/>
      <c r="E45" s="21"/>
      <c r="F45" s="22"/>
      <c r="G45" s="18"/>
      <c r="H45" s="18"/>
      <c r="I45" s="13"/>
      <c r="J45" s="49"/>
      <c r="K45" s="49"/>
      <c r="L45" s="13"/>
      <c r="M45" s="13"/>
      <c r="N45" s="50"/>
      <c r="O45" s="15" t="s">
        <v>57</v>
      </c>
      <c r="P45" s="23">
        <v>15</v>
      </c>
      <c r="Q45" s="24">
        <f t="shared" si="7"/>
        <v>4.1666666666666666E-3</v>
      </c>
      <c r="R45" s="25">
        <v>20</v>
      </c>
      <c r="S45" s="26">
        <f t="shared" si="8"/>
        <v>8.3333333333333329E-2</v>
      </c>
      <c r="T45" s="54"/>
      <c r="U45" s="55"/>
      <c r="V45" s="55"/>
      <c r="W45" s="55"/>
      <c r="X45" s="55"/>
      <c r="Y45" s="32"/>
      <c r="Z45" s="52"/>
      <c r="AA45" s="53"/>
      <c r="AB45" s="53"/>
      <c r="AC45" s="53"/>
      <c r="AD45" s="53"/>
      <c r="AE45" s="29"/>
    </row>
    <row r="46" spans="1:31" ht="23.4" customHeight="1" x14ac:dyDescent="0.25">
      <c r="A46" s="18"/>
      <c r="B46" s="18"/>
      <c r="C46" s="19"/>
      <c r="D46" s="18"/>
      <c r="E46" s="21"/>
      <c r="F46" s="22"/>
      <c r="G46" s="18"/>
      <c r="H46" s="18"/>
      <c r="I46" s="13"/>
      <c r="J46" s="49"/>
      <c r="K46" s="49"/>
      <c r="L46" s="13"/>
      <c r="M46" s="13"/>
      <c r="N46" s="50"/>
      <c r="O46" s="15"/>
      <c r="P46" s="23"/>
      <c r="Q46" s="24"/>
      <c r="R46" s="25"/>
      <c r="S46" s="26"/>
      <c r="T46" s="54"/>
      <c r="U46" s="55"/>
      <c r="V46" s="55"/>
      <c r="W46" s="55"/>
      <c r="X46" s="55"/>
      <c r="Y46" s="32"/>
      <c r="Z46" s="52"/>
      <c r="AA46" s="53"/>
      <c r="AB46" s="53"/>
      <c r="AC46" s="53"/>
      <c r="AD46" s="53"/>
      <c r="AE46" s="29"/>
    </row>
    <row r="47" spans="1:31" ht="23.4" customHeight="1" x14ac:dyDescent="0.25">
      <c r="A47" s="18"/>
      <c r="B47" s="18"/>
      <c r="C47" s="19"/>
      <c r="D47" s="18"/>
      <c r="E47" s="21"/>
      <c r="F47" s="22"/>
      <c r="G47" s="18"/>
      <c r="H47" s="18"/>
      <c r="I47" s="13"/>
      <c r="J47" s="49"/>
      <c r="K47" s="49"/>
      <c r="L47" s="13"/>
      <c r="M47" s="13"/>
      <c r="N47" s="50"/>
      <c r="O47" s="15"/>
      <c r="P47" s="23"/>
      <c r="Q47" s="24"/>
      <c r="R47" s="25"/>
      <c r="S47" s="26"/>
      <c r="T47" s="54"/>
      <c r="U47" s="55"/>
      <c r="V47" s="55"/>
      <c r="W47" s="55"/>
      <c r="X47" s="55"/>
      <c r="Y47" s="32"/>
      <c r="Z47" s="52"/>
      <c r="AA47" s="53"/>
      <c r="AB47" s="53"/>
      <c r="AC47" s="53"/>
      <c r="AD47" s="53"/>
      <c r="AE47" s="29"/>
    </row>
    <row r="48" spans="1:31" ht="23.4" customHeight="1" x14ac:dyDescent="0.25">
      <c r="A48" s="18"/>
      <c r="B48" s="18"/>
      <c r="C48" s="19"/>
      <c r="D48" s="18"/>
      <c r="E48" s="21"/>
      <c r="F48" s="22"/>
      <c r="G48" s="18"/>
      <c r="H48" s="18"/>
      <c r="I48" s="13"/>
      <c r="J48" s="49"/>
      <c r="K48" s="49"/>
      <c r="L48" s="13"/>
      <c r="M48" s="13"/>
      <c r="N48" s="50"/>
      <c r="O48" s="15"/>
      <c r="P48" s="23"/>
      <c r="Q48" s="24"/>
      <c r="R48" s="25"/>
      <c r="S48" s="26"/>
      <c r="T48" s="54"/>
      <c r="U48" s="55"/>
      <c r="V48" s="55"/>
      <c r="W48" s="55"/>
      <c r="X48" s="55"/>
      <c r="Y48" s="32"/>
      <c r="Z48" s="52"/>
      <c r="AA48" s="53"/>
      <c r="AB48" s="53"/>
      <c r="AC48" s="53"/>
      <c r="AD48" s="53"/>
      <c r="AE48" s="29"/>
    </row>
    <row r="49" spans="1:32" ht="23.4" customHeight="1" x14ac:dyDescent="0.25">
      <c r="A49" s="18"/>
      <c r="B49" s="18"/>
      <c r="C49" s="19"/>
      <c r="D49" s="18"/>
      <c r="E49" s="21"/>
      <c r="F49" s="22"/>
      <c r="G49" s="18"/>
      <c r="H49" s="18"/>
      <c r="I49" s="13"/>
      <c r="J49" s="49"/>
      <c r="K49" s="49"/>
      <c r="L49" s="13"/>
      <c r="M49" s="13"/>
      <c r="N49" s="50"/>
      <c r="O49" s="15"/>
      <c r="P49" s="23"/>
      <c r="Q49" s="24"/>
      <c r="R49" s="25"/>
      <c r="S49" s="26"/>
      <c r="T49" s="68"/>
      <c r="U49" s="56"/>
      <c r="V49" s="56"/>
      <c r="W49" s="56"/>
      <c r="X49" s="56"/>
      <c r="Y49" s="11"/>
      <c r="Z49" s="52"/>
      <c r="AA49" s="53"/>
      <c r="AB49" s="53"/>
      <c r="AC49" s="53"/>
      <c r="AD49" s="53"/>
      <c r="AE49" s="29"/>
    </row>
    <row r="50" spans="1:32" s="47" customFormat="1" ht="23.4" customHeight="1" x14ac:dyDescent="0.25">
      <c r="A50" s="33"/>
      <c r="B50" s="33"/>
      <c r="C50" s="34"/>
      <c r="D50" s="33"/>
      <c r="E50" s="36"/>
      <c r="F50" s="37"/>
      <c r="G50" s="33"/>
      <c r="H50" s="57"/>
      <c r="I50" s="39" t="s">
        <v>54</v>
      </c>
      <c r="J50" s="58"/>
      <c r="K50" s="58"/>
      <c r="L50" s="40"/>
      <c r="M50" s="41"/>
      <c r="N50" s="59">
        <f>SUM(N43:N49)</f>
        <v>0.17557183999999998</v>
      </c>
      <c r="O50" s="43"/>
      <c r="P50" s="44"/>
      <c r="Q50" s="42"/>
      <c r="R50" s="60"/>
      <c r="S50" s="45">
        <f>SUM(S43:S49)</f>
        <v>0.22222222222222221</v>
      </c>
      <c r="T50" s="61">
        <f>(N50+S50)*T43</f>
        <v>3.9779406222222218E-3</v>
      </c>
      <c r="U50" s="62">
        <f>(N50+S50)*U43</f>
        <v>7.9558812444444436E-3</v>
      </c>
      <c r="V50" s="62">
        <f>(N50+S50)*V43</f>
        <v>3.9779406222222218E-3</v>
      </c>
      <c r="W50" s="62">
        <f>(N50+S50)*W43</f>
        <v>1.1933821866666664E-2</v>
      </c>
      <c r="X50" s="63">
        <f>(N50+S50)*X43</f>
        <v>1.9889703111111112E-2</v>
      </c>
      <c r="Y50" s="64">
        <f>SUM(N50:X50)</f>
        <v>0.44552934968888885</v>
      </c>
      <c r="Z50" s="65"/>
      <c r="AA50" s="66"/>
      <c r="AB50" s="66"/>
      <c r="AC50" s="66"/>
      <c r="AD50" s="66"/>
      <c r="AE50" s="67"/>
    </row>
    <row r="51" spans="1:32" ht="23.4" customHeight="1" x14ac:dyDescent="0.25">
      <c r="A51" s="18">
        <v>8</v>
      </c>
      <c r="B51" s="18"/>
      <c r="C51" s="18" t="s">
        <v>42</v>
      </c>
      <c r="E51" s="21" t="s">
        <v>59</v>
      </c>
      <c r="F51" s="22" t="s">
        <v>60</v>
      </c>
      <c r="G51" s="18" t="s">
        <v>30</v>
      </c>
      <c r="H51" s="69">
        <v>0.58053891995555562</v>
      </c>
      <c r="I51" s="13" t="s">
        <v>61</v>
      </c>
      <c r="J51" s="13">
        <f>(27-6.5)*6.5*0.02466*(8+1.5)/1000</f>
        <v>3.1216477500000003E-2</v>
      </c>
      <c r="K51" s="49">
        <v>1.7899999999999999E-2</v>
      </c>
      <c r="L51" s="13">
        <v>5</v>
      </c>
      <c r="M51" s="13">
        <v>2</v>
      </c>
      <c r="N51" s="50">
        <f>L51*J51-(J51-K51)*M51</f>
        <v>0.12944943249999999</v>
      </c>
      <c r="O51" s="15" t="s">
        <v>32</v>
      </c>
      <c r="P51" s="23">
        <v>20</v>
      </c>
      <c r="Q51" s="24">
        <f>P51/3600</f>
        <v>5.5555555555555558E-3</v>
      </c>
      <c r="R51" s="25">
        <v>25</v>
      </c>
      <c r="S51" s="26">
        <f>Q51*R51</f>
        <v>0.1388888888888889</v>
      </c>
      <c r="T51" s="27">
        <v>0.01</v>
      </c>
      <c r="U51" s="70">
        <v>0.02</v>
      </c>
      <c r="V51" s="70">
        <v>0.01</v>
      </c>
      <c r="W51" s="70">
        <v>0.03</v>
      </c>
      <c r="X51" s="70">
        <v>0.05</v>
      </c>
      <c r="Y51" s="1"/>
      <c r="Z51" s="52"/>
      <c r="AA51" s="71"/>
      <c r="AB51" s="53"/>
      <c r="AC51" s="53"/>
      <c r="AD51" s="53"/>
      <c r="AE51" s="53"/>
      <c r="AF51" s="29"/>
    </row>
    <row r="52" spans="1:32" ht="23.4" customHeight="1" x14ac:dyDescent="0.25">
      <c r="A52" s="18"/>
      <c r="B52" s="18"/>
      <c r="C52" s="19"/>
      <c r="D52" s="18"/>
      <c r="E52" s="21"/>
      <c r="F52" s="22"/>
      <c r="G52" s="18"/>
      <c r="H52" s="18"/>
      <c r="I52" s="13"/>
      <c r="J52" s="49"/>
      <c r="K52" s="49"/>
      <c r="L52" s="13"/>
      <c r="M52" s="13"/>
      <c r="N52" s="50"/>
      <c r="O52" s="15" t="s">
        <v>47</v>
      </c>
      <c r="P52" s="23">
        <v>30</v>
      </c>
      <c r="Q52" s="24">
        <f>P52/3600</f>
        <v>8.3333333333333332E-3</v>
      </c>
      <c r="R52" s="25">
        <v>10</v>
      </c>
      <c r="S52" s="26">
        <f>Q52*R52</f>
        <v>8.3333333333333329E-2</v>
      </c>
      <c r="T52" s="54"/>
      <c r="U52" s="1"/>
      <c r="V52" s="1"/>
      <c r="W52" s="1"/>
      <c r="X52" s="1"/>
      <c r="Y52" s="1"/>
      <c r="Z52" s="52"/>
      <c r="AA52" s="71"/>
      <c r="AB52" s="53"/>
      <c r="AC52" s="53"/>
      <c r="AD52" s="53"/>
      <c r="AE52" s="53"/>
      <c r="AF52" s="29"/>
    </row>
    <row r="53" spans="1:32" ht="23.4" customHeight="1" x14ac:dyDescent="0.25">
      <c r="A53" s="18"/>
      <c r="B53" s="18"/>
      <c r="C53" s="19"/>
      <c r="D53" s="18"/>
      <c r="E53" s="21"/>
      <c r="F53" s="22"/>
      <c r="G53" s="18"/>
      <c r="H53" s="18"/>
      <c r="I53" s="13"/>
      <c r="J53" s="49"/>
      <c r="K53" s="49"/>
      <c r="L53" s="13"/>
      <c r="M53" s="13"/>
      <c r="N53" s="50"/>
      <c r="O53" s="15" t="s">
        <v>34</v>
      </c>
      <c r="P53" s="23">
        <v>30</v>
      </c>
      <c r="Q53" s="24">
        <f t="shared" ref="Q53" si="9">P53/3600</f>
        <v>8.3333333333333332E-3</v>
      </c>
      <c r="R53" s="25">
        <v>10</v>
      </c>
      <c r="S53" s="26">
        <f>Q53*R53</f>
        <v>8.3333333333333329E-2</v>
      </c>
      <c r="T53" s="54"/>
      <c r="U53" s="1"/>
      <c r="V53" s="1"/>
      <c r="W53" s="1"/>
      <c r="X53" s="1"/>
      <c r="Y53" s="1"/>
      <c r="Z53" s="52"/>
      <c r="AA53" s="71"/>
      <c r="AB53" s="53"/>
      <c r="AC53" s="53"/>
      <c r="AD53" s="53"/>
      <c r="AE53" s="53"/>
      <c r="AF53" s="29"/>
    </row>
    <row r="54" spans="1:32" ht="23.4" customHeight="1" x14ac:dyDescent="0.25">
      <c r="A54" s="18"/>
      <c r="B54" s="18"/>
      <c r="C54" s="19"/>
      <c r="D54" s="18"/>
      <c r="E54" s="21"/>
      <c r="F54" s="22"/>
      <c r="G54" s="18"/>
      <c r="H54" s="18"/>
      <c r="I54" s="13"/>
      <c r="J54" s="49"/>
      <c r="K54" s="49"/>
      <c r="L54" s="13"/>
      <c r="M54" s="13"/>
      <c r="N54" s="50"/>
      <c r="O54" s="15"/>
      <c r="P54" s="23"/>
      <c r="Q54" s="24"/>
      <c r="R54" s="25"/>
      <c r="S54" s="26"/>
      <c r="T54" s="68"/>
      <c r="U54" s="1"/>
      <c r="V54" s="1"/>
      <c r="W54" s="1"/>
      <c r="X54" s="1"/>
      <c r="Y54" s="1"/>
      <c r="Z54" s="52"/>
      <c r="AA54" s="71"/>
      <c r="AB54" s="53"/>
      <c r="AC54" s="53"/>
      <c r="AD54" s="53"/>
      <c r="AE54" s="53"/>
      <c r="AF54" s="29"/>
    </row>
    <row r="55" spans="1:32" s="47" customFormat="1" ht="23.4" customHeight="1" x14ac:dyDescent="0.25">
      <c r="A55" s="33"/>
      <c r="B55" s="33"/>
      <c r="C55" s="34"/>
      <c r="D55" s="33"/>
      <c r="E55" s="36"/>
      <c r="F55" s="37"/>
      <c r="G55" s="33"/>
      <c r="H55" s="57"/>
      <c r="I55" s="39" t="s">
        <v>54</v>
      </c>
      <c r="J55" s="58"/>
      <c r="K55" s="58"/>
      <c r="L55" s="40"/>
      <c r="M55" s="41"/>
      <c r="N55" s="59">
        <f>SUM(N51:N54)</f>
        <v>0.12944943249999999</v>
      </c>
      <c r="O55" s="43"/>
      <c r="P55" s="44"/>
      <c r="Q55" s="42"/>
      <c r="R55" s="60"/>
      <c r="S55" s="45">
        <f>SUM(S51:S54)</f>
        <v>0.30555555555555552</v>
      </c>
      <c r="T55" s="61">
        <f>(N55+S55)*T51</f>
        <v>4.3500498805555555E-3</v>
      </c>
      <c r="U55" s="62">
        <f>(N55+S55)*U51</f>
        <v>8.700099761111111E-3</v>
      </c>
      <c r="V55" s="62">
        <f>(N55+S55)*V51</f>
        <v>4.3500498805555555E-3</v>
      </c>
      <c r="W55" s="62">
        <f>(N55+S55)*W51</f>
        <v>1.3050149641666666E-2</v>
      </c>
      <c r="X55" s="63">
        <f>(N55+S55)*X51</f>
        <v>2.1750249402777779E-2</v>
      </c>
      <c r="Y55" s="64">
        <f>SUM(N55:X55)</f>
        <v>0.48720558662222219</v>
      </c>
      <c r="Z55" s="65"/>
      <c r="AA55" s="10"/>
      <c r="AB55" s="66"/>
      <c r="AC55" s="66"/>
      <c r="AD55" s="66"/>
      <c r="AE55" s="72"/>
      <c r="AF55" s="67"/>
    </row>
    <row r="56" spans="1:32" ht="23.4" customHeight="1" x14ac:dyDescent="0.25">
      <c r="A56" s="18">
        <v>9</v>
      </c>
      <c r="B56" s="18"/>
      <c r="C56" s="18" t="s">
        <v>42</v>
      </c>
      <c r="D56" s="20" t="s">
        <v>27</v>
      </c>
      <c r="E56" s="21" t="s">
        <v>62</v>
      </c>
      <c r="F56" s="22" t="s">
        <v>63</v>
      </c>
      <c r="G56" s="18" t="s">
        <v>30</v>
      </c>
      <c r="H56" s="69">
        <v>4.7835000000000001</v>
      </c>
      <c r="I56" s="13" t="s">
        <v>31</v>
      </c>
      <c r="J56" s="49">
        <f>14*14*0.00617*0.246</f>
        <v>0.29749271999999999</v>
      </c>
      <c r="K56" s="49">
        <v>0.245</v>
      </c>
      <c r="L56" s="13">
        <v>5</v>
      </c>
      <c r="M56" s="13">
        <v>2</v>
      </c>
      <c r="N56" s="50">
        <f>L56*J56-(J56-K56)*M56</f>
        <v>1.3824781599999998</v>
      </c>
      <c r="O56" s="15" t="s">
        <v>32</v>
      </c>
      <c r="P56" s="23">
        <v>20</v>
      </c>
      <c r="Q56" s="24">
        <f>P56/3600</f>
        <v>5.5555555555555558E-3</v>
      </c>
      <c r="R56" s="25">
        <v>10</v>
      </c>
      <c r="S56" s="26">
        <f>Q56*R56</f>
        <v>5.5555555555555559E-2</v>
      </c>
      <c r="T56" s="27">
        <v>0.01</v>
      </c>
      <c r="U56" s="28">
        <v>0.02</v>
      </c>
      <c r="V56" s="28">
        <v>0.01</v>
      </c>
      <c r="W56" s="28">
        <v>0.03</v>
      </c>
      <c r="X56" s="28">
        <v>0.05</v>
      </c>
      <c r="Y56" s="3"/>
      <c r="Z56" s="52"/>
      <c r="AA56" s="53"/>
      <c r="AB56" s="53"/>
      <c r="AC56" s="53"/>
      <c r="AD56" s="53"/>
      <c r="AE56" s="29"/>
    </row>
    <row r="57" spans="1:32" ht="23.4" customHeight="1" x14ac:dyDescent="0.25">
      <c r="A57" s="18"/>
      <c r="B57" s="18"/>
      <c r="C57" s="19"/>
      <c r="D57" s="18"/>
      <c r="E57" s="21"/>
      <c r="F57" s="22"/>
      <c r="G57" s="18"/>
      <c r="H57" s="18"/>
      <c r="I57" s="13"/>
      <c r="J57" s="49"/>
      <c r="K57" s="49"/>
      <c r="L57" s="13"/>
      <c r="M57" s="13"/>
      <c r="N57" s="50"/>
      <c r="O57" s="15" t="s">
        <v>34</v>
      </c>
      <c r="P57" s="23">
        <v>30</v>
      </c>
      <c r="Q57" s="24">
        <f t="shared" ref="Q57:Q59" si="10">P57/3600</f>
        <v>8.3333333333333332E-3</v>
      </c>
      <c r="R57" s="25">
        <v>15</v>
      </c>
      <c r="S57" s="26">
        <f t="shared" ref="S57:S58" si="11">Q57*R57</f>
        <v>0.125</v>
      </c>
      <c r="T57" s="54"/>
      <c r="U57" s="55"/>
      <c r="V57" s="55"/>
      <c r="W57" s="55"/>
      <c r="X57" s="55"/>
      <c r="Y57" s="32"/>
      <c r="Z57" s="52"/>
      <c r="AA57" s="53"/>
      <c r="AB57" s="53"/>
      <c r="AC57" s="53"/>
      <c r="AD57" s="53"/>
      <c r="AE57" s="29"/>
    </row>
    <row r="58" spans="1:32" ht="23.4" customHeight="1" x14ac:dyDescent="0.25">
      <c r="A58" s="18"/>
      <c r="B58" s="18"/>
      <c r="C58" s="19"/>
      <c r="D58" s="18"/>
      <c r="E58" s="21"/>
      <c r="F58" s="22"/>
      <c r="G58" s="18"/>
      <c r="H58" s="18"/>
      <c r="I58" s="13"/>
      <c r="J58" s="49"/>
      <c r="K58" s="49"/>
      <c r="L58" s="13"/>
      <c r="M58" s="13"/>
      <c r="N58" s="50"/>
      <c r="O58" s="15" t="s">
        <v>57</v>
      </c>
      <c r="P58" s="23">
        <v>15</v>
      </c>
      <c r="Q58" s="24">
        <f t="shared" si="10"/>
        <v>4.1666666666666666E-3</v>
      </c>
      <c r="R58" s="25">
        <v>30</v>
      </c>
      <c r="S58" s="26">
        <f t="shared" si="11"/>
        <v>0.125</v>
      </c>
      <c r="T58" s="54"/>
      <c r="U58" s="55"/>
      <c r="V58" s="55"/>
      <c r="W58" s="55"/>
      <c r="X58" s="55"/>
      <c r="Y58" s="32"/>
      <c r="Z58" s="52"/>
      <c r="AA58" s="53"/>
      <c r="AB58" s="53"/>
      <c r="AC58" s="53"/>
      <c r="AD58" s="53"/>
      <c r="AE58" s="29"/>
    </row>
    <row r="59" spans="1:32" ht="23.4" customHeight="1" x14ac:dyDescent="0.25">
      <c r="A59" s="18"/>
      <c r="B59" s="18"/>
      <c r="C59" s="19"/>
      <c r="D59" s="18"/>
      <c r="E59" s="21"/>
      <c r="F59" s="22"/>
      <c r="G59" s="18"/>
      <c r="H59" s="18"/>
      <c r="I59" s="13"/>
      <c r="J59" s="49"/>
      <c r="K59" s="49"/>
      <c r="L59" s="13"/>
      <c r="M59" s="13"/>
      <c r="N59" s="50"/>
      <c r="O59" s="15" t="s">
        <v>64</v>
      </c>
      <c r="P59" s="23">
        <v>30</v>
      </c>
      <c r="Q59" s="24">
        <f t="shared" si="10"/>
        <v>8.3333333333333332E-3</v>
      </c>
      <c r="R59" s="25">
        <v>15</v>
      </c>
      <c r="S59" s="26">
        <f>Q59*R59</f>
        <v>0.125</v>
      </c>
      <c r="T59" s="54"/>
      <c r="U59" s="55"/>
      <c r="V59" s="55"/>
      <c r="W59" s="55"/>
      <c r="X59" s="55"/>
      <c r="Y59" s="32"/>
      <c r="Z59" s="52"/>
      <c r="AA59" s="53"/>
      <c r="AB59" s="53"/>
      <c r="AC59" s="53"/>
      <c r="AD59" s="53"/>
      <c r="AE59" s="29"/>
    </row>
    <row r="60" spans="1:32" ht="23.4" customHeight="1" x14ac:dyDescent="0.25">
      <c r="A60" s="18"/>
      <c r="B60" s="18"/>
      <c r="C60" s="19"/>
      <c r="D60" s="18"/>
      <c r="E60" s="21"/>
      <c r="F60" s="22"/>
      <c r="G60" s="18"/>
      <c r="H60" s="18"/>
      <c r="I60" s="13"/>
      <c r="J60" s="49"/>
      <c r="K60" s="49"/>
      <c r="L60" s="13"/>
      <c r="M60" s="13"/>
      <c r="N60" s="50"/>
      <c r="O60" s="15" t="s">
        <v>47</v>
      </c>
      <c r="P60" s="23">
        <v>30</v>
      </c>
      <c r="Q60" s="24">
        <f>P60/3600</f>
        <v>8.3333333333333332E-3</v>
      </c>
      <c r="R60" s="25">
        <v>30</v>
      </c>
      <c r="S60" s="26">
        <f>Q60*R60</f>
        <v>0.25</v>
      </c>
      <c r="T60" s="54"/>
      <c r="U60" s="55"/>
      <c r="V60" s="55"/>
      <c r="W60" s="55"/>
      <c r="X60" s="55"/>
      <c r="Y60" s="32"/>
      <c r="Z60" s="52"/>
      <c r="AA60" s="53"/>
      <c r="AB60" s="53"/>
      <c r="AC60" s="53"/>
      <c r="AD60" s="53"/>
      <c r="AE60" s="29"/>
    </row>
    <row r="61" spans="1:32" ht="23.4" customHeight="1" x14ac:dyDescent="0.25">
      <c r="A61" s="18"/>
      <c r="B61" s="18"/>
      <c r="C61" s="19"/>
      <c r="D61" s="18"/>
      <c r="E61" s="21"/>
      <c r="F61" s="22"/>
      <c r="G61" s="18"/>
      <c r="H61" s="18"/>
      <c r="I61" s="13"/>
      <c r="J61" s="49"/>
      <c r="K61" s="49"/>
      <c r="L61" s="13"/>
      <c r="M61" s="13"/>
      <c r="N61" s="50"/>
      <c r="O61" s="15" t="s">
        <v>65</v>
      </c>
      <c r="P61" s="23"/>
      <c r="Q61" s="24"/>
      <c r="R61" s="25"/>
      <c r="S61" s="26">
        <f>2*K56</f>
        <v>0.49</v>
      </c>
      <c r="T61" s="54"/>
      <c r="U61" s="55"/>
      <c r="V61" s="55"/>
      <c r="W61" s="55"/>
      <c r="X61" s="55"/>
      <c r="Y61" s="32"/>
      <c r="Z61" s="52"/>
      <c r="AA61" s="53"/>
      <c r="AB61" s="53"/>
      <c r="AC61" s="53"/>
      <c r="AD61" s="53"/>
      <c r="AE61" s="29"/>
    </row>
    <row r="62" spans="1:32" ht="23.4" customHeight="1" x14ac:dyDescent="0.25">
      <c r="A62" s="18"/>
      <c r="B62" s="18"/>
      <c r="C62" s="19"/>
      <c r="D62" s="18"/>
      <c r="E62" s="21"/>
      <c r="F62" s="22"/>
      <c r="G62" s="18"/>
      <c r="H62" s="18"/>
      <c r="I62" s="13"/>
      <c r="J62" s="49"/>
      <c r="K62" s="49"/>
      <c r="L62" s="13"/>
      <c r="M62" s="13"/>
      <c r="N62" s="50"/>
      <c r="O62" s="15" t="s">
        <v>66</v>
      </c>
      <c r="P62" s="23"/>
      <c r="Q62" s="24"/>
      <c r="R62" s="25"/>
      <c r="S62" s="26">
        <v>0.3</v>
      </c>
      <c r="T62" s="54"/>
      <c r="U62" s="55"/>
      <c r="V62" s="55"/>
      <c r="W62" s="55"/>
      <c r="X62" s="55"/>
      <c r="Y62" s="32"/>
      <c r="Z62" s="52"/>
      <c r="AA62" s="53"/>
      <c r="AB62" s="53"/>
      <c r="AC62" s="53"/>
      <c r="AD62" s="53"/>
      <c r="AE62" s="29"/>
    </row>
    <row r="63" spans="1:32" ht="23.4" customHeight="1" x14ac:dyDescent="0.25">
      <c r="A63" s="18"/>
      <c r="B63" s="18"/>
      <c r="C63" s="19"/>
      <c r="D63" s="18"/>
      <c r="E63" s="21"/>
      <c r="F63" s="22"/>
      <c r="G63" s="18"/>
      <c r="H63" s="18"/>
      <c r="I63" s="13"/>
      <c r="J63" s="49"/>
      <c r="K63" s="49"/>
      <c r="L63" s="13"/>
      <c r="M63" s="13"/>
      <c r="N63" s="50"/>
      <c r="O63" s="15" t="s">
        <v>67</v>
      </c>
      <c r="P63" s="23"/>
      <c r="Q63" s="24"/>
      <c r="R63" s="25"/>
      <c r="S63" s="26">
        <v>0.1</v>
      </c>
      <c r="T63" s="54"/>
      <c r="U63" s="55"/>
      <c r="V63" s="55"/>
      <c r="W63" s="55"/>
      <c r="X63" s="55"/>
      <c r="Y63" s="32"/>
      <c r="Z63" s="52"/>
      <c r="AA63" s="53"/>
      <c r="AB63" s="53"/>
      <c r="AC63" s="53"/>
      <c r="AD63" s="53"/>
      <c r="AE63" s="29"/>
    </row>
    <row r="64" spans="1:32" ht="23.4" customHeight="1" x14ac:dyDescent="0.25">
      <c r="A64" s="18"/>
      <c r="B64" s="18"/>
      <c r="C64" s="19"/>
      <c r="D64" s="18"/>
      <c r="E64" s="21"/>
      <c r="F64" s="22"/>
      <c r="G64" s="18"/>
      <c r="H64" s="18"/>
      <c r="I64" s="13"/>
      <c r="J64" s="49"/>
      <c r="K64" s="49"/>
      <c r="L64" s="13"/>
      <c r="M64" s="13"/>
      <c r="N64" s="50"/>
      <c r="O64" s="15"/>
      <c r="P64" s="23"/>
      <c r="Q64" s="24"/>
      <c r="R64" s="25"/>
      <c r="S64" s="26"/>
      <c r="T64" s="54"/>
      <c r="U64" s="55"/>
      <c r="V64" s="55"/>
      <c r="W64" s="55"/>
      <c r="X64" s="55"/>
      <c r="Y64" s="32"/>
      <c r="Z64" s="52"/>
      <c r="AA64" s="53"/>
      <c r="AB64" s="53"/>
      <c r="AC64" s="53"/>
      <c r="AD64" s="53"/>
      <c r="AE64" s="29"/>
    </row>
    <row r="65" spans="1:32" ht="23.4" customHeight="1" x14ac:dyDescent="0.25">
      <c r="A65" s="18"/>
      <c r="B65" s="18"/>
      <c r="C65" s="19"/>
      <c r="D65" s="18"/>
      <c r="E65" s="21"/>
      <c r="F65" s="22"/>
      <c r="G65" s="18"/>
      <c r="H65" s="18"/>
      <c r="I65" s="13"/>
      <c r="J65" s="49"/>
      <c r="K65" s="49"/>
      <c r="L65" s="13"/>
      <c r="M65" s="13"/>
      <c r="N65" s="50"/>
      <c r="O65" s="15"/>
      <c r="P65" s="23"/>
      <c r="Q65" s="24"/>
      <c r="R65" s="25"/>
      <c r="S65" s="26"/>
      <c r="T65" s="68"/>
      <c r="U65" s="56"/>
      <c r="V65" s="56"/>
      <c r="W65" s="56"/>
      <c r="X65" s="56"/>
      <c r="Y65" s="11"/>
      <c r="Z65" s="52"/>
      <c r="AA65" s="53"/>
      <c r="AB65" s="53"/>
      <c r="AC65" s="53"/>
      <c r="AD65" s="53"/>
      <c r="AE65" s="29"/>
    </row>
    <row r="66" spans="1:32" s="47" customFormat="1" ht="23.4" customHeight="1" x14ac:dyDescent="0.25">
      <c r="A66" s="33"/>
      <c r="B66" s="33"/>
      <c r="C66" s="34"/>
      <c r="D66" s="33"/>
      <c r="E66" s="36"/>
      <c r="F66" s="37"/>
      <c r="G66" s="33"/>
      <c r="H66" s="57"/>
      <c r="I66" s="39" t="s">
        <v>54</v>
      </c>
      <c r="J66" s="58"/>
      <c r="K66" s="58"/>
      <c r="L66" s="40"/>
      <c r="M66" s="41"/>
      <c r="N66" s="59">
        <f>SUM(N56:N65)</f>
        <v>1.3824781599999998</v>
      </c>
      <c r="O66" s="43"/>
      <c r="P66" s="44"/>
      <c r="Q66" s="42"/>
      <c r="R66" s="60"/>
      <c r="S66" s="45">
        <f>SUM(S56:S65)</f>
        <v>1.5705555555555557</v>
      </c>
      <c r="T66" s="61">
        <f>(N66+S66)*T56</f>
        <v>2.9530337155555558E-2</v>
      </c>
      <c r="U66" s="62">
        <f>(N66+S66)*U56</f>
        <v>5.9060674311111117E-2</v>
      </c>
      <c r="V66" s="62">
        <f>(N66+S66)*V56</f>
        <v>2.9530337155555558E-2</v>
      </c>
      <c r="W66" s="62">
        <f>(N66+S66)*W56</f>
        <v>8.8591011466666675E-2</v>
      </c>
      <c r="X66" s="63">
        <f>(N66+S66)*X56</f>
        <v>0.14765168577777779</v>
      </c>
      <c r="Y66" s="64">
        <f>SUM(N66:X66)</f>
        <v>3.307397761422223</v>
      </c>
      <c r="Z66" s="65"/>
      <c r="AA66" s="66"/>
      <c r="AB66" s="66"/>
      <c r="AC66" s="66"/>
      <c r="AD66" s="66"/>
      <c r="AE66" s="67"/>
    </row>
    <row r="67" spans="1:32" ht="23.4" customHeight="1" x14ac:dyDescent="0.25">
      <c r="A67" s="18">
        <v>10</v>
      </c>
      <c r="B67" s="18"/>
      <c r="C67" s="18" t="s">
        <v>42</v>
      </c>
      <c r="D67" s="20" t="s">
        <v>27</v>
      </c>
      <c r="E67" s="21" t="s">
        <v>68</v>
      </c>
      <c r="F67" s="22" t="s">
        <v>69</v>
      </c>
      <c r="G67" s="18" t="s">
        <v>30</v>
      </c>
      <c r="H67" s="69">
        <v>0.61899999999999999</v>
      </c>
      <c r="I67" s="13" t="s">
        <v>31</v>
      </c>
      <c r="J67" s="49">
        <f>14*14*0.00617*0.0325</f>
        <v>3.9302900000000002E-2</v>
      </c>
      <c r="K67" s="49">
        <v>1.6E-2</v>
      </c>
      <c r="L67" s="13">
        <v>5</v>
      </c>
      <c r="M67" s="13">
        <v>2</v>
      </c>
      <c r="N67" s="50">
        <f>L67*J67-(J67-K67)*M67</f>
        <v>0.14990870000000001</v>
      </c>
      <c r="O67" s="15" t="s">
        <v>32</v>
      </c>
      <c r="P67" s="23">
        <v>20</v>
      </c>
      <c r="Q67" s="24">
        <f>P67/3600</f>
        <v>5.5555555555555558E-3</v>
      </c>
      <c r="R67" s="25">
        <v>10</v>
      </c>
      <c r="S67" s="26">
        <f>Q67*R67</f>
        <v>5.5555555555555559E-2</v>
      </c>
      <c r="T67" s="27">
        <v>0.01</v>
      </c>
      <c r="U67" s="70">
        <v>0.02</v>
      </c>
      <c r="V67" s="70">
        <v>0.01</v>
      </c>
      <c r="W67" s="70">
        <v>0.03</v>
      </c>
      <c r="X67" s="70">
        <v>0.05</v>
      </c>
      <c r="Y67" s="1"/>
      <c r="Z67" s="52"/>
      <c r="AA67" s="71"/>
      <c r="AB67" s="53"/>
      <c r="AC67" s="53"/>
      <c r="AD67" s="53"/>
      <c r="AE67" s="53"/>
      <c r="AF67" s="29"/>
    </row>
    <row r="68" spans="1:32" ht="23.4" customHeight="1" x14ac:dyDescent="0.25">
      <c r="A68" s="18"/>
      <c r="B68" s="18"/>
      <c r="C68" s="19"/>
      <c r="D68" s="18"/>
      <c r="E68" s="21"/>
      <c r="F68" s="22"/>
      <c r="G68" s="18"/>
      <c r="H68" s="18"/>
      <c r="I68" s="13"/>
      <c r="J68" s="49"/>
      <c r="K68" s="49"/>
      <c r="L68" s="13"/>
      <c r="M68" s="13"/>
      <c r="N68" s="50"/>
      <c r="O68" s="15" t="s">
        <v>47</v>
      </c>
      <c r="P68" s="23">
        <v>30</v>
      </c>
      <c r="Q68" s="24">
        <f>P68/3600</f>
        <v>8.3333333333333332E-3</v>
      </c>
      <c r="R68" s="25">
        <v>20</v>
      </c>
      <c r="S68" s="26">
        <f>Q68*R68</f>
        <v>0.16666666666666666</v>
      </c>
      <c r="T68" s="54"/>
      <c r="U68" s="1"/>
      <c r="V68" s="1"/>
      <c r="W68" s="1"/>
      <c r="X68" s="1"/>
      <c r="Y68" s="1"/>
      <c r="Z68" s="52"/>
      <c r="AA68" s="71"/>
      <c r="AB68" s="53"/>
      <c r="AC68" s="53"/>
      <c r="AD68" s="53"/>
      <c r="AE68" s="53"/>
      <c r="AF68" s="29"/>
    </row>
    <row r="69" spans="1:32" ht="23.4" customHeight="1" x14ac:dyDescent="0.25">
      <c r="A69" s="18"/>
      <c r="B69" s="18"/>
      <c r="C69" s="19"/>
      <c r="D69" s="18"/>
      <c r="E69" s="21"/>
      <c r="F69" s="22"/>
      <c r="G69" s="18"/>
      <c r="H69" s="18"/>
      <c r="I69" s="13"/>
      <c r="J69" s="49"/>
      <c r="K69" s="49"/>
      <c r="L69" s="13"/>
      <c r="M69" s="13"/>
      <c r="N69" s="50"/>
      <c r="O69" s="15" t="s">
        <v>34</v>
      </c>
      <c r="P69" s="23">
        <v>30</v>
      </c>
      <c r="Q69" s="24">
        <f t="shared" ref="Q69:Q71" si="12">P69/3600</f>
        <v>8.3333333333333332E-3</v>
      </c>
      <c r="R69" s="25">
        <v>15</v>
      </c>
      <c r="S69" s="26">
        <f>Q69*R69</f>
        <v>0.125</v>
      </c>
      <c r="T69" s="54"/>
      <c r="U69" s="1"/>
      <c r="V69" s="1"/>
      <c r="W69" s="1"/>
      <c r="X69" s="1"/>
      <c r="Y69" s="1"/>
      <c r="Z69" s="52"/>
      <c r="AA69" s="71"/>
      <c r="AB69" s="53"/>
      <c r="AC69" s="53"/>
      <c r="AD69" s="53"/>
      <c r="AE69" s="53"/>
      <c r="AF69" s="29"/>
    </row>
    <row r="70" spans="1:32" ht="23.4" customHeight="1" x14ac:dyDescent="0.25">
      <c r="A70" s="18"/>
      <c r="B70" s="18"/>
      <c r="C70" s="19"/>
      <c r="D70" s="18"/>
      <c r="E70" s="21"/>
      <c r="F70" s="22"/>
      <c r="G70" s="18"/>
      <c r="H70" s="18"/>
      <c r="I70" s="13"/>
      <c r="J70" s="49"/>
      <c r="K70" s="49"/>
      <c r="L70" s="13"/>
      <c r="M70" s="13"/>
      <c r="N70" s="50"/>
      <c r="O70" s="15" t="s">
        <v>57</v>
      </c>
      <c r="P70" s="23">
        <v>15</v>
      </c>
      <c r="Q70" s="24">
        <f t="shared" si="12"/>
        <v>4.1666666666666666E-3</v>
      </c>
      <c r="R70" s="25">
        <v>30</v>
      </c>
      <c r="S70" s="26">
        <f t="shared" ref="S70" si="13">Q70*R70</f>
        <v>0.125</v>
      </c>
      <c r="T70" s="54"/>
      <c r="U70" s="1"/>
      <c r="V70" s="1"/>
      <c r="W70" s="1"/>
      <c r="X70" s="1"/>
      <c r="Y70" s="1"/>
      <c r="Z70" s="52"/>
      <c r="AA70" s="71"/>
      <c r="AB70" s="53"/>
      <c r="AC70" s="53"/>
      <c r="AD70" s="53"/>
      <c r="AE70" s="53"/>
      <c r="AF70" s="29"/>
    </row>
    <row r="71" spans="1:32" ht="23.4" customHeight="1" x14ac:dyDescent="0.25">
      <c r="A71" s="18"/>
      <c r="B71" s="18"/>
      <c r="C71" s="19"/>
      <c r="D71" s="18"/>
      <c r="E71" s="21"/>
      <c r="F71" s="22"/>
      <c r="G71" s="18"/>
      <c r="H71" s="18"/>
      <c r="I71" s="13"/>
      <c r="J71" s="49"/>
      <c r="K71" s="49"/>
      <c r="L71" s="13"/>
      <c r="M71" s="13"/>
      <c r="N71" s="50"/>
      <c r="O71" s="15" t="s">
        <v>48</v>
      </c>
      <c r="P71" s="23">
        <v>15</v>
      </c>
      <c r="Q71" s="24">
        <f t="shared" si="12"/>
        <v>4.1666666666666666E-3</v>
      </c>
      <c r="R71" s="25">
        <v>5</v>
      </c>
      <c r="S71" s="26">
        <f>Q71*R71</f>
        <v>2.0833333333333332E-2</v>
      </c>
      <c r="T71" s="54"/>
      <c r="U71" s="1"/>
      <c r="V71" s="1"/>
      <c r="W71" s="1"/>
      <c r="X71" s="1"/>
      <c r="Y71" s="1"/>
      <c r="Z71" s="52"/>
      <c r="AA71" s="71"/>
      <c r="AB71" s="53"/>
      <c r="AC71" s="53"/>
      <c r="AD71" s="53"/>
      <c r="AE71" s="53"/>
      <c r="AF71" s="29"/>
    </row>
    <row r="72" spans="1:32" ht="23.4" customHeight="1" x14ac:dyDescent="0.25">
      <c r="A72" s="18"/>
      <c r="B72" s="18"/>
      <c r="C72" s="19"/>
      <c r="D72" s="18"/>
      <c r="E72" s="21"/>
      <c r="F72" s="22"/>
      <c r="G72" s="18"/>
      <c r="H72" s="18"/>
      <c r="I72" s="13"/>
      <c r="J72" s="49"/>
      <c r="K72" s="49"/>
      <c r="L72" s="13"/>
      <c r="M72" s="13"/>
      <c r="N72" s="50"/>
      <c r="O72" s="15" t="s">
        <v>49</v>
      </c>
      <c r="P72" s="23"/>
      <c r="Q72" s="24"/>
      <c r="R72" s="25"/>
      <c r="S72" s="26">
        <f>2*K67</f>
        <v>3.2000000000000001E-2</v>
      </c>
      <c r="T72" s="54"/>
      <c r="U72" s="1"/>
      <c r="V72" s="1"/>
      <c r="W72" s="1"/>
      <c r="X72" s="1"/>
      <c r="Y72" s="1"/>
      <c r="Z72" s="52"/>
      <c r="AA72" s="71"/>
      <c r="AB72" s="53"/>
      <c r="AC72" s="53"/>
      <c r="AD72" s="53"/>
      <c r="AE72" s="53"/>
      <c r="AF72" s="29"/>
    </row>
    <row r="73" spans="1:32" ht="23.4" customHeight="1" x14ac:dyDescent="0.25">
      <c r="A73" s="18"/>
      <c r="B73" s="18"/>
      <c r="C73" s="19"/>
      <c r="D73" s="18"/>
      <c r="E73" s="21"/>
      <c r="F73" s="22"/>
      <c r="G73" s="18"/>
      <c r="H73" s="18"/>
      <c r="I73" s="13"/>
      <c r="J73" s="49"/>
      <c r="K73" s="49"/>
      <c r="L73" s="13"/>
      <c r="M73" s="13"/>
      <c r="N73" s="50"/>
      <c r="O73" s="15"/>
      <c r="P73" s="23"/>
      <c r="Q73" s="24"/>
      <c r="R73" s="25"/>
      <c r="S73" s="26"/>
      <c r="T73" s="68"/>
      <c r="U73" s="1"/>
      <c r="V73" s="1"/>
      <c r="W73" s="1"/>
      <c r="X73" s="1"/>
      <c r="Y73" s="1"/>
      <c r="Z73" s="52"/>
      <c r="AA73" s="71"/>
      <c r="AB73" s="53"/>
      <c r="AC73" s="53"/>
      <c r="AD73" s="53"/>
      <c r="AE73" s="53"/>
      <c r="AF73" s="29"/>
    </row>
    <row r="74" spans="1:32" s="47" customFormat="1" ht="23.4" customHeight="1" x14ac:dyDescent="0.25">
      <c r="A74" s="33"/>
      <c r="B74" s="33"/>
      <c r="C74" s="34"/>
      <c r="D74" s="33"/>
      <c r="E74" s="36"/>
      <c r="F74" s="37"/>
      <c r="G74" s="33"/>
      <c r="H74" s="57"/>
      <c r="I74" s="39" t="s">
        <v>54</v>
      </c>
      <c r="J74" s="58"/>
      <c r="K74" s="58"/>
      <c r="L74" s="40"/>
      <c r="M74" s="41"/>
      <c r="N74" s="59">
        <f>SUM(N67:N73)</f>
        <v>0.14990870000000001</v>
      </c>
      <c r="O74" s="43"/>
      <c r="P74" s="44"/>
      <c r="Q74" s="42"/>
      <c r="R74" s="60"/>
      <c r="S74" s="45">
        <f>SUM(S67:S73)</f>
        <v>0.5250555555555555</v>
      </c>
      <c r="T74" s="61">
        <f>(N74+S74)*T67</f>
        <v>6.7496425555555548E-3</v>
      </c>
      <c r="U74" s="62">
        <f>(N74+S74)*U67</f>
        <v>1.349928511111111E-2</v>
      </c>
      <c r="V74" s="62">
        <f>(N74+S74)*V67</f>
        <v>6.7496425555555548E-3</v>
      </c>
      <c r="W74" s="62">
        <f>(N74+S74)*W67</f>
        <v>2.0248927666666663E-2</v>
      </c>
      <c r="X74" s="63">
        <f>(N74+S74)*X67</f>
        <v>3.3748212777777779E-2</v>
      </c>
      <c r="Y74" s="64">
        <f>SUM(N74:X74)</f>
        <v>0.75595996622222206</v>
      </c>
      <c r="Z74" s="65"/>
      <c r="AA74" s="10"/>
      <c r="AB74" s="66"/>
      <c r="AC74" s="66"/>
      <c r="AD74" s="66"/>
      <c r="AE74" s="72"/>
      <c r="AF74" s="67"/>
    </row>
    <row r="75" spans="1:32" ht="23.4" customHeight="1" x14ac:dyDescent="0.25">
      <c r="A75" s="18">
        <v>11</v>
      </c>
      <c r="B75" s="18"/>
      <c r="C75" s="18" t="s">
        <v>42</v>
      </c>
      <c r="E75" s="21" t="s">
        <v>70</v>
      </c>
      <c r="F75" s="22" t="s">
        <v>71</v>
      </c>
      <c r="G75" s="18" t="s">
        <v>30</v>
      </c>
      <c r="H75" s="69">
        <v>0.92920000000000003</v>
      </c>
      <c r="I75" s="13" t="s">
        <v>72</v>
      </c>
      <c r="J75" s="49">
        <f>20*20*0.00617*0.0148</f>
        <v>3.6526400000000001E-2</v>
      </c>
      <c r="K75" s="49">
        <v>1.3899999999999999E-2</v>
      </c>
      <c r="L75" s="13">
        <v>5</v>
      </c>
      <c r="M75" s="13">
        <v>2</v>
      </c>
      <c r="N75" s="50">
        <f>L75*J75-(J75-K75)*M75</f>
        <v>0.13737920000000001</v>
      </c>
      <c r="O75" s="15" t="s">
        <v>32</v>
      </c>
      <c r="P75" s="23">
        <v>20</v>
      </c>
      <c r="Q75" s="24">
        <f>P75/3600</f>
        <v>5.5555555555555558E-3</v>
      </c>
      <c r="R75" s="25">
        <v>15</v>
      </c>
      <c r="S75" s="26">
        <f>Q75*R75</f>
        <v>8.3333333333333343E-2</v>
      </c>
      <c r="T75" s="27">
        <v>0.01</v>
      </c>
      <c r="U75" s="70">
        <v>0.02</v>
      </c>
      <c r="V75" s="70">
        <v>0.01</v>
      </c>
      <c r="W75" s="70">
        <v>0.03</v>
      </c>
      <c r="X75" s="70">
        <v>0.05</v>
      </c>
      <c r="Y75" s="1"/>
      <c r="Z75" s="52"/>
      <c r="AA75" s="71"/>
      <c r="AB75" s="53"/>
      <c r="AC75" s="53"/>
      <c r="AD75" s="53"/>
      <c r="AE75" s="53"/>
      <c r="AF75" s="29"/>
    </row>
    <row r="76" spans="1:32" ht="23.4" customHeight="1" x14ac:dyDescent="0.25">
      <c r="A76" s="18"/>
      <c r="B76" s="18"/>
      <c r="C76" s="19"/>
      <c r="D76" s="18"/>
      <c r="E76" s="21"/>
      <c r="F76" s="22"/>
      <c r="G76" s="18"/>
      <c r="H76" s="18"/>
      <c r="I76" s="13"/>
      <c r="J76" s="49"/>
      <c r="K76" s="49"/>
      <c r="L76" s="13"/>
      <c r="M76" s="13"/>
      <c r="N76" s="50"/>
      <c r="O76" s="15" t="s">
        <v>47</v>
      </c>
      <c r="P76" s="23">
        <v>30</v>
      </c>
      <c r="Q76" s="24">
        <f>P76/3600</f>
        <v>8.3333333333333332E-3</v>
      </c>
      <c r="R76" s="25">
        <v>20</v>
      </c>
      <c r="S76" s="26">
        <f>Q76*R76</f>
        <v>0.16666666666666666</v>
      </c>
      <c r="T76" s="54"/>
      <c r="U76" s="1"/>
      <c r="V76" s="1"/>
      <c r="W76" s="1"/>
      <c r="X76" s="1"/>
      <c r="Y76" s="1"/>
      <c r="Z76" s="52"/>
      <c r="AA76" s="71"/>
      <c r="AB76" s="53"/>
      <c r="AC76" s="53"/>
      <c r="AD76" s="53"/>
      <c r="AE76" s="53"/>
      <c r="AF76" s="29"/>
    </row>
    <row r="77" spans="1:32" ht="23.4" customHeight="1" x14ac:dyDescent="0.25">
      <c r="A77" s="18"/>
      <c r="B77" s="18"/>
      <c r="C77" s="19"/>
      <c r="D77" s="18"/>
      <c r="E77" s="21"/>
      <c r="F77" s="22"/>
      <c r="G77" s="18"/>
      <c r="H77" s="18"/>
      <c r="I77" s="13"/>
      <c r="J77" s="49"/>
      <c r="K77" s="49"/>
      <c r="L77" s="13"/>
      <c r="M77" s="13"/>
      <c r="N77" s="50"/>
      <c r="O77" s="15" t="s">
        <v>57</v>
      </c>
      <c r="P77" s="23">
        <v>15</v>
      </c>
      <c r="Q77" s="24">
        <f t="shared" ref="Q77:Q79" si="14">P77/3600</f>
        <v>4.1666666666666666E-3</v>
      </c>
      <c r="R77" s="25">
        <v>20</v>
      </c>
      <c r="S77" s="26">
        <f t="shared" ref="S77" si="15">Q77*R77</f>
        <v>8.3333333333333329E-2</v>
      </c>
      <c r="T77" s="54"/>
      <c r="U77" s="1"/>
      <c r="V77" s="1"/>
      <c r="W77" s="1"/>
      <c r="X77" s="1"/>
      <c r="Y77" s="1"/>
      <c r="Z77" s="52"/>
      <c r="AA77" s="71"/>
      <c r="AB77" s="53"/>
      <c r="AC77" s="53"/>
      <c r="AD77" s="53"/>
      <c r="AE77" s="53"/>
      <c r="AF77" s="29"/>
    </row>
    <row r="78" spans="1:32" ht="23.4" customHeight="1" x14ac:dyDescent="0.25">
      <c r="A78" s="18"/>
      <c r="B78" s="18"/>
      <c r="C78" s="19"/>
      <c r="D78" s="18"/>
      <c r="E78" s="21"/>
      <c r="F78" s="22"/>
      <c r="G78" s="18"/>
      <c r="H78" s="18"/>
      <c r="I78" s="13"/>
      <c r="J78" s="49"/>
      <c r="K78" s="49"/>
      <c r="L78" s="13"/>
      <c r="M78" s="13"/>
      <c r="N78" s="50"/>
      <c r="O78" s="15" t="s">
        <v>73</v>
      </c>
      <c r="P78" s="23">
        <v>15</v>
      </c>
      <c r="Q78" s="24">
        <f t="shared" si="14"/>
        <v>4.1666666666666666E-3</v>
      </c>
      <c r="R78" s="73">
        <v>10</v>
      </c>
      <c r="S78" s="26">
        <f>Q78*R78</f>
        <v>4.1666666666666664E-2</v>
      </c>
      <c r="T78" s="54"/>
      <c r="U78" s="1"/>
      <c r="V78" s="1"/>
      <c r="W78" s="1"/>
      <c r="X78" s="1"/>
      <c r="Y78" s="1"/>
      <c r="Z78" s="52"/>
      <c r="AA78" s="71"/>
      <c r="AB78" s="53"/>
      <c r="AC78" s="53"/>
      <c r="AD78" s="53"/>
      <c r="AE78" s="53"/>
      <c r="AF78" s="29"/>
    </row>
    <row r="79" spans="1:32" ht="23.4" customHeight="1" x14ac:dyDescent="0.25">
      <c r="A79" s="18"/>
      <c r="B79" s="18"/>
      <c r="C79" s="19"/>
      <c r="D79" s="18"/>
      <c r="E79" s="21"/>
      <c r="F79" s="22"/>
      <c r="G79" s="18"/>
      <c r="H79" s="18"/>
      <c r="I79" s="13"/>
      <c r="J79" s="49"/>
      <c r="K79" s="49"/>
      <c r="L79" s="13"/>
      <c r="M79" s="13"/>
      <c r="N79" s="50"/>
      <c r="O79" s="15" t="s">
        <v>34</v>
      </c>
      <c r="P79" s="23">
        <v>30</v>
      </c>
      <c r="Q79" s="24">
        <f t="shared" si="14"/>
        <v>8.3333333333333332E-3</v>
      </c>
      <c r="R79" s="25">
        <v>10</v>
      </c>
      <c r="S79" s="26">
        <f>Q79*R79</f>
        <v>8.3333333333333329E-2</v>
      </c>
      <c r="T79" s="54"/>
      <c r="U79" s="1"/>
      <c r="V79" s="1"/>
      <c r="W79" s="1"/>
      <c r="X79" s="1"/>
      <c r="Y79" s="1"/>
      <c r="Z79" s="52"/>
      <c r="AA79" s="71"/>
      <c r="AB79" s="53"/>
      <c r="AC79" s="53"/>
      <c r="AD79" s="53"/>
      <c r="AE79" s="53"/>
      <c r="AF79" s="29"/>
    </row>
    <row r="80" spans="1:32" ht="23.4" customHeight="1" x14ac:dyDescent="0.25">
      <c r="A80" s="18"/>
      <c r="B80" s="18"/>
      <c r="C80" s="19"/>
      <c r="D80" s="18"/>
      <c r="E80" s="21"/>
      <c r="F80" s="22"/>
      <c r="G80" s="18"/>
      <c r="H80" s="18"/>
      <c r="I80" s="13"/>
      <c r="J80" s="49"/>
      <c r="K80" s="49"/>
      <c r="L80" s="13"/>
      <c r="M80" s="13"/>
      <c r="N80" s="50"/>
      <c r="O80" s="15" t="s">
        <v>65</v>
      </c>
      <c r="P80" s="23"/>
      <c r="Q80" s="24"/>
      <c r="R80" s="25"/>
      <c r="S80" s="26">
        <f>2*K75</f>
        <v>2.7799999999999998E-2</v>
      </c>
      <c r="T80" s="54"/>
      <c r="U80" s="1"/>
      <c r="V80" s="1"/>
      <c r="W80" s="1"/>
      <c r="X80" s="1"/>
      <c r="Y80" s="1"/>
      <c r="Z80" s="52"/>
      <c r="AA80" s="71"/>
      <c r="AB80" s="53"/>
      <c r="AC80" s="53"/>
      <c r="AD80" s="53"/>
      <c r="AE80" s="53"/>
      <c r="AF80" s="29"/>
    </row>
    <row r="81" spans="1:32" ht="23.4" customHeight="1" x14ac:dyDescent="0.25">
      <c r="A81" s="18"/>
      <c r="B81" s="18"/>
      <c r="C81" s="19"/>
      <c r="D81" s="18"/>
      <c r="E81" s="21"/>
      <c r="F81" s="22"/>
      <c r="G81" s="18"/>
      <c r="H81" s="18"/>
      <c r="I81" s="13"/>
      <c r="J81" s="49"/>
      <c r="K81" s="49"/>
      <c r="L81" s="13"/>
      <c r="M81" s="13"/>
      <c r="N81" s="50"/>
      <c r="O81" s="15"/>
      <c r="P81" s="23"/>
      <c r="Q81" s="24"/>
      <c r="R81" s="25"/>
      <c r="S81" s="26"/>
      <c r="T81" s="68"/>
      <c r="U81" s="1"/>
      <c r="V81" s="1"/>
      <c r="W81" s="1"/>
      <c r="X81" s="1"/>
      <c r="Y81" s="1"/>
      <c r="Z81" s="52"/>
      <c r="AA81" s="71"/>
      <c r="AB81" s="53"/>
      <c r="AC81" s="53"/>
      <c r="AD81" s="53"/>
      <c r="AE81" s="53"/>
      <c r="AF81" s="29"/>
    </row>
    <row r="82" spans="1:32" s="47" customFormat="1" ht="23.4" customHeight="1" x14ac:dyDescent="0.25">
      <c r="A82" s="33"/>
      <c r="B82" s="33"/>
      <c r="C82" s="34"/>
      <c r="D82" s="33"/>
      <c r="E82" s="36"/>
      <c r="F82" s="37"/>
      <c r="G82" s="33"/>
      <c r="H82" s="57"/>
      <c r="I82" s="39" t="s">
        <v>54</v>
      </c>
      <c r="J82" s="58"/>
      <c r="K82" s="58"/>
      <c r="L82" s="40"/>
      <c r="M82" s="41"/>
      <c r="N82" s="59">
        <f>SUM(N75:N81)</f>
        <v>0.13737920000000001</v>
      </c>
      <c r="O82" s="43"/>
      <c r="P82" s="44"/>
      <c r="Q82" s="42"/>
      <c r="R82" s="60"/>
      <c r="S82" s="45">
        <f>SUM(S75:S81)</f>
        <v>0.48613333333333331</v>
      </c>
      <c r="T82" s="61">
        <f>(N82+S82)*T75</f>
        <v>6.2351253333333334E-3</v>
      </c>
      <c r="U82" s="62">
        <f>(N82+S82)*U75</f>
        <v>1.2470250666666667E-2</v>
      </c>
      <c r="V82" s="62">
        <f>(N82+S82)*V75</f>
        <v>6.2351253333333334E-3</v>
      </c>
      <c r="W82" s="62">
        <f>(N82+S82)*W75</f>
        <v>1.8705375999999999E-2</v>
      </c>
      <c r="X82" s="63">
        <f>(N82+S82)*X75</f>
        <v>3.1175626666666668E-2</v>
      </c>
      <c r="Y82" s="64">
        <f>SUM(N82:X82)</f>
        <v>0.69833403733333332</v>
      </c>
      <c r="Z82" s="65"/>
      <c r="AA82" s="10"/>
      <c r="AB82" s="66"/>
      <c r="AC82" s="66"/>
      <c r="AD82" s="66"/>
      <c r="AE82" s="72"/>
      <c r="AF82" s="67"/>
    </row>
  </sheetData>
  <autoFilter ref="A2:AF82" xr:uid="{806E291F-88A7-4457-AB25-7FDC12FA417E}"/>
  <mergeCells count="125">
    <mergeCell ref="AB75:AB81"/>
    <mergeCell ref="AC75:AC81"/>
    <mergeCell ref="AD75:AD81"/>
    <mergeCell ref="AE75:AE81"/>
    <mergeCell ref="I82:M82"/>
    <mergeCell ref="AE67:AE73"/>
    <mergeCell ref="I74:M74"/>
    <mergeCell ref="T75:T81"/>
    <mergeCell ref="U75:U81"/>
    <mergeCell ref="V75:V81"/>
    <mergeCell ref="W75:W81"/>
    <mergeCell ref="X75:X81"/>
    <mergeCell ref="Y75:Y81"/>
    <mergeCell ref="Z75:Z81"/>
    <mergeCell ref="AA75:AA81"/>
    <mergeCell ref="Y67:Y73"/>
    <mergeCell ref="Z67:Z73"/>
    <mergeCell ref="AA67:AA73"/>
    <mergeCell ref="AB67:AB73"/>
    <mergeCell ref="AC67:AC73"/>
    <mergeCell ref="AD67:AD73"/>
    <mergeCell ref="I66:M66"/>
    <mergeCell ref="T67:T73"/>
    <mergeCell ref="U67:U73"/>
    <mergeCell ref="V67:V73"/>
    <mergeCell ref="W67:W73"/>
    <mergeCell ref="X67:X73"/>
    <mergeCell ref="Y56:Y65"/>
    <mergeCell ref="Z56:Z65"/>
    <mergeCell ref="AA56:AA65"/>
    <mergeCell ref="AB56:AB65"/>
    <mergeCell ref="AC56:AC65"/>
    <mergeCell ref="AD56:AD65"/>
    <mergeCell ref="I55:M55"/>
    <mergeCell ref="T56:T65"/>
    <mergeCell ref="U56:U65"/>
    <mergeCell ref="V56:V65"/>
    <mergeCell ref="W56:W65"/>
    <mergeCell ref="X56:X65"/>
    <mergeCell ref="Z51:Z54"/>
    <mergeCell ref="AA51:AA54"/>
    <mergeCell ref="AB51:AB54"/>
    <mergeCell ref="AC51:AC54"/>
    <mergeCell ref="AD51:AD54"/>
    <mergeCell ref="AE51:AE54"/>
    <mergeCell ref="T51:T54"/>
    <mergeCell ref="U51:U54"/>
    <mergeCell ref="V51:V54"/>
    <mergeCell ref="W51:W54"/>
    <mergeCell ref="X51:X54"/>
    <mergeCell ref="Y51:Y54"/>
    <mergeCell ref="Z43:Z49"/>
    <mergeCell ref="AA43:AA49"/>
    <mergeCell ref="AB43:AB49"/>
    <mergeCell ref="AC43:AC49"/>
    <mergeCell ref="AD43:AD49"/>
    <mergeCell ref="I50:M50"/>
    <mergeCell ref="T43:T49"/>
    <mergeCell ref="U43:U49"/>
    <mergeCell ref="V43:V49"/>
    <mergeCell ref="W43:W49"/>
    <mergeCell ref="X43:X49"/>
    <mergeCell ref="Y43:Y49"/>
    <mergeCell ref="Z35:Z41"/>
    <mergeCell ref="AA35:AA41"/>
    <mergeCell ref="AB35:AB41"/>
    <mergeCell ref="AC35:AC41"/>
    <mergeCell ref="AD35:AD41"/>
    <mergeCell ref="I42:M42"/>
    <mergeCell ref="T35:T41"/>
    <mergeCell ref="U35:U41"/>
    <mergeCell ref="V35:V41"/>
    <mergeCell ref="W35:W41"/>
    <mergeCell ref="X35:X41"/>
    <mergeCell ref="Y35:Y41"/>
    <mergeCell ref="Z27:Z33"/>
    <mergeCell ref="AA27:AA33"/>
    <mergeCell ref="AB27:AB33"/>
    <mergeCell ref="AC27:AC33"/>
    <mergeCell ref="AD27:AD33"/>
    <mergeCell ref="I34:M34"/>
    <mergeCell ref="Y21:Y25"/>
    <mergeCell ref="I26:M26"/>
    <mergeCell ref="T27:T33"/>
    <mergeCell ref="U27:U33"/>
    <mergeCell ref="V27:V33"/>
    <mergeCell ref="W27:W33"/>
    <mergeCell ref="X27:X33"/>
    <mergeCell ref="Y27:Y33"/>
    <mergeCell ref="I20:M20"/>
    <mergeCell ref="T21:T25"/>
    <mergeCell ref="U21:U25"/>
    <mergeCell ref="V21:V25"/>
    <mergeCell ref="W21:W25"/>
    <mergeCell ref="X21:X25"/>
    <mergeCell ref="Y9:Y13"/>
    <mergeCell ref="I14:M14"/>
    <mergeCell ref="T15:T19"/>
    <mergeCell ref="U15:U19"/>
    <mergeCell ref="V15:V19"/>
    <mergeCell ref="W15:W19"/>
    <mergeCell ref="X15:X19"/>
    <mergeCell ref="Y15:Y19"/>
    <mergeCell ref="V3:V7"/>
    <mergeCell ref="W3:W7"/>
    <mergeCell ref="X3:X7"/>
    <mergeCell ref="Y3:Y7"/>
    <mergeCell ref="I8:M8"/>
    <mergeCell ref="T9:T13"/>
    <mergeCell ref="U9:U13"/>
    <mergeCell ref="V9:V13"/>
    <mergeCell ref="W9:W13"/>
    <mergeCell ref="X9:X13"/>
    <mergeCell ref="G1:G2"/>
    <mergeCell ref="H1:H2"/>
    <mergeCell ref="J1:N1"/>
    <mergeCell ref="O1:S1"/>
    <mergeCell ref="T3:T7"/>
    <mergeCell ref="U3:U7"/>
    <mergeCell ref="A1:A2"/>
    <mergeCell ref="B1:B2"/>
    <mergeCell ref="C1:C2"/>
    <mergeCell ref="D1:D2"/>
    <mergeCell ref="E1:E2"/>
    <mergeCell ref="F1:F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42" max="29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2024.10.21核价</vt:lpstr>
      <vt:lpstr>Sheet1</vt:lpstr>
      <vt:lpstr>'2024.10.21核价'!Print_Area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2024-10-23T03:06:28Z</dcterms:modified>
</cp:coreProperties>
</file>