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 firstSheet="1" activeTab="1"/>
  </bookViews>
  <sheets>
    <sheet name="Sheet1" sheetId="1" state="hidden" r:id="rId1"/>
    <sheet name="11月份-焊接产能评估" sheetId="7" r:id="rId2"/>
    <sheet name="产品生产节拍" sheetId="8" r:id="rId3"/>
    <sheet name="产值分析" sheetId="10" r:id="rId4"/>
    <sheet name="Sheet3" sheetId="9" r:id="rId5"/>
  </sheets>
  <calcPr calcId="144525"/>
</workbook>
</file>

<file path=xl/sharedStrings.xml><?xml version="1.0" encoding="utf-8"?>
<sst xmlns="http://schemas.openxmlformats.org/spreadsheetml/2006/main" count="358" uniqueCount="216">
  <si>
    <t>焊接人力分布与对比</t>
  </si>
  <si>
    <t>M20前排背骨架总成</t>
  </si>
  <si>
    <t>工序</t>
  </si>
  <si>
    <t>切管</t>
  </si>
  <si>
    <t>弯管</t>
  </si>
  <si>
    <t>缩管</t>
  </si>
  <si>
    <t>封口</t>
  </si>
  <si>
    <t>冲压</t>
  </si>
  <si>
    <t>机器人组焊</t>
  </si>
  <si>
    <t>补焊</t>
  </si>
  <si>
    <t>装簧</t>
  </si>
  <si>
    <t>人力合计</t>
  </si>
  <si>
    <t>Cycle Time</t>
  </si>
  <si>
    <r>
      <rPr>
        <sz val="12"/>
        <rFont val="宋体"/>
        <charset val="134"/>
      </rPr>
      <t>60-</t>
    </r>
    <r>
      <rPr>
        <sz val="12"/>
        <rFont val="宋体"/>
        <charset val="134"/>
      </rPr>
      <t>9</t>
    </r>
    <r>
      <rPr>
        <sz val="12"/>
        <rFont val="宋体"/>
        <charset val="134"/>
      </rPr>
      <t>0</t>
    </r>
  </si>
  <si>
    <t>产能</t>
  </si>
  <si>
    <t>需求产能</t>
  </si>
  <si>
    <t>需求量</t>
  </si>
  <si>
    <t>8h生产人力</t>
  </si>
  <si>
    <t>12h生产人力</t>
  </si>
  <si>
    <t>M20中排独立背骨架总成</t>
  </si>
  <si>
    <t>焊扶手轴</t>
  </si>
  <si>
    <t>/</t>
  </si>
  <si>
    <t>焊接车间11月份产能与人员明细表</t>
  </si>
  <si>
    <t>序号</t>
  </si>
  <si>
    <t>机种名称</t>
  </si>
  <si>
    <t>生产工序</t>
  </si>
  <si>
    <t>标准数量
(pcs)</t>
  </si>
  <si>
    <t>人数</t>
  </si>
  <si>
    <t>标准天数</t>
  </si>
  <si>
    <t>月产量</t>
  </si>
  <si>
    <t>计划产量</t>
  </si>
  <si>
    <t>生产天数</t>
  </si>
  <si>
    <t>人员需求</t>
  </si>
  <si>
    <t>备注</t>
  </si>
  <si>
    <t>C40D整体后排</t>
  </si>
  <si>
    <t>骨架焊接</t>
  </si>
  <si>
    <t>机器装夹</t>
  </si>
  <si>
    <t>6人（2个焊工+3个普工）</t>
  </si>
  <si>
    <t>伍志强前工序28天工作量</t>
  </si>
  <si>
    <t>补焊(焊接)</t>
  </si>
  <si>
    <t>前工序</t>
  </si>
  <si>
    <t>P203后排手工焊</t>
  </si>
  <si>
    <t>装夹/补焊</t>
  </si>
  <si>
    <t>P203管架/副驾座框2人兼</t>
  </si>
  <si>
    <t>伍志强完成</t>
  </si>
  <si>
    <t>c32b前排座框手工焊</t>
  </si>
  <si>
    <t>2人（1个焊工+1个普工）焊工兼C32B座盆点焊</t>
  </si>
  <si>
    <t>C32B前排副驾座框</t>
  </si>
  <si>
    <t>机器装夹/补焊</t>
  </si>
  <si>
    <t>P203管架/副驾座框</t>
  </si>
  <si>
    <t>2人（1焊工+1个普工）</t>
  </si>
  <si>
    <t>C32B打滑轨</t>
  </si>
  <si>
    <t>1人（普工）</t>
  </si>
  <si>
    <t>C32B打连接</t>
  </si>
  <si>
    <t>C40D切管</t>
  </si>
  <si>
    <t>横管</t>
  </si>
  <si>
    <t>辅料</t>
  </si>
  <si>
    <t>P203前排座框</t>
  </si>
  <si>
    <t>旋铆</t>
  </si>
  <si>
    <t>2人（普工）</t>
  </si>
  <si>
    <t>C32B/P203切管/弯管/冲压/中联座框切管/中联座框弯管</t>
  </si>
  <si>
    <t>C32B座盆点焊</t>
  </si>
  <si>
    <t>手工焊</t>
  </si>
  <si>
    <t>c32b前排座框手工焊焊工兼</t>
  </si>
  <si>
    <t>金琥座椅</t>
  </si>
  <si>
    <t>M4主驾靠背焊工和普工兼</t>
  </si>
  <si>
    <t>中联座椅</t>
  </si>
  <si>
    <t>M4主驾减震靠背骨架 （手工焊）</t>
  </si>
  <si>
    <t>焊接一序</t>
  </si>
  <si>
    <t>摆件</t>
  </si>
  <si>
    <t>6人（3个焊工+3个普工）</t>
  </si>
  <si>
    <t>6人   备注:1.手工简易焊胎很多位置属于视线盲区，焊接角度不好控制.2.焊胎设计简单焊接好的骨架总成难取出来.3.很多工件定位间隙大、且工件在手工焊有时候需要用手拿着工件点焊，避免焊接角度位置偏移。4.M4物料目前都是员工自己备料。5.M4主驾调角器窝簧和台阶螺栓装配都是员工完成。</t>
  </si>
  <si>
    <t>组焊</t>
  </si>
  <si>
    <t>焊接二序</t>
  </si>
  <si>
    <t>组装</t>
  </si>
  <si>
    <t>M4副驾大背骨架 （手工焊）</t>
  </si>
  <si>
    <t>焊接骨架（通用）</t>
  </si>
  <si>
    <t>M4副驾小背骨架 （手工焊）</t>
  </si>
  <si>
    <t>焊接骨架（1880车身）</t>
  </si>
  <si>
    <t>焊接骨架（2060车身）</t>
  </si>
  <si>
    <r>
      <t>备注：焊接车间现有人员17人，班长1人、焊工8人、普工8人。其中1名焊接9月22号辞职。按11月生产计划C32B前排2000台，C40DB计划7800台，P203计划1500台，金琥计划800台，M4计划1200台，中联0台，按生产计划焊接车间人员需求：班长1人，焊工7人，普工（含机加人员）</t>
    </r>
    <r>
      <rPr>
        <b/>
        <sz val="12"/>
        <color rgb="FFFF0000"/>
        <rFont val="宋体"/>
        <charset val="134"/>
      </rPr>
      <t>11</t>
    </r>
    <r>
      <rPr>
        <sz val="12"/>
        <rFont val="宋体"/>
        <charset val="134"/>
      </rPr>
      <t xml:space="preserve">人，才能完成月生产计划。同时焊接车间对于公司其他部门的一些事情还需要进行协助完成. </t>
    </r>
    <r>
      <rPr>
        <b/>
        <sz val="12"/>
        <color rgb="FFFF0000"/>
        <rFont val="宋体"/>
        <charset val="134"/>
      </rPr>
      <t>根据计划需求需要补充3名焊工.</t>
    </r>
  </si>
  <si>
    <t>焊接车间各产品单价汇总表</t>
  </si>
  <si>
    <t xml:space="preserve">single time 
</t>
  </si>
  <si>
    <t>总单价
(元/套)</t>
  </si>
  <si>
    <t>标准数量
(PCS)</t>
  </si>
  <si>
    <t>工序单价</t>
  </si>
  <si>
    <t>日单价</t>
  </si>
  <si>
    <t>计件工资</t>
  </si>
  <si>
    <t>基本薪资</t>
  </si>
  <si>
    <t>总工资</t>
  </si>
  <si>
    <t>平均工资</t>
  </si>
  <si>
    <t>H32B</t>
  </si>
  <si>
    <t>机加工</t>
  </si>
  <si>
    <t>圆管下料</t>
  </si>
  <si>
    <t>20〃</t>
  </si>
  <si>
    <t>52〃</t>
  </si>
  <si>
    <t>5〃</t>
  </si>
  <si>
    <t>装夹</t>
  </si>
  <si>
    <t>160〃</t>
  </si>
  <si>
    <t>514〃</t>
  </si>
  <si>
    <t>132〃</t>
  </si>
  <si>
    <t>25〃</t>
  </si>
  <si>
    <t>145〃</t>
  </si>
  <si>
    <t>270〃</t>
  </si>
  <si>
    <t>扶手焊接</t>
  </si>
  <si>
    <t>53〃</t>
  </si>
  <si>
    <t>130〃</t>
  </si>
  <si>
    <t>C40DB</t>
  </si>
  <si>
    <t>200〃</t>
  </si>
  <si>
    <t>144〃</t>
  </si>
  <si>
    <t>C32B主驾座框</t>
  </si>
  <si>
    <t>装配</t>
  </si>
  <si>
    <t>组焊兼焊线束板</t>
  </si>
  <si>
    <t>8〃</t>
  </si>
  <si>
    <t>钣金焊接</t>
  </si>
  <si>
    <t>40〃</t>
  </si>
  <si>
    <t>座盆装配点焊</t>
  </si>
  <si>
    <t>42〃</t>
  </si>
  <si>
    <t>主驾侧板连接</t>
  </si>
  <si>
    <t>70〃</t>
  </si>
  <si>
    <t>主驾组焊</t>
  </si>
  <si>
    <t>95〃</t>
  </si>
  <si>
    <t>C32B副驾座框</t>
  </si>
  <si>
    <t>滑轨安装</t>
  </si>
  <si>
    <t>机器人装夹</t>
  </si>
  <si>
    <t>75〃</t>
  </si>
  <si>
    <t>补焊一序</t>
  </si>
  <si>
    <t>45〃</t>
  </si>
  <si>
    <t>补焊二序</t>
  </si>
  <si>
    <t>81〃</t>
  </si>
  <si>
    <t>P203前排（手工）</t>
  </si>
  <si>
    <t>385〃</t>
  </si>
  <si>
    <t>敲簧</t>
  </si>
  <si>
    <t>92〃</t>
  </si>
  <si>
    <t>P203整体后排（手工）</t>
  </si>
  <si>
    <t>一序（装夹/组焊/补焊）</t>
  </si>
  <si>
    <t>408〃</t>
  </si>
  <si>
    <t>二序（装夹/组焊/补焊）</t>
  </si>
  <si>
    <t>68〃</t>
  </si>
  <si>
    <t xml:space="preserve">P203座框 </t>
  </si>
  <si>
    <t>装夹一序（主/副框架）</t>
  </si>
  <si>
    <t>80〃</t>
  </si>
  <si>
    <t>装夹二序（副驾座框）</t>
  </si>
  <si>
    <t>65〃</t>
  </si>
  <si>
    <t>一序（主/副框架）补焊</t>
  </si>
  <si>
    <t>90〃</t>
  </si>
  <si>
    <t>副驾二序补焊</t>
  </si>
  <si>
    <t>98〃</t>
  </si>
  <si>
    <t>小件总成组焊</t>
  </si>
  <si>
    <t>31〃</t>
  </si>
  <si>
    <t>中联座框 （手工焊）</t>
  </si>
  <si>
    <t>方管下料/抛光</t>
  </si>
  <si>
    <t>51.84〃</t>
  </si>
  <si>
    <t>方管扩孔</t>
  </si>
  <si>
    <t>259.2〃</t>
  </si>
  <si>
    <t>一序（装夹/组焊/补焊)</t>
  </si>
  <si>
    <t>二序（装夹/组焊/补焊)</t>
  </si>
  <si>
    <t>232〃</t>
  </si>
  <si>
    <t>72〃</t>
  </si>
  <si>
    <t>HA2铁件</t>
  </si>
  <si>
    <t>主驾调角器总成（电动/手动）</t>
  </si>
  <si>
    <t>108〃</t>
  </si>
  <si>
    <t>副驾调角器总成（电动/手动）</t>
  </si>
  <si>
    <t>调角器芯盘总成（电动/手动）</t>
  </si>
  <si>
    <t>96〃</t>
  </si>
  <si>
    <t>主驾/副驾座框边板总成</t>
  </si>
  <si>
    <t>全检/补焊/装车</t>
  </si>
  <si>
    <t>12〃</t>
  </si>
  <si>
    <t>P203-2022整体后排座垫（手工焊）</t>
  </si>
  <si>
    <t>组焊/补焊</t>
  </si>
  <si>
    <t>金琥</t>
  </si>
  <si>
    <t>骨架焊接（手工焊）</t>
  </si>
  <si>
    <t>副驾调角器总成焊接（摆件兼组焊）</t>
  </si>
  <si>
    <t>252〃</t>
  </si>
  <si>
    <t>副驾靠背骨架总成焊接（摆件兼组焊）</t>
  </si>
  <si>
    <t>195〃</t>
  </si>
  <si>
    <t>11月份产值分析</t>
  </si>
  <si>
    <t>产品名称</t>
  </si>
  <si>
    <t>订单</t>
  </si>
  <si>
    <t xml:space="preserve">single time </t>
  </si>
  <si>
    <t>原材料成本</t>
  </si>
  <si>
    <t>计件人工成本</t>
  </si>
  <si>
    <t>厂房租金</t>
  </si>
  <si>
    <t>能耗</t>
  </si>
  <si>
    <t>产值</t>
  </si>
  <si>
    <t>利润</t>
  </si>
  <si>
    <t>P203主驾靠背</t>
  </si>
  <si>
    <t>462〃</t>
  </si>
  <si>
    <t>P203副驾靠背</t>
  </si>
  <si>
    <t>P203主/副管架</t>
  </si>
  <si>
    <t>P203副驾座框</t>
  </si>
  <si>
    <t>163〃</t>
  </si>
  <si>
    <t>P203主驾座框旋铆</t>
  </si>
  <si>
    <t>420〃</t>
  </si>
  <si>
    <t>P203后排</t>
  </si>
  <si>
    <t>884〃</t>
  </si>
  <si>
    <t>C32B主驾靠背</t>
  </si>
  <si>
    <t>883〃</t>
  </si>
  <si>
    <t>C32B副驾靠背</t>
  </si>
  <si>
    <t>450〃</t>
  </si>
  <si>
    <t>516〃</t>
  </si>
  <si>
    <t>623〃</t>
  </si>
  <si>
    <t>金琥调角器总成</t>
  </si>
  <si>
    <t>金琥副驾靠背骨架</t>
  </si>
  <si>
    <t>M4减震靠背</t>
  </si>
  <si>
    <t>M4基础靠背</t>
  </si>
  <si>
    <t>M4副驾大背（通用款）</t>
  </si>
  <si>
    <t>M4小背（2060）</t>
  </si>
  <si>
    <t>M4小背（1880）</t>
  </si>
  <si>
    <t>合计</t>
  </si>
  <si>
    <t>金琥副驾靠背加强板报价</t>
  </si>
  <si>
    <t>长（mm)</t>
  </si>
  <si>
    <t>宽(mm）</t>
  </si>
  <si>
    <t>厚(mm)</t>
  </si>
  <si>
    <t>采购数量</t>
  </si>
  <si>
    <t>报价(含税）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</si>
</sst>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_);[Red]\(0.00\)"/>
    <numFmt numFmtId="180" formatCode="0.0_);[Red]\(0.0\)"/>
  </numFmts>
  <fonts count="34">
    <font>
      <sz val="12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u/>
      <sz val="22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3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2" borderId="38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6" borderId="41" applyNumberFormat="0" applyAlignment="0" applyProtection="0">
      <alignment vertical="center"/>
    </xf>
    <xf numFmtId="0" fontId="27" fillId="16" borderId="37" applyNumberFormat="0" applyAlignment="0" applyProtection="0">
      <alignment vertical="center"/>
    </xf>
    <xf numFmtId="0" fontId="28" fillId="17" borderId="42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 wrapText="1"/>
    </xf>
    <xf numFmtId="179" fontId="4" fillId="0" borderId="1" xfId="50" applyNumberFormat="1" applyFont="1" applyFill="1" applyBorder="1" applyAlignment="1">
      <alignment horizontal="center" vertical="center"/>
    </xf>
    <xf numFmtId="179" fontId="4" fillId="0" borderId="9" xfId="50" applyNumberFormat="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177" fontId="4" fillId="0" borderId="9" xfId="50" applyNumberFormat="1" applyFont="1" applyFill="1" applyBorder="1" applyAlignment="1">
      <alignment horizontal="center" vertical="center"/>
    </xf>
    <xf numFmtId="179" fontId="4" fillId="0" borderId="10" xfId="50" applyNumberFormat="1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7" fontId="4" fillId="0" borderId="10" xfId="50" applyNumberFormat="1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>
      <alignment horizontal="center" vertical="center"/>
    </xf>
    <xf numFmtId="177" fontId="7" fillId="0" borderId="1" xfId="50" applyNumberFormat="1" applyFont="1" applyFill="1" applyBorder="1" applyAlignment="1">
      <alignment horizontal="center" vertical="center"/>
    </xf>
    <xf numFmtId="0" fontId="4" fillId="0" borderId="9" xfId="49" applyNumberFormat="1" applyFont="1" applyFill="1" applyBorder="1" applyAlignment="1">
      <alignment horizontal="center" vertical="center"/>
    </xf>
    <xf numFmtId="178" fontId="4" fillId="0" borderId="9" xfId="49" applyNumberFormat="1" applyFont="1" applyFill="1" applyBorder="1" applyAlignment="1">
      <alignment horizontal="center" vertical="center"/>
    </xf>
    <xf numFmtId="177" fontId="7" fillId="0" borderId="9" xfId="49" applyNumberFormat="1" applyFont="1" applyFill="1" applyBorder="1" applyAlignment="1">
      <alignment horizontal="center" vertical="center"/>
    </xf>
    <xf numFmtId="0" fontId="4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Fill="1" applyBorder="1" applyAlignment="1">
      <alignment horizontal="center" vertical="center"/>
    </xf>
    <xf numFmtId="177" fontId="7" fillId="0" borderId="8" xfId="49" applyNumberFormat="1" applyFont="1" applyFill="1" applyBorder="1" applyAlignment="1">
      <alignment horizontal="center" vertical="center"/>
    </xf>
    <xf numFmtId="0" fontId="4" fillId="0" borderId="10" xfId="49" applyNumberFormat="1" applyFont="1" applyFill="1" applyBorder="1" applyAlignment="1">
      <alignment horizontal="center" vertical="center"/>
    </xf>
    <xf numFmtId="178" fontId="4" fillId="0" borderId="10" xfId="49" applyNumberFormat="1" applyFont="1" applyFill="1" applyBorder="1" applyAlignment="1">
      <alignment horizontal="center" vertical="center"/>
    </xf>
    <xf numFmtId="177" fontId="7" fillId="0" borderId="10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7" fontId="0" fillId="0" borderId="1" xfId="49" applyNumberFormat="1" applyFont="1" applyFill="1" applyBorder="1" applyAlignment="1">
      <alignment horizontal="center" vertical="center"/>
    </xf>
    <xf numFmtId="178" fontId="5" fillId="0" borderId="1" xfId="49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9" fontId="4" fillId="0" borderId="1" xfId="49" applyNumberFormat="1" applyFont="1" applyBorder="1" applyAlignment="1">
      <alignment horizontal="center" vertical="center"/>
    </xf>
    <xf numFmtId="178" fontId="4" fillId="3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/>
    </xf>
    <xf numFmtId="178" fontId="4" fillId="3" borderId="1" xfId="49" applyNumberFormat="1" applyFont="1" applyFill="1" applyBorder="1" applyAlignment="1">
      <alignment horizontal="center" vertical="center"/>
    </xf>
    <xf numFmtId="178" fontId="4" fillId="0" borderId="1" xfId="49" applyNumberFormat="1" applyFont="1" applyBorder="1" applyAlignment="1">
      <alignment horizontal="center" vertical="center"/>
    </xf>
    <xf numFmtId="177" fontId="0" fillId="0" borderId="1" xfId="49" applyNumberFormat="1" applyFont="1" applyBorder="1" applyAlignment="1">
      <alignment horizontal="center" vertical="center"/>
    </xf>
    <xf numFmtId="0" fontId="0" fillId="0" borderId="0" xfId="0" applyFill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2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22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0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180" fontId="0" fillId="0" borderId="25" xfId="0" applyNumberFormat="1" applyBorder="1" applyAlignment="1">
      <alignment horizontal="center" vertical="center" wrapText="1"/>
    </xf>
    <xf numFmtId="180" fontId="0" fillId="0" borderId="26" xfId="0" applyNumberFormat="1" applyBorder="1" applyAlignment="1">
      <alignment horizontal="center" vertical="center" wrapText="1"/>
    </xf>
    <xf numFmtId="180" fontId="0" fillId="0" borderId="1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76" fontId="0" fillId="0" borderId="2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22" xfId="0" applyNumberFormat="1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 wrapText="1"/>
    </xf>
    <xf numFmtId="176" fontId="0" fillId="0" borderId="25" xfId="0" applyNumberFormat="1" applyBorder="1" applyAlignment="1">
      <alignment horizontal="center" vertical="center" wrapText="1"/>
    </xf>
    <xf numFmtId="176" fontId="0" fillId="0" borderId="26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8" fontId="0" fillId="0" borderId="13" xfId="0" applyNumberFormat="1" applyFont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 wrapText="1"/>
    </xf>
    <xf numFmtId="178" fontId="0" fillId="0" borderId="32" xfId="0" applyNumberFormat="1" applyFon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80" fontId="0" fillId="0" borderId="34" xfId="0" applyNumberFormat="1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 wrapText="1"/>
    </xf>
    <xf numFmtId="180" fontId="0" fillId="0" borderId="32" xfId="0" applyNumberFormat="1" applyFont="1" applyBorder="1" applyAlignment="1">
      <alignment horizontal="center" vertical="center"/>
    </xf>
    <xf numFmtId="180" fontId="0" fillId="0" borderId="21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36" xfId="0" applyNumberForma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7"/>
  <sheetViews>
    <sheetView workbookViewId="0">
      <selection activeCell="O4" sqref="O4"/>
    </sheetView>
  </sheetViews>
  <sheetFormatPr defaultColWidth="9" defaultRowHeight="14.25"/>
  <cols>
    <col min="1" max="1" width="11.125" customWidth="1"/>
    <col min="2" max="2" width="13.125" customWidth="1"/>
    <col min="3" max="7" width="10.75" style="126" customWidth="1"/>
    <col min="8" max="8" width="0.75" style="126" customWidth="1"/>
    <col min="9" max="13" width="10.75" style="126" customWidth="1"/>
    <col min="14" max="16" width="6.5" style="126" customWidth="1"/>
    <col min="17" max="17" width="6.5" customWidth="1"/>
  </cols>
  <sheetData>
    <row r="1" ht="29.25" customHeight="1" spans="1:1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ht="29.25" customHeight="1" spans="1:13">
      <c r="A2" s="128" t="s">
        <v>1</v>
      </c>
      <c r="B2" s="129" t="s">
        <v>2</v>
      </c>
      <c r="C2" s="130" t="s">
        <v>3</v>
      </c>
      <c r="D2" s="131" t="s">
        <v>4</v>
      </c>
      <c r="E2" s="131" t="s">
        <v>5</v>
      </c>
      <c r="F2" s="131" t="s">
        <v>6</v>
      </c>
      <c r="G2" s="132" t="s">
        <v>7</v>
      </c>
      <c r="H2" s="129"/>
      <c r="I2" s="130" t="s">
        <v>8</v>
      </c>
      <c r="J2" s="131"/>
      <c r="K2" s="131" t="s">
        <v>9</v>
      </c>
      <c r="L2" s="131" t="s">
        <v>10</v>
      </c>
      <c r="M2" s="172" t="s">
        <v>11</v>
      </c>
    </row>
    <row r="3" ht="22.5" customHeight="1" spans="1:13">
      <c r="A3" s="133"/>
      <c r="B3" s="134" t="s">
        <v>12</v>
      </c>
      <c r="C3" s="135">
        <v>18</v>
      </c>
      <c r="D3" s="136">
        <v>51</v>
      </c>
      <c r="E3" s="136">
        <v>21</v>
      </c>
      <c r="F3" s="136">
        <v>48</v>
      </c>
      <c r="G3" s="137">
        <v>15</v>
      </c>
      <c r="H3" s="138"/>
      <c r="I3" s="135">
        <v>90</v>
      </c>
      <c r="J3" s="136"/>
      <c r="K3" s="173" t="s">
        <v>13</v>
      </c>
      <c r="L3" s="137">
        <v>85</v>
      </c>
      <c r="M3" s="174"/>
    </row>
    <row r="4" ht="22.5" customHeight="1" spans="1:13">
      <c r="A4" s="133"/>
      <c r="B4" s="134" t="s">
        <v>14</v>
      </c>
      <c r="C4" s="139">
        <f>3600/C3</f>
        <v>200</v>
      </c>
      <c r="D4" s="140">
        <f t="shared" ref="D4:L4" si="0">3600/D3</f>
        <v>70.5882352941177</v>
      </c>
      <c r="E4" s="140">
        <f t="shared" si="0"/>
        <v>171.428571428571</v>
      </c>
      <c r="F4" s="140">
        <f t="shared" si="0"/>
        <v>75</v>
      </c>
      <c r="G4" s="141">
        <f t="shared" si="0"/>
        <v>240</v>
      </c>
      <c r="H4" s="138"/>
      <c r="I4" s="139">
        <f>3600/I3</f>
        <v>40</v>
      </c>
      <c r="J4" s="140"/>
      <c r="K4" s="140">
        <f>3600/I3</f>
        <v>40</v>
      </c>
      <c r="L4" s="141">
        <f t="shared" si="0"/>
        <v>42.3529411764706</v>
      </c>
      <c r="M4" s="174"/>
    </row>
    <row r="5" ht="22.5" customHeight="1" spans="1:13">
      <c r="A5" s="133"/>
      <c r="B5" s="134" t="s">
        <v>15</v>
      </c>
      <c r="C5" s="139">
        <v>720</v>
      </c>
      <c r="D5" s="140">
        <v>720</v>
      </c>
      <c r="E5" s="140">
        <v>720</v>
      </c>
      <c r="F5" s="140">
        <v>720</v>
      </c>
      <c r="G5" s="141">
        <v>720</v>
      </c>
      <c r="H5" s="138"/>
      <c r="I5" s="139">
        <v>720</v>
      </c>
      <c r="J5" s="140"/>
      <c r="K5" s="140">
        <v>720</v>
      </c>
      <c r="L5" s="141">
        <v>720</v>
      </c>
      <c r="M5" s="174"/>
    </row>
    <row r="6" ht="22.5" customHeight="1" spans="1:13">
      <c r="A6" s="133" t="s">
        <v>16</v>
      </c>
      <c r="B6" s="134" t="s">
        <v>17</v>
      </c>
      <c r="C6" s="139">
        <f>1440/C4/6.5</f>
        <v>1.10769230769231</v>
      </c>
      <c r="D6" s="142">
        <f>D5/D4/6.5</f>
        <v>1.56923076923077</v>
      </c>
      <c r="E6" s="142">
        <f t="shared" ref="E6" si="1">1440/E4/6.5</f>
        <v>1.29230769230769</v>
      </c>
      <c r="F6" s="142">
        <f>F5/F4/6.5</f>
        <v>1.47692307692308</v>
      </c>
      <c r="G6" s="143">
        <f>G5/G4/6.5</f>
        <v>0.461538461538462</v>
      </c>
      <c r="H6" s="144"/>
      <c r="I6" s="139">
        <f>720/I4/6.5</f>
        <v>2.76923076923077</v>
      </c>
      <c r="J6" s="140"/>
      <c r="K6" s="140">
        <f>K5/K4/6.5</f>
        <v>2.76923076923077</v>
      </c>
      <c r="L6" s="141">
        <f>L5/L4/6.5</f>
        <v>2.61538461538462</v>
      </c>
      <c r="M6" s="175">
        <f>SUM(C6:L6)</f>
        <v>14.0615384615385</v>
      </c>
    </row>
    <row r="7" ht="22.5" customHeight="1" spans="1:13">
      <c r="A7" s="145">
        <v>720</v>
      </c>
      <c r="B7" s="146" t="s">
        <v>18</v>
      </c>
      <c r="C7" s="147">
        <f>1440/C4/9.5</f>
        <v>0.757894736842105</v>
      </c>
      <c r="D7" s="148">
        <f t="shared" ref="D7:E7" si="2">1440/D4/9.5</f>
        <v>2.14736842105263</v>
      </c>
      <c r="E7" s="148">
        <f t="shared" si="2"/>
        <v>0.88421052631579</v>
      </c>
      <c r="F7" s="148">
        <f>720/F4/9.5</f>
        <v>1.01052631578947</v>
      </c>
      <c r="G7" s="149">
        <f>720/G4/9.5</f>
        <v>0.315789473684211</v>
      </c>
      <c r="H7" s="150"/>
      <c r="I7" s="166">
        <f t="shared" ref="I7" si="3">I5/I4/9.5</f>
        <v>1.89473684210526</v>
      </c>
      <c r="J7" s="167"/>
      <c r="K7" s="167">
        <f>K5/K4/9.5</f>
        <v>1.89473684210526</v>
      </c>
      <c r="L7" s="168">
        <f>L5/L4/9.5</f>
        <v>1.78947368421053</v>
      </c>
      <c r="M7" s="176">
        <f>SUM(C7:L7)</f>
        <v>10.6947368421053</v>
      </c>
    </row>
    <row r="8" ht="22.5" customHeight="1" spans="1:14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77"/>
    </row>
    <row r="9" ht="22.5" customHeight="1" spans="1:13">
      <c r="A9" s="152" t="s">
        <v>19</v>
      </c>
      <c r="B9" s="130" t="s">
        <v>2</v>
      </c>
      <c r="C9" s="153" t="s">
        <v>3</v>
      </c>
      <c r="D9" s="154">
        <v>1.2</v>
      </c>
      <c r="E9" s="155" t="s">
        <v>5</v>
      </c>
      <c r="F9" s="154" t="s">
        <v>6</v>
      </c>
      <c r="G9" s="156" t="s">
        <v>7</v>
      </c>
      <c r="H9" s="157"/>
      <c r="I9" s="153" t="s">
        <v>20</v>
      </c>
      <c r="J9" s="154" t="s">
        <v>8</v>
      </c>
      <c r="K9" s="154" t="s">
        <v>9</v>
      </c>
      <c r="L9" s="156" t="s">
        <v>10</v>
      </c>
      <c r="M9" s="178" t="s">
        <v>11</v>
      </c>
    </row>
    <row r="10" ht="22.5" customHeight="1" spans="1:13">
      <c r="A10" s="158"/>
      <c r="B10" s="159" t="s">
        <v>12</v>
      </c>
      <c r="C10" s="160" t="s">
        <v>21</v>
      </c>
      <c r="D10" s="140">
        <v>51</v>
      </c>
      <c r="E10" s="161" t="s">
        <v>21</v>
      </c>
      <c r="F10" s="140">
        <v>48</v>
      </c>
      <c r="G10" s="162" t="s">
        <v>21</v>
      </c>
      <c r="H10" s="163"/>
      <c r="I10" s="179">
        <v>41</v>
      </c>
      <c r="J10" s="179">
        <v>90</v>
      </c>
      <c r="K10" s="161" t="s">
        <v>13</v>
      </c>
      <c r="L10" s="141">
        <v>85</v>
      </c>
      <c r="M10" s="180"/>
    </row>
    <row r="11" ht="22.5" customHeight="1" spans="1:13">
      <c r="A11" s="158"/>
      <c r="B11" s="159" t="s">
        <v>14</v>
      </c>
      <c r="C11" s="160" t="s">
        <v>21</v>
      </c>
      <c r="D11" s="140">
        <f t="shared" ref="D11" si="4">3600/D10</f>
        <v>70.5882352941177</v>
      </c>
      <c r="E11" s="161" t="s">
        <v>21</v>
      </c>
      <c r="F11" s="140">
        <f t="shared" ref="F11" si="5">3600/F10</f>
        <v>75</v>
      </c>
      <c r="G11" s="162" t="s">
        <v>21</v>
      </c>
      <c r="H11" s="163"/>
      <c r="I11" s="179">
        <f>3600/I10</f>
        <v>87.8048780487805</v>
      </c>
      <c r="J11" s="179">
        <f>3600/J10</f>
        <v>40</v>
      </c>
      <c r="K11" s="140">
        <f>3600/J10</f>
        <v>40</v>
      </c>
      <c r="L11" s="141">
        <f t="shared" ref="L11" si="6">3600/L10</f>
        <v>42.3529411764706</v>
      </c>
      <c r="M11" s="180"/>
    </row>
    <row r="12" ht="22.5" customHeight="1" spans="1:13">
      <c r="A12" s="164"/>
      <c r="B12" s="159" t="s">
        <v>15</v>
      </c>
      <c r="C12" s="139">
        <v>720</v>
      </c>
      <c r="D12" s="140">
        <v>720</v>
      </c>
      <c r="E12" s="140">
        <v>720</v>
      </c>
      <c r="F12" s="140">
        <v>720</v>
      </c>
      <c r="G12" s="141">
        <v>720</v>
      </c>
      <c r="H12" s="138"/>
      <c r="I12" s="179">
        <v>720</v>
      </c>
      <c r="J12" s="179">
        <v>720</v>
      </c>
      <c r="K12" s="140">
        <v>720</v>
      </c>
      <c r="L12" s="141">
        <v>720</v>
      </c>
      <c r="M12" s="180"/>
    </row>
    <row r="13" ht="22.5" customHeight="1" spans="1:14">
      <c r="A13" s="133" t="s">
        <v>16</v>
      </c>
      <c r="B13" s="159" t="s">
        <v>17</v>
      </c>
      <c r="C13" s="139">
        <v>0</v>
      </c>
      <c r="D13" s="142">
        <f>D12/D11/6.5</f>
        <v>1.56923076923077</v>
      </c>
      <c r="E13" s="140">
        <v>0</v>
      </c>
      <c r="F13" s="142">
        <f>F12/F11/6.5</f>
        <v>1.47692307692308</v>
      </c>
      <c r="G13" s="141">
        <v>0</v>
      </c>
      <c r="H13" s="138"/>
      <c r="I13" s="181">
        <f>720/I11/6.5</f>
        <v>1.26153846153846</v>
      </c>
      <c r="J13" s="179">
        <f>720/J11/6.5</f>
        <v>2.76923076923077</v>
      </c>
      <c r="K13" s="140">
        <f>K12/K11/6.5</f>
        <v>2.76923076923077</v>
      </c>
      <c r="L13" s="141">
        <f>L12/L11/6.5</f>
        <v>2.61538461538462</v>
      </c>
      <c r="M13" s="175">
        <f>SUM(C13:L13)</f>
        <v>12.4615384615385</v>
      </c>
      <c r="N13" s="182">
        <f>M6+M13</f>
        <v>26.5230769230769</v>
      </c>
    </row>
    <row r="14" ht="22.5" customHeight="1" spans="1:14">
      <c r="A14" s="145">
        <v>720</v>
      </c>
      <c r="B14" s="165" t="s">
        <v>18</v>
      </c>
      <c r="C14" s="166">
        <v>0</v>
      </c>
      <c r="D14" s="148">
        <f>720/D11/9.5</f>
        <v>1.07368421052632</v>
      </c>
      <c r="E14" s="167">
        <v>0</v>
      </c>
      <c r="F14" s="148">
        <f>720/F11/9.5</f>
        <v>1.01052631578947</v>
      </c>
      <c r="G14" s="168">
        <v>0</v>
      </c>
      <c r="H14" s="169"/>
      <c r="I14" s="147">
        <f t="shared" ref="I14:L14" si="7">I12/I11/9.5</f>
        <v>0.863157894736842</v>
      </c>
      <c r="J14" s="183">
        <f t="shared" si="7"/>
        <v>1.89473684210526</v>
      </c>
      <c r="K14" s="167">
        <f t="shared" si="7"/>
        <v>1.89473684210526</v>
      </c>
      <c r="L14" s="168">
        <f t="shared" si="7"/>
        <v>1.78947368421053</v>
      </c>
      <c r="M14" s="176">
        <f>SUM(C14:L14)</f>
        <v>8.52631578947368</v>
      </c>
      <c r="N14" s="182">
        <f>M7+M14</f>
        <v>19.2210526315789</v>
      </c>
    </row>
    <row r="15" spans="1:12">
      <c r="A15" s="170"/>
      <c r="B15" s="170"/>
      <c r="C15" s="170"/>
      <c r="D15" s="170"/>
      <c r="E15" s="171"/>
      <c r="F15" s="170"/>
      <c r="G15" s="170"/>
      <c r="H15" s="170"/>
      <c r="I15" s="170"/>
      <c r="J15" s="170"/>
      <c r="K15" s="170"/>
      <c r="L15" s="170"/>
    </row>
    <row r="16" spans="1:12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2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</row>
    <row r="18" spans="1:12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</row>
    <row r="19" spans="1:12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spans="1:12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</row>
    <row r="21" spans="1:12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</row>
    <row r="22" spans="1:12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</row>
    <row r="23" spans="1:12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</row>
    <row r="24" spans="1:12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</row>
    <row r="25" spans="1:12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</row>
    <row r="26" spans="1:12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</row>
    <row r="27" spans="1:12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</row>
  </sheetData>
  <mergeCells count="12">
    <mergeCell ref="A1:M1"/>
    <mergeCell ref="I2:J2"/>
    <mergeCell ref="I3:J3"/>
    <mergeCell ref="I4:J4"/>
    <mergeCell ref="I5:J5"/>
    <mergeCell ref="I6:J6"/>
    <mergeCell ref="I7:J7"/>
    <mergeCell ref="A8:M8"/>
    <mergeCell ref="A2:A5"/>
    <mergeCell ref="A9:A12"/>
    <mergeCell ref="M2:M5"/>
    <mergeCell ref="M9:M12"/>
  </mergeCells>
  <pageMargins left="0.24" right="0.19" top="0.28" bottom="0.2" header="0.21" footer="0.17"/>
  <pageSetup paperSize="51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view="pageBreakPreview" zoomScaleNormal="100" topLeftCell="A46" workbookViewId="0">
      <selection activeCell="G49" sqref="G49:G54"/>
    </sheetView>
  </sheetViews>
  <sheetFormatPr defaultColWidth="9" defaultRowHeight="14.25"/>
  <cols>
    <col min="1" max="1" width="9.125" customWidth="1"/>
    <col min="4" max="4" width="18" customWidth="1"/>
    <col min="5" max="7" width="9.125" customWidth="1"/>
    <col min="10" max="10" width="10.625" customWidth="1"/>
    <col min="11" max="11" width="27.25" customWidth="1"/>
    <col min="12" max="12" width="17.125" customWidth="1"/>
  </cols>
  <sheetData>
    <row r="1" ht="38" customHeight="1" spans="1:12">
      <c r="A1" s="97" t="s">
        <v>22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customHeight="1" spans="1:8">
      <c r="A2" s="98"/>
      <c r="B2" s="98"/>
      <c r="C2" s="98"/>
      <c r="D2" s="98"/>
      <c r="E2" s="98"/>
      <c r="F2" s="98"/>
      <c r="G2" s="98"/>
      <c r="H2" s="98"/>
    </row>
    <row r="3" customHeight="1" spans="1:12">
      <c r="A3" s="99" t="s">
        <v>23</v>
      </c>
      <c r="B3" s="99" t="s">
        <v>24</v>
      </c>
      <c r="C3" s="99" t="s">
        <v>25</v>
      </c>
      <c r="D3" s="99"/>
      <c r="E3" s="100" t="s">
        <v>26</v>
      </c>
      <c r="F3" s="99" t="s">
        <v>27</v>
      </c>
      <c r="G3" s="99" t="s">
        <v>28</v>
      </c>
      <c r="H3" s="101" t="s">
        <v>29</v>
      </c>
      <c r="I3" s="114" t="s">
        <v>30</v>
      </c>
      <c r="J3" s="115" t="s">
        <v>31</v>
      </c>
      <c r="K3" s="114" t="s">
        <v>32</v>
      </c>
      <c r="L3" s="114" t="s">
        <v>33</v>
      </c>
    </row>
    <row r="4" spans="1:12">
      <c r="A4" s="99"/>
      <c r="B4" s="99"/>
      <c r="C4" s="99"/>
      <c r="D4" s="99"/>
      <c r="E4" s="100"/>
      <c r="F4" s="99"/>
      <c r="G4" s="99"/>
      <c r="H4" s="101"/>
      <c r="I4" s="114"/>
      <c r="J4" s="115"/>
      <c r="K4" s="114"/>
      <c r="L4" s="114"/>
    </row>
    <row r="5" s="96" customFormat="1" ht="31.5" customHeight="1" spans="1:12">
      <c r="A5" s="102">
        <v>1</v>
      </c>
      <c r="B5" s="103" t="s">
        <v>34</v>
      </c>
      <c r="C5" s="103" t="s">
        <v>35</v>
      </c>
      <c r="D5" s="104" t="s">
        <v>36</v>
      </c>
      <c r="E5" s="105">
        <v>160</v>
      </c>
      <c r="F5" s="105">
        <v>2</v>
      </c>
      <c r="G5" s="105">
        <v>26</v>
      </c>
      <c r="H5" s="106">
        <f>G5*E5*F5</f>
        <v>8320</v>
      </c>
      <c r="I5" s="102">
        <v>7800</v>
      </c>
      <c r="J5" s="116">
        <f>I5/320</f>
        <v>24.375</v>
      </c>
      <c r="K5" s="117" t="s">
        <v>37</v>
      </c>
      <c r="L5" s="118" t="s">
        <v>38</v>
      </c>
    </row>
    <row r="6" s="96" customFormat="1" ht="31.5" customHeight="1" spans="1:12">
      <c r="A6" s="102"/>
      <c r="B6" s="103"/>
      <c r="C6" s="103"/>
      <c r="D6" s="104" t="s">
        <v>39</v>
      </c>
      <c r="E6" s="105">
        <v>160</v>
      </c>
      <c r="F6" s="105">
        <v>2</v>
      </c>
      <c r="G6" s="105">
        <v>26</v>
      </c>
      <c r="H6" s="106">
        <f>G6*E6*F6</f>
        <v>8320</v>
      </c>
      <c r="I6" s="102"/>
      <c r="J6" s="116">
        <f>I5/320</f>
        <v>24.375</v>
      </c>
      <c r="K6" s="117"/>
      <c r="L6" s="118"/>
    </row>
    <row r="7" s="96" customFormat="1" ht="31.5" customHeight="1" spans="1:12">
      <c r="A7" s="102"/>
      <c r="B7" s="103"/>
      <c r="C7" s="103"/>
      <c r="D7" s="104" t="s">
        <v>40</v>
      </c>
      <c r="E7" s="105">
        <v>320</v>
      </c>
      <c r="F7" s="105">
        <v>1</v>
      </c>
      <c r="G7" s="105">
        <v>26</v>
      </c>
      <c r="H7" s="106">
        <f>G7*E7</f>
        <v>8320</v>
      </c>
      <c r="I7" s="102"/>
      <c r="J7" s="116">
        <f>I5/E7</f>
        <v>24.375</v>
      </c>
      <c r="K7" s="117"/>
      <c r="L7" s="118"/>
    </row>
    <row r="8" s="96" customFormat="1" ht="31.5" customHeight="1" spans="1:12">
      <c r="A8" s="102">
        <v>3</v>
      </c>
      <c r="B8" s="103" t="s">
        <v>41</v>
      </c>
      <c r="C8" s="103" t="s">
        <v>35</v>
      </c>
      <c r="D8" s="104" t="s">
        <v>42</v>
      </c>
      <c r="E8" s="105">
        <v>90</v>
      </c>
      <c r="F8" s="105">
        <v>2</v>
      </c>
      <c r="G8" s="105">
        <v>26</v>
      </c>
      <c r="H8" s="6">
        <f>G8*E8*F8/2</f>
        <v>2340</v>
      </c>
      <c r="I8" s="102">
        <v>1500</v>
      </c>
      <c r="J8" s="116">
        <f>I8/E8</f>
        <v>16.6666666666667</v>
      </c>
      <c r="K8" s="3" t="s">
        <v>43</v>
      </c>
      <c r="L8" s="118"/>
    </row>
    <row r="9" s="96" customFormat="1" ht="31.5" customHeight="1" spans="1:12">
      <c r="A9" s="102"/>
      <c r="B9" s="103"/>
      <c r="C9" s="107" t="s">
        <v>40</v>
      </c>
      <c r="D9" s="107"/>
      <c r="E9" s="26">
        <v>360</v>
      </c>
      <c r="F9" s="26">
        <v>1</v>
      </c>
      <c r="G9" s="26">
        <v>26</v>
      </c>
      <c r="H9" s="106">
        <f>G9*E9</f>
        <v>9360</v>
      </c>
      <c r="I9" s="102"/>
      <c r="J9" s="116">
        <f>I8/E9</f>
        <v>4.16666666666667</v>
      </c>
      <c r="K9" s="6" t="s">
        <v>44</v>
      </c>
      <c r="L9" s="118"/>
    </row>
    <row r="10" s="96" customFormat="1" ht="45.75" customHeight="1" spans="1:12">
      <c r="A10" s="102">
        <v>4</v>
      </c>
      <c r="B10" s="103" t="s">
        <v>45</v>
      </c>
      <c r="C10" s="103" t="s">
        <v>35</v>
      </c>
      <c r="D10" s="104" t="s">
        <v>42</v>
      </c>
      <c r="E10" s="105">
        <v>300</v>
      </c>
      <c r="F10" s="105">
        <v>1</v>
      </c>
      <c r="G10" s="105">
        <v>26</v>
      </c>
      <c r="H10" s="102">
        <f>G10*E10</f>
        <v>7800</v>
      </c>
      <c r="I10" s="102">
        <v>2000</v>
      </c>
      <c r="J10" s="116">
        <f>I10/E10</f>
        <v>6.66666666666667</v>
      </c>
      <c r="K10" s="119" t="s">
        <v>46</v>
      </c>
      <c r="L10" s="6"/>
    </row>
    <row r="11" s="96" customFormat="1" spans="1:12">
      <c r="A11" s="102">
        <v>5</v>
      </c>
      <c r="B11" s="103" t="s">
        <v>47</v>
      </c>
      <c r="C11" s="103" t="s">
        <v>35</v>
      </c>
      <c r="D11" s="104" t="s">
        <v>48</v>
      </c>
      <c r="E11" s="105">
        <v>200</v>
      </c>
      <c r="F11" s="105">
        <v>2</v>
      </c>
      <c r="G11" s="105">
        <v>26</v>
      </c>
      <c r="H11" s="102">
        <f>G11*E11</f>
        <v>5200</v>
      </c>
      <c r="I11" s="102">
        <v>2000</v>
      </c>
      <c r="J11" s="102">
        <f>I11/E11</f>
        <v>10</v>
      </c>
      <c r="K11" s="119"/>
      <c r="L11" s="6"/>
    </row>
    <row r="12" s="96" customFormat="1" spans="1:12">
      <c r="A12" s="102"/>
      <c r="B12" s="103"/>
      <c r="C12" s="103"/>
      <c r="D12" s="104"/>
      <c r="E12" s="105"/>
      <c r="F12" s="105"/>
      <c r="G12" s="105"/>
      <c r="H12" s="102"/>
      <c r="I12" s="102"/>
      <c r="J12" s="102"/>
      <c r="K12" s="119"/>
      <c r="L12" s="6"/>
    </row>
    <row r="13" s="96" customFormat="1" spans="1:12">
      <c r="A13" s="102"/>
      <c r="B13" s="103"/>
      <c r="C13" s="103"/>
      <c r="D13" s="104"/>
      <c r="E13" s="105"/>
      <c r="F13" s="105"/>
      <c r="G13" s="105"/>
      <c r="H13" s="102"/>
      <c r="I13" s="102"/>
      <c r="J13" s="102"/>
      <c r="K13" s="119"/>
      <c r="L13" s="6"/>
    </row>
    <row r="14" s="96" customFormat="1" spans="1:12">
      <c r="A14" s="102"/>
      <c r="B14" s="103"/>
      <c r="C14" s="103"/>
      <c r="D14" s="104"/>
      <c r="E14" s="105"/>
      <c r="F14" s="105"/>
      <c r="G14" s="105"/>
      <c r="H14" s="102"/>
      <c r="I14" s="102"/>
      <c r="J14" s="102"/>
      <c r="K14" s="119"/>
      <c r="L14" s="6"/>
    </row>
    <row r="15" s="96" customFormat="1" spans="1:12">
      <c r="A15" s="102">
        <v>6</v>
      </c>
      <c r="B15" s="103" t="s">
        <v>49</v>
      </c>
      <c r="C15" s="103" t="s">
        <v>35</v>
      </c>
      <c r="D15" s="104" t="s">
        <v>36</v>
      </c>
      <c r="E15" s="105">
        <v>150</v>
      </c>
      <c r="F15" s="105">
        <v>2</v>
      </c>
      <c r="G15" s="105">
        <v>26</v>
      </c>
      <c r="H15" s="102">
        <f>G15*E15</f>
        <v>3900</v>
      </c>
      <c r="I15" s="102">
        <v>1500</v>
      </c>
      <c r="J15" s="102">
        <f>I15/E15</f>
        <v>10</v>
      </c>
      <c r="K15" s="120" t="s">
        <v>50</v>
      </c>
      <c r="L15" s="6"/>
    </row>
    <row r="16" s="96" customFormat="1" spans="1:12">
      <c r="A16" s="102"/>
      <c r="B16" s="103"/>
      <c r="C16" s="103"/>
      <c r="D16" s="104"/>
      <c r="E16" s="105"/>
      <c r="F16" s="105"/>
      <c r="G16" s="105"/>
      <c r="H16" s="102"/>
      <c r="I16" s="102"/>
      <c r="J16" s="102"/>
      <c r="K16" s="120"/>
      <c r="L16" s="6"/>
    </row>
    <row r="17" s="96" customFormat="1" spans="1:12">
      <c r="A17" s="102"/>
      <c r="B17" s="103"/>
      <c r="C17" s="103"/>
      <c r="D17" s="104"/>
      <c r="E17" s="105"/>
      <c r="F17" s="105"/>
      <c r="G17" s="105"/>
      <c r="H17" s="102"/>
      <c r="I17" s="102"/>
      <c r="J17" s="102"/>
      <c r="K17" s="120"/>
      <c r="L17" s="6"/>
    </row>
    <row r="18" s="96" customFormat="1" ht="45.75" customHeight="1" spans="1:12">
      <c r="A18" s="102">
        <v>7</v>
      </c>
      <c r="B18" s="103" t="s">
        <v>51</v>
      </c>
      <c r="C18" s="103"/>
      <c r="D18" s="104" t="s">
        <v>40</v>
      </c>
      <c r="E18" s="105">
        <v>200</v>
      </c>
      <c r="F18" s="105">
        <v>1</v>
      </c>
      <c r="G18" s="105">
        <v>26</v>
      </c>
      <c r="H18" s="102">
        <f t="shared" ref="H18:H22" si="0">G18*E18</f>
        <v>5200</v>
      </c>
      <c r="I18" s="102">
        <v>2000</v>
      </c>
      <c r="J18" s="102">
        <f>I18/E18</f>
        <v>10</v>
      </c>
      <c r="K18" s="102" t="s">
        <v>52</v>
      </c>
      <c r="L18" s="6"/>
    </row>
    <row r="19" s="96" customFormat="1" spans="1:12">
      <c r="A19" s="102">
        <v>8</v>
      </c>
      <c r="B19" s="103" t="s">
        <v>53</v>
      </c>
      <c r="C19" s="103"/>
      <c r="D19" s="104" t="s">
        <v>40</v>
      </c>
      <c r="E19" s="105">
        <v>300</v>
      </c>
      <c r="F19" s="105">
        <v>1</v>
      </c>
      <c r="G19" s="105">
        <v>26</v>
      </c>
      <c r="H19" s="102">
        <f t="shared" si="0"/>
        <v>7800</v>
      </c>
      <c r="I19" s="102">
        <v>2000</v>
      </c>
      <c r="J19" s="116">
        <f>I19/E19</f>
        <v>6.66666666666667</v>
      </c>
      <c r="K19" s="102"/>
      <c r="L19" s="6"/>
    </row>
    <row r="20" s="96" customFormat="1" spans="1:12">
      <c r="A20" s="102"/>
      <c r="B20" s="103"/>
      <c r="C20" s="103"/>
      <c r="D20" s="104"/>
      <c r="E20" s="105"/>
      <c r="F20" s="105"/>
      <c r="G20" s="105"/>
      <c r="H20" s="102"/>
      <c r="I20" s="102"/>
      <c r="J20" s="116"/>
      <c r="K20" s="102"/>
      <c r="L20" s="6"/>
    </row>
    <row r="21" s="96" customFormat="1" spans="1:12">
      <c r="A21" s="102"/>
      <c r="B21" s="103"/>
      <c r="C21" s="103"/>
      <c r="D21" s="104"/>
      <c r="E21" s="105"/>
      <c r="F21" s="105"/>
      <c r="G21" s="105"/>
      <c r="H21" s="102"/>
      <c r="I21" s="102"/>
      <c r="J21" s="116"/>
      <c r="K21" s="102"/>
      <c r="L21" s="6"/>
    </row>
    <row r="22" s="96" customFormat="1" customHeight="1" spans="1:12">
      <c r="A22" s="102">
        <v>10</v>
      </c>
      <c r="B22" s="103" t="s">
        <v>54</v>
      </c>
      <c r="C22" s="103" t="s">
        <v>55</v>
      </c>
      <c r="D22" s="104" t="s">
        <v>56</v>
      </c>
      <c r="E22" s="105">
        <v>1200</v>
      </c>
      <c r="F22" s="105">
        <v>1</v>
      </c>
      <c r="G22" s="105">
        <v>26</v>
      </c>
      <c r="H22" s="102">
        <f t="shared" si="0"/>
        <v>31200</v>
      </c>
      <c r="I22" s="102">
        <v>7800</v>
      </c>
      <c r="J22" s="102">
        <f>I22/E22</f>
        <v>6.5</v>
      </c>
      <c r="K22" s="102"/>
      <c r="L22" s="6"/>
    </row>
    <row r="23" s="96" customFormat="1" spans="1:12">
      <c r="A23" s="102"/>
      <c r="B23" s="103"/>
      <c r="C23" s="103"/>
      <c r="D23" s="104"/>
      <c r="E23" s="105"/>
      <c r="F23" s="105"/>
      <c r="G23" s="105"/>
      <c r="H23" s="102"/>
      <c r="I23" s="102"/>
      <c r="J23" s="102"/>
      <c r="K23" s="102"/>
      <c r="L23" s="6"/>
    </row>
    <row r="24" s="96" customFormat="1" spans="1:12">
      <c r="A24" s="102"/>
      <c r="B24" s="103"/>
      <c r="C24" s="103"/>
      <c r="D24" s="104"/>
      <c r="E24" s="105"/>
      <c r="F24" s="105"/>
      <c r="G24" s="105"/>
      <c r="H24" s="102"/>
      <c r="I24" s="102"/>
      <c r="J24" s="102"/>
      <c r="K24" s="102"/>
      <c r="L24" s="6"/>
    </row>
    <row r="25" s="96" customFormat="1" ht="45.75" customHeight="1" spans="1:12">
      <c r="A25" s="102">
        <v>9</v>
      </c>
      <c r="B25" s="103" t="s">
        <v>57</v>
      </c>
      <c r="C25" s="103" t="s">
        <v>58</v>
      </c>
      <c r="D25" s="104" t="s">
        <v>40</v>
      </c>
      <c r="E25" s="105">
        <v>120</v>
      </c>
      <c r="F25" s="105">
        <v>2</v>
      </c>
      <c r="G25" s="105">
        <v>26</v>
      </c>
      <c r="H25" s="102">
        <f>G25*E25</f>
        <v>3120</v>
      </c>
      <c r="I25" s="102">
        <v>1500</v>
      </c>
      <c r="J25" s="102">
        <f>I25/E25</f>
        <v>12.5</v>
      </c>
      <c r="K25" s="102" t="s">
        <v>59</v>
      </c>
      <c r="L25" s="6"/>
    </row>
    <row r="26" s="96" customFormat="1" spans="1:12">
      <c r="A26" s="102">
        <v>11</v>
      </c>
      <c r="B26" s="103" t="s">
        <v>60</v>
      </c>
      <c r="C26" s="103"/>
      <c r="D26" s="104" t="s">
        <v>40</v>
      </c>
      <c r="E26" s="105">
        <v>600</v>
      </c>
      <c r="F26" s="105">
        <v>2</v>
      </c>
      <c r="G26" s="105">
        <v>26</v>
      </c>
      <c r="H26" s="102">
        <f>G26*E26</f>
        <v>15600</v>
      </c>
      <c r="I26" s="102">
        <v>11000</v>
      </c>
      <c r="J26" s="116">
        <f>I26/E26</f>
        <v>18.3333333333333</v>
      </c>
      <c r="K26" s="102"/>
      <c r="L26" s="6"/>
    </row>
    <row r="27" s="96" customFormat="1" spans="1:12">
      <c r="A27" s="102"/>
      <c r="B27" s="103"/>
      <c r="C27" s="103"/>
      <c r="D27" s="104"/>
      <c r="E27" s="105"/>
      <c r="F27" s="105"/>
      <c r="G27" s="105"/>
      <c r="H27" s="102"/>
      <c r="I27" s="102"/>
      <c r="J27" s="116"/>
      <c r="K27" s="102"/>
      <c r="L27" s="6"/>
    </row>
    <row r="28" s="96" customFormat="1" ht="77" customHeight="1" spans="1:12">
      <c r="A28" s="102"/>
      <c r="B28" s="103"/>
      <c r="C28" s="103"/>
      <c r="D28" s="104"/>
      <c r="E28" s="105"/>
      <c r="F28" s="105"/>
      <c r="G28" s="105"/>
      <c r="H28" s="102"/>
      <c r="I28" s="102"/>
      <c r="J28" s="116"/>
      <c r="K28" s="102"/>
      <c r="L28" s="6"/>
    </row>
    <row r="29" s="96" customFormat="1" ht="54.75" customHeight="1" spans="1:12">
      <c r="A29" s="102">
        <v>12</v>
      </c>
      <c r="B29" s="103" t="s">
        <v>61</v>
      </c>
      <c r="C29" s="103" t="s">
        <v>62</v>
      </c>
      <c r="D29" s="104" t="s">
        <v>40</v>
      </c>
      <c r="E29" s="105">
        <v>251</v>
      </c>
      <c r="F29" s="105">
        <v>1</v>
      </c>
      <c r="G29" s="105">
        <v>26</v>
      </c>
      <c r="H29" s="102">
        <f>G29*E29</f>
        <v>6526</v>
      </c>
      <c r="I29" s="102">
        <v>4000</v>
      </c>
      <c r="J29" s="121">
        <f>I29/E29</f>
        <v>15.9362549800797</v>
      </c>
      <c r="K29" s="122" t="s">
        <v>63</v>
      </c>
      <c r="L29" s="102"/>
    </row>
    <row r="30" s="96" customFormat="1" spans="1:12">
      <c r="A30" s="102">
        <v>13</v>
      </c>
      <c r="B30" s="103" t="s">
        <v>64</v>
      </c>
      <c r="C30" s="103" t="s">
        <v>35</v>
      </c>
      <c r="D30" s="104" t="s">
        <v>62</v>
      </c>
      <c r="E30" s="105">
        <v>100</v>
      </c>
      <c r="F30" s="105">
        <v>2</v>
      </c>
      <c r="G30" s="105">
        <v>26</v>
      </c>
      <c r="H30" s="102">
        <f>65*26</f>
        <v>1690</v>
      </c>
      <c r="I30" s="102">
        <v>800</v>
      </c>
      <c r="J30" s="102">
        <f>I30/E30</f>
        <v>8</v>
      </c>
      <c r="K30" s="123" t="s">
        <v>65</v>
      </c>
      <c r="L30" s="102"/>
    </row>
    <row r="31" s="96" customFormat="1" spans="1:12">
      <c r="A31" s="102"/>
      <c r="B31" s="103"/>
      <c r="C31" s="103"/>
      <c r="D31" s="104"/>
      <c r="E31" s="105"/>
      <c r="F31" s="105"/>
      <c r="G31" s="105"/>
      <c r="H31" s="102"/>
      <c r="I31" s="102"/>
      <c r="J31" s="102"/>
      <c r="K31" s="123"/>
      <c r="L31" s="102"/>
    </row>
    <row r="32" s="96" customFormat="1" ht="27" customHeight="1" spans="1:12">
      <c r="A32" s="102"/>
      <c r="B32" s="103"/>
      <c r="C32" s="103"/>
      <c r="D32" s="104"/>
      <c r="E32" s="105"/>
      <c r="F32" s="105"/>
      <c r="G32" s="105"/>
      <c r="H32" s="102"/>
      <c r="I32" s="102"/>
      <c r="J32" s="102"/>
      <c r="K32" s="123"/>
      <c r="L32" s="102"/>
    </row>
    <row r="33" s="96" customFormat="1" hidden="1" spans="1:12">
      <c r="A33" s="102">
        <v>14</v>
      </c>
      <c r="B33" s="103" t="s">
        <v>66</v>
      </c>
      <c r="C33" s="103" t="s">
        <v>35</v>
      </c>
      <c r="D33" s="104" t="s">
        <v>62</v>
      </c>
      <c r="E33" s="105">
        <v>90</v>
      </c>
      <c r="F33" s="105">
        <v>1</v>
      </c>
      <c r="G33" s="105">
        <v>26</v>
      </c>
      <c r="H33" s="102">
        <f>G33*E33</f>
        <v>2340</v>
      </c>
      <c r="I33" s="102">
        <v>0</v>
      </c>
      <c r="J33" s="102">
        <v>0</v>
      </c>
      <c r="K33" s="123"/>
      <c r="L33" s="102"/>
    </row>
    <row r="34" s="96" customFormat="1" hidden="1" spans="1:12">
      <c r="A34" s="102"/>
      <c r="B34" s="103"/>
      <c r="C34" s="103"/>
      <c r="D34" s="104"/>
      <c r="E34" s="105"/>
      <c r="F34" s="105"/>
      <c r="G34" s="105"/>
      <c r="H34" s="102"/>
      <c r="I34" s="102"/>
      <c r="J34" s="102"/>
      <c r="K34" s="123"/>
      <c r="L34" s="102"/>
    </row>
    <row r="35" s="96" customFormat="1" ht="27" hidden="1" customHeight="1" spans="1:12">
      <c r="A35" s="102"/>
      <c r="B35" s="103"/>
      <c r="C35" s="103"/>
      <c r="D35" s="104"/>
      <c r="E35" s="105"/>
      <c r="F35" s="105"/>
      <c r="G35" s="105"/>
      <c r="H35" s="102"/>
      <c r="I35" s="102"/>
      <c r="J35" s="102"/>
      <c r="K35" s="123"/>
      <c r="L35" s="102"/>
    </row>
    <row r="36" customFormat="1" spans="1:12">
      <c r="A36" s="108">
        <v>1</v>
      </c>
      <c r="B36" s="109" t="s">
        <v>67</v>
      </c>
      <c r="C36" s="110" t="s">
        <v>68</v>
      </c>
      <c r="D36" s="111" t="s">
        <v>69</v>
      </c>
      <c r="E36" s="63">
        <v>55</v>
      </c>
      <c r="F36" s="102">
        <v>2</v>
      </c>
      <c r="G36" s="63">
        <v>26</v>
      </c>
      <c r="H36" s="63">
        <f>G36*E36</f>
        <v>1430</v>
      </c>
      <c r="I36" s="102">
        <v>1200</v>
      </c>
      <c r="J36" s="22">
        <f>I36/E36</f>
        <v>21.8181818181818</v>
      </c>
      <c r="K36" s="124" t="s">
        <v>70</v>
      </c>
      <c r="L36" s="125" t="s">
        <v>71</v>
      </c>
    </row>
    <row r="37" customFormat="1" spans="1:12">
      <c r="A37" s="108"/>
      <c r="B37" s="109"/>
      <c r="C37" s="110"/>
      <c r="D37" s="111" t="s">
        <v>72</v>
      </c>
      <c r="E37" s="63"/>
      <c r="F37" s="102"/>
      <c r="G37" s="63"/>
      <c r="H37" s="63"/>
      <c r="I37" s="102"/>
      <c r="J37" s="22"/>
      <c r="K37" s="124"/>
      <c r="L37" s="125"/>
    </row>
    <row r="38" customFormat="1" spans="1:12">
      <c r="A38" s="108"/>
      <c r="B38" s="109"/>
      <c r="C38" s="110"/>
      <c r="D38" s="111" t="s">
        <v>9</v>
      </c>
      <c r="E38" s="63"/>
      <c r="F38" s="102"/>
      <c r="G38" s="63"/>
      <c r="H38" s="63"/>
      <c r="I38" s="102"/>
      <c r="J38" s="22"/>
      <c r="K38" s="124"/>
      <c r="L38" s="125"/>
    </row>
    <row r="39" customFormat="1" spans="1:12">
      <c r="A39" s="108"/>
      <c r="B39" s="109"/>
      <c r="C39" s="110" t="s">
        <v>73</v>
      </c>
      <c r="D39" s="111" t="s">
        <v>69</v>
      </c>
      <c r="E39" s="63"/>
      <c r="F39" s="102"/>
      <c r="G39" s="63"/>
      <c r="H39" s="63"/>
      <c r="I39" s="102"/>
      <c r="J39" s="22"/>
      <c r="K39" s="124"/>
      <c r="L39" s="125"/>
    </row>
    <row r="40" customFormat="1" spans="1:12">
      <c r="A40" s="108"/>
      <c r="B40" s="109"/>
      <c r="C40" s="110"/>
      <c r="D40" s="111" t="s">
        <v>72</v>
      </c>
      <c r="E40" s="63"/>
      <c r="F40" s="102"/>
      <c r="G40" s="63"/>
      <c r="H40" s="63"/>
      <c r="I40" s="102"/>
      <c r="J40" s="22"/>
      <c r="K40" s="124"/>
      <c r="L40" s="125"/>
    </row>
    <row r="41" customFormat="1" spans="1:12">
      <c r="A41" s="108"/>
      <c r="B41" s="109"/>
      <c r="C41" s="110"/>
      <c r="D41" s="111" t="s">
        <v>9</v>
      </c>
      <c r="E41" s="63"/>
      <c r="F41" s="102"/>
      <c r="G41" s="63"/>
      <c r="H41" s="63"/>
      <c r="I41" s="102"/>
      <c r="J41" s="22"/>
      <c r="K41" s="124"/>
      <c r="L41" s="125"/>
    </row>
    <row r="42" customFormat="1" spans="1:12">
      <c r="A42" s="108"/>
      <c r="B42" s="109"/>
      <c r="C42" s="110" t="s">
        <v>73</v>
      </c>
      <c r="D42" s="111" t="s">
        <v>69</v>
      </c>
      <c r="E42" s="63"/>
      <c r="F42" s="102"/>
      <c r="G42" s="63"/>
      <c r="H42" s="63"/>
      <c r="I42" s="102"/>
      <c r="J42" s="22"/>
      <c r="K42" s="124"/>
      <c r="L42" s="125"/>
    </row>
    <row r="43" customFormat="1" spans="1:12">
      <c r="A43" s="108"/>
      <c r="B43" s="109"/>
      <c r="C43" s="110"/>
      <c r="D43" s="111" t="s">
        <v>72</v>
      </c>
      <c r="E43" s="63"/>
      <c r="F43" s="102"/>
      <c r="G43" s="63"/>
      <c r="H43" s="63"/>
      <c r="I43" s="102"/>
      <c r="J43" s="22"/>
      <c r="K43" s="124"/>
      <c r="L43" s="125"/>
    </row>
    <row r="44" customFormat="1" spans="1:12">
      <c r="A44" s="108"/>
      <c r="B44" s="109"/>
      <c r="C44" s="110"/>
      <c r="D44" s="111" t="s">
        <v>9</v>
      </c>
      <c r="E44" s="63"/>
      <c r="F44" s="102"/>
      <c r="G44" s="63"/>
      <c r="H44" s="63"/>
      <c r="I44" s="102"/>
      <c r="J44" s="22"/>
      <c r="K44" s="124"/>
      <c r="L44" s="125"/>
    </row>
    <row r="45" customFormat="1" spans="1:12">
      <c r="A45" s="108"/>
      <c r="B45" s="109"/>
      <c r="C45" s="110" t="s">
        <v>74</v>
      </c>
      <c r="D45" s="111" t="s">
        <v>10</v>
      </c>
      <c r="E45" s="63"/>
      <c r="F45" s="102"/>
      <c r="G45" s="63"/>
      <c r="H45" s="63"/>
      <c r="I45" s="102"/>
      <c r="J45" s="22"/>
      <c r="K45" s="124"/>
      <c r="L45" s="125"/>
    </row>
    <row r="46" customFormat="1" ht="24" customHeight="1" spans="1:12">
      <c r="A46" s="108">
        <v>2</v>
      </c>
      <c r="B46" s="109" t="s">
        <v>75</v>
      </c>
      <c r="C46" s="112" t="s">
        <v>76</v>
      </c>
      <c r="D46" s="111" t="s">
        <v>69</v>
      </c>
      <c r="E46" s="63">
        <v>80</v>
      </c>
      <c r="F46" s="102">
        <v>2</v>
      </c>
      <c r="G46" s="63">
        <v>26</v>
      </c>
      <c r="H46" s="63">
        <f>G46*E46</f>
        <v>2080</v>
      </c>
      <c r="I46" s="102">
        <v>1200</v>
      </c>
      <c r="J46" s="63">
        <f>I46/E46</f>
        <v>15</v>
      </c>
      <c r="K46" s="124"/>
      <c r="L46" s="125"/>
    </row>
    <row r="47" customFormat="1" ht="24" customHeight="1" spans="1:12">
      <c r="A47" s="108"/>
      <c r="B47" s="109"/>
      <c r="C47" s="112"/>
      <c r="D47" s="111" t="s">
        <v>72</v>
      </c>
      <c r="E47" s="63"/>
      <c r="F47" s="102"/>
      <c r="G47" s="63"/>
      <c r="H47" s="63"/>
      <c r="I47" s="102"/>
      <c r="J47" s="63"/>
      <c r="K47" s="124"/>
      <c r="L47" s="125"/>
    </row>
    <row r="48" customFormat="1" ht="24" customHeight="1" spans="1:12">
      <c r="A48" s="108"/>
      <c r="B48" s="109"/>
      <c r="C48" s="112"/>
      <c r="D48" s="111" t="s">
        <v>9</v>
      </c>
      <c r="E48" s="63"/>
      <c r="F48" s="102"/>
      <c r="G48" s="63"/>
      <c r="H48" s="63"/>
      <c r="I48" s="102"/>
      <c r="J48" s="63"/>
      <c r="K48" s="124"/>
      <c r="L48" s="125"/>
    </row>
    <row r="49" customFormat="1" ht="24" customHeight="1" spans="1:12">
      <c r="A49" s="108">
        <v>3</v>
      </c>
      <c r="B49" s="109" t="s">
        <v>77</v>
      </c>
      <c r="C49" s="112" t="s">
        <v>78</v>
      </c>
      <c r="D49" s="111" t="s">
        <v>69</v>
      </c>
      <c r="E49" s="63">
        <v>80</v>
      </c>
      <c r="F49" s="102">
        <v>2</v>
      </c>
      <c r="G49" s="63">
        <v>26</v>
      </c>
      <c r="H49" s="63">
        <f>G49*E49</f>
        <v>2080</v>
      </c>
      <c r="I49" s="102">
        <v>1200</v>
      </c>
      <c r="J49" s="63">
        <f>I49/E49</f>
        <v>15</v>
      </c>
      <c r="K49" s="124"/>
      <c r="L49" s="125"/>
    </row>
    <row r="50" customFormat="1" ht="24" customHeight="1" spans="1:12">
      <c r="A50" s="108"/>
      <c r="B50" s="109"/>
      <c r="C50" s="112"/>
      <c r="D50" s="111" t="s">
        <v>72</v>
      </c>
      <c r="E50" s="63"/>
      <c r="F50" s="102"/>
      <c r="G50" s="63"/>
      <c r="H50" s="63"/>
      <c r="I50" s="102"/>
      <c r="J50" s="63"/>
      <c r="K50" s="124"/>
      <c r="L50" s="125"/>
    </row>
    <row r="51" customFormat="1" ht="24" customHeight="1" spans="1:12">
      <c r="A51" s="108"/>
      <c r="B51" s="109"/>
      <c r="C51" s="112"/>
      <c r="D51" s="111" t="s">
        <v>9</v>
      </c>
      <c r="E51" s="63"/>
      <c r="F51" s="102"/>
      <c r="G51" s="63"/>
      <c r="H51" s="63"/>
      <c r="I51" s="102"/>
      <c r="J51" s="63"/>
      <c r="K51" s="124"/>
      <c r="L51" s="125"/>
    </row>
    <row r="52" customFormat="1" ht="24" customHeight="1" spans="1:12">
      <c r="A52" s="108">
        <v>4</v>
      </c>
      <c r="B52" s="109" t="s">
        <v>77</v>
      </c>
      <c r="C52" s="112" t="s">
        <v>79</v>
      </c>
      <c r="D52" s="111" t="s">
        <v>69</v>
      </c>
      <c r="E52" s="63"/>
      <c r="F52" s="102"/>
      <c r="G52" s="63"/>
      <c r="H52" s="63"/>
      <c r="I52" s="102"/>
      <c r="J52" s="63"/>
      <c r="K52" s="124"/>
      <c r="L52" s="125"/>
    </row>
    <row r="53" customFormat="1" ht="24" customHeight="1" spans="1:12">
      <c r="A53" s="108"/>
      <c r="B53" s="109"/>
      <c r="C53" s="112"/>
      <c r="D53" s="111" t="s">
        <v>72</v>
      </c>
      <c r="E53" s="63"/>
      <c r="F53" s="102"/>
      <c r="G53" s="63"/>
      <c r="H53" s="63"/>
      <c r="I53" s="102"/>
      <c r="J53" s="63"/>
      <c r="K53" s="124"/>
      <c r="L53" s="125"/>
    </row>
    <row r="54" customFormat="1" ht="24" customHeight="1" spans="1:12">
      <c r="A54" s="108"/>
      <c r="B54" s="109"/>
      <c r="C54" s="112"/>
      <c r="D54" s="111" t="s">
        <v>9</v>
      </c>
      <c r="E54" s="63"/>
      <c r="F54" s="102"/>
      <c r="G54" s="63"/>
      <c r="H54" s="63"/>
      <c r="I54" s="102"/>
      <c r="J54" s="63"/>
      <c r="K54" s="124"/>
      <c r="L54" s="125"/>
    </row>
    <row r="55" spans="1:12">
      <c r="A55" s="113" t="s">
        <v>80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</row>
    <row r="56" spans="1:12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</row>
    <row r="57" spans="1:12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</row>
    <row r="58" spans="1:12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</row>
    <row r="59" spans="1:12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</row>
    <row r="60" spans="1:12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</sheetData>
  <mergeCells count="139">
    <mergeCell ref="A1:L1"/>
    <mergeCell ref="A2:H2"/>
    <mergeCell ref="C9:D9"/>
    <mergeCell ref="A3:A4"/>
    <mergeCell ref="A5:A7"/>
    <mergeCell ref="A8:A9"/>
    <mergeCell ref="A11:A14"/>
    <mergeCell ref="A15:A17"/>
    <mergeCell ref="A19:A21"/>
    <mergeCell ref="A22:A24"/>
    <mergeCell ref="A26:A28"/>
    <mergeCell ref="A30:A32"/>
    <mergeCell ref="A33:A35"/>
    <mergeCell ref="A36:A45"/>
    <mergeCell ref="A46:A48"/>
    <mergeCell ref="A49:A51"/>
    <mergeCell ref="A52:A54"/>
    <mergeCell ref="B3:B4"/>
    <mergeCell ref="B5:B7"/>
    <mergeCell ref="B8:B9"/>
    <mergeCell ref="B11:B14"/>
    <mergeCell ref="B15:B17"/>
    <mergeCell ref="B19:B21"/>
    <mergeCell ref="B22:B24"/>
    <mergeCell ref="B26:B28"/>
    <mergeCell ref="B30:B32"/>
    <mergeCell ref="B33:B35"/>
    <mergeCell ref="B36:B45"/>
    <mergeCell ref="B46:B48"/>
    <mergeCell ref="B49:B51"/>
    <mergeCell ref="B52:B54"/>
    <mergeCell ref="C5:C7"/>
    <mergeCell ref="C11:C14"/>
    <mergeCell ref="C15:C17"/>
    <mergeCell ref="C19:C21"/>
    <mergeCell ref="C22:C24"/>
    <mergeCell ref="C26:C28"/>
    <mergeCell ref="C30:C32"/>
    <mergeCell ref="C33:C35"/>
    <mergeCell ref="C36:C38"/>
    <mergeCell ref="C39:C41"/>
    <mergeCell ref="C42:C44"/>
    <mergeCell ref="C46:C48"/>
    <mergeCell ref="C49:C51"/>
    <mergeCell ref="C52:C54"/>
    <mergeCell ref="D11:D14"/>
    <mergeCell ref="D15:D17"/>
    <mergeCell ref="D19:D21"/>
    <mergeCell ref="D22:D24"/>
    <mergeCell ref="D26:D28"/>
    <mergeCell ref="D30:D32"/>
    <mergeCell ref="D33:D35"/>
    <mergeCell ref="E3:E4"/>
    <mergeCell ref="E11:E14"/>
    <mergeCell ref="E15:E17"/>
    <mergeCell ref="E19:E21"/>
    <mergeCell ref="E22:E24"/>
    <mergeCell ref="E26:E28"/>
    <mergeCell ref="E30:E32"/>
    <mergeCell ref="E33:E35"/>
    <mergeCell ref="E36:E45"/>
    <mergeCell ref="E46:E48"/>
    <mergeCell ref="E49:E54"/>
    <mergeCell ref="F3:F4"/>
    <mergeCell ref="F11:F14"/>
    <mergeCell ref="F15:F17"/>
    <mergeCell ref="F19:F21"/>
    <mergeCell ref="F22:F24"/>
    <mergeCell ref="F26:F28"/>
    <mergeCell ref="F30:F32"/>
    <mergeCell ref="F33:F35"/>
    <mergeCell ref="F36:F45"/>
    <mergeCell ref="F46:F48"/>
    <mergeCell ref="F49:F54"/>
    <mergeCell ref="G3:G4"/>
    <mergeCell ref="G11:G14"/>
    <mergeCell ref="G15:G17"/>
    <mergeCell ref="G19:G21"/>
    <mergeCell ref="G22:G24"/>
    <mergeCell ref="G26:G28"/>
    <mergeCell ref="G30:G32"/>
    <mergeCell ref="G33:G35"/>
    <mergeCell ref="G36:G45"/>
    <mergeCell ref="G46:G48"/>
    <mergeCell ref="G49:G54"/>
    <mergeCell ref="H3:H4"/>
    <mergeCell ref="H11:H14"/>
    <mergeCell ref="H15:H17"/>
    <mergeCell ref="H19:H21"/>
    <mergeCell ref="H22:H24"/>
    <mergeCell ref="H26:H28"/>
    <mergeCell ref="H30:H32"/>
    <mergeCell ref="H33:H35"/>
    <mergeCell ref="H36:H45"/>
    <mergeCell ref="H46:H48"/>
    <mergeCell ref="H49:H54"/>
    <mergeCell ref="I3:I4"/>
    <mergeCell ref="I5:I7"/>
    <mergeCell ref="I8:I9"/>
    <mergeCell ref="I11:I14"/>
    <mergeCell ref="I15:I17"/>
    <mergeCell ref="I19:I21"/>
    <mergeCell ref="I22:I24"/>
    <mergeCell ref="I26:I28"/>
    <mergeCell ref="I30:I32"/>
    <mergeCell ref="I33:I35"/>
    <mergeCell ref="I36:I45"/>
    <mergeCell ref="I46:I48"/>
    <mergeCell ref="I49:I54"/>
    <mergeCell ref="J3:J4"/>
    <mergeCell ref="J11:J14"/>
    <mergeCell ref="J15:J17"/>
    <mergeCell ref="J19:J21"/>
    <mergeCell ref="J22:J24"/>
    <mergeCell ref="J26:J28"/>
    <mergeCell ref="J30:J32"/>
    <mergeCell ref="J33:J35"/>
    <mergeCell ref="J36:J45"/>
    <mergeCell ref="J46:J48"/>
    <mergeCell ref="J49:J54"/>
    <mergeCell ref="K3:K4"/>
    <mergeCell ref="K5:K7"/>
    <mergeCell ref="K10:K14"/>
    <mergeCell ref="K15:K17"/>
    <mergeCell ref="K18:K24"/>
    <mergeCell ref="K25:K28"/>
    <mergeCell ref="K30:K32"/>
    <mergeCell ref="K33:K35"/>
    <mergeCell ref="K36:K54"/>
    <mergeCell ref="L3:L4"/>
    <mergeCell ref="L5:L9"/>
    <mergeCell ref="L10:L17"/>
    <mergeCell ref="L18:L24"/>
    <mergeCell ref="L25:L28"/>
    <mergeCell ref="L30:L32"/>
    <mergeCell ref="L33:L35"/>
    <mergeCell ref="L36:L54"/>
    <mergeCell ref="C3:D4"/>
    <mergeCell ref="A55:L60"/>
  </mergeCells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opLeftCell="A2" workbookViewId="0">
      <selection activeCell="G73" sqref="G73"/>
    </sheetView>
  </sheetViews>
  <sheetFormatPr defaultColWidth="9" defaultRowHeight="14.25"/>
  <cols>
    <col min="1" max="1" width="16" style="8" customWidth="1"/>
    <col min="2" max="2" width="9" style="8"/>
    <col min="3" max="3" width="27.75" style="8" customWidth="1"/>
    <col min="4" max="4" width="9" style="8"/>
    <col min="5" max="5" width="9.125" style="8" customWidth="1"/>
    <col min="6" max="8" width="9.25" style="8" customWidth="1"/>
    <col min="9" max="9" width="9.875" style="8" customWidth="1"/>
    <col min="10" max="13" width="9.25" style="8" customWidth="1"/>
    <col min="14" max="14" width="9.875" style="8" customWidth="1"/>
  </cols>
  <sheetData>
    <row r="1" ht="39" customHeight="1" spans="1:14">
      <c r="A1" s="9" t="s">
        <v>81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62"/>
    </row>
    <row r="2" ht="63" customHeight="1" spans="1:14">
      <c r="A2" s="11" t="s">
        <v>24</v>
      </c>
      <c r="B2" s="12" t="s">
        <v>25</v>
      </c>
      <c r="C2" s="13"/>
      <c r="D2" s="14" t="s">
        <v>82</v>
      </c>
      <c r="E2" s="14" t="s">
        <v>83</v>
      </c>
      <c r="F2" s="14" t="s">
        <v>84</v>
      </c>
      <c r="G2" s="11" t="s">
        <v>27</v>
      </c>
      <c r="H2" s="11" t="s">
        <v>85</v>
      </c>
      <c r="I2" s="11" t="s">
        <v>86</v>
      </c>
      <c r="J2" s="11" t="s">
        <v>28</v>
      </c>
      <c r="K2" s="11" t="s">
        <v>87</v>
      </c>
      <c r="L2" s="11" t="s">
        <v>88</v>
      </c>
      <c r="M2" s="11" t="s">
        <v>89</v>
      </c>
      <c r="N2" s="11" t="s">
        <v>90</v>
      </c>
    </row>
    <row r="3" spans="1:14">
      <c r="A3" s="11"/>
      <c r="B3" s="15"/>
      <c r="C3" s="16"/>
      <c r="D3" s="14"/>
      <c r="E3" s="14"/>
      <c r="F3" s="14"/>
      <c r="G3" s="11"/>
      <c r="H3" s="11"/>
      <c r="I3" s="11"/>
      <c r="J3" s="11"/>
      <c r="K3" s="11"/>
      <c r="L3" s="11"/>
      <c r="M3" s="11"/>
      <c r="N3" s="11"/>
    </row>
    <row r="4" spans="1:14">
      <c r="A4" s="17" t="s">
        <v>91</v>
      </c>
      <c r="B4" s="18" t="s">
        <v>92</v>
      </c>
      <c r="C4" s="19" t="s">
        <v>93</v>
      </c>
      <c r="D4" s="20" t="s">
        <v>94</v>
      </c>
      <c r="E4" s="21">
        <f t="shared" ref="E4:E6" si="0">I4/F4</f>
        <v>0.0888888888888889</v>
      </c>
      <c r="F4" s="22">
        <f>32400/20</f>
        <v>1620</v>
      </c>
      <c r="G4" s="23">
        <v>1</v>
      </c>
      <c r="H4" s="21">
        <f t="shared" ref="H4:H6" si="1">E4</f>
        <v>0.0888888888888889</v>
      </c>
      <c r="I4" s="63">
        <v>144</v>
      </c>
      <c r="J4" s="63">
        <v>22</v>
      </c>
      <c r="K4" s="63">
        <f t="shared" ref="K4:K6" si="2">I4*J4</f>
        <v>3168</v>
      </c>
      <c r="L4" s="63">
        <v>1390</v>
      </c>
      <c r="M4" s="63">
        <f t="shared" ref="M4:M22" si="3">K4+L4</f>
        <v>4558</v>
      </c>
      <c r="N4" s="64">
        <f t="shared" ref="N4:N21" si="4">M4/J4</f>
        <v>207.181818181818</v>
      </c>
    </row>
    <row r="5" spans="1:14">
      <c r="A5" s="17"/>
      <c r="B5" s="17"/>
      <c r="C5" s="19" t="s">
        <v>4</v>
      </c>
      <c r="D5" s="20" t="s">
        <v>95</v>
      </c>
      <c r="E5" s="21">
        <f t="shared" si="0"/>
        <v>0.26</v>
      </c>
      <c r="F5" s="22">
        <f>32400/52</f>
        <v>623.076923076923</v>
      </c>
      <c r="G5" s="23">
        <v>1</v>
      </c>
      <c r="H5" s="21">
        <f t="shared" si="1"/>
        <v>0.26</v>
      </c>
      <c r="I5" s="63">
        <v>162</v>
      </c>
      <c r="J5" s="63">
        <v>22</v>
      </c>
      <c r="K5" s="63">
        <f t="shared" si="2"/>
        <v>3564</v>
      </c>
      <c r="L5" s="63">
        <v>1390</v>
      </c>
      <c r="M5" s="63">
        <f t="shared" si="3"/>
        <v>4954</v>
      </c>
      <c r="N5" s="64">
        <f t="shared" si="4"/>
        <v>225.181818181818</v>
      </c>
    </row>
    <row r="6" spans="1:14">
      <c r="A6" s="17"/>
      <c r="B6" s="24"/>
      <c r="C6" s="19" t="s">
        <v>7</v>
      </c>
      <c r="D6" s="20" t="s">
        <v>96</v>
      </c>
      <c r="E6" s="21">
        <f t="shared" si="0"/>
        <v>0.0222222222222222</v>
      </c>
      <c r="F6" s="22">
        <f>32400/5</f>
        <v>6480</v>
      </c>
      <c r="G6" s="25">
        <v>1</v>
      </c>
      <c r="H6" s="21">
        <f t="shared" si="1"/>
        <v>0.0222222222222222</v>
      </c>
      <c r="I6" s="63">
        <v>144</v>
      </c>
      <c r="J6" s="63">
        <v>22</v>
      </c>
      <c r="K6" s="25">
        <f t="shared" si="2"/>
        <v>3168</v>
      </c>
      <c r="L6" s="25">
        <v>1390</v>
      </c>
      <c r="M6" s="25">
        <f t="shared" si="3"/>
        <v>4558</v>
      </c>
      <c r="N6" s="63">
        <v>215.46</v>
      </c>
    </row>
    <row r="7" spans="1:14">
      <c r="A7" s="17"/>
      <c r="B7" s="18" t="s">
        <v>35</v>
      </c>
      <c r="C7" s="26" t="s">
        <v>97</v>
      </c>
      <c r="D7" s="26" t="s">
        <v>98</v>
      </c>
      <c r="E7" s="26">
        <v>0.4</v>
      </c>
      <c r="F7" s="26">
        <v>320</v>
      </c>
      <c r="G7" s="26">
        <v>1</v>
      </c>
      <c r="H7" s="26">
        <v>0.4</v>
      </c>
      <c r="I7" s="65">
        <f t="shared" ref="I7:I9" si="5">E7*F7</f>
        <v>128</v>
      </c>
      <c r="J7" s="26">
        <v>26</v>
      </c>
      <c r="K7" s="66">
        <f t="shared" ref="K7:K9" si="6">J7*I7</f>
        <v>3328</v>
      </c>
      <c r="L7" s="26">
        <v>1390</v>
      </c>
      <c r="M7" s="66">
        <f t="shared" si="3"/>
        <v>4718</v>
      </c>
      <c r="N7" s="67">
        <f t="shared" si="4"/>
        <v>181.461538461538</v>
      </c>
    </row>
    <row r="8" spans="1:14">
      <c r="A8" s="17"/>
      <c r="B8" s="17"/>
      <c r="C8" s="26" t="s">
        <v>9</v>
      </c>
      <c r="D8" s="26" t="s">
        <v>99</v>
      </c>
      <c r="E8" s="26">
        <v>0.51</v>
      </c>
      <c r="F8" s="26">
        <v>320</v>
      </c>
      <c r="G8" s="26">
        <v>1</v>
      </c>
      <c r="H8" s="26">
        <v>0.51</v>
      </c>
      <c r="I8" s="65">
        <f t="shared" si="5"/>
        <v>163.2</v>
      </c>
      <c r="J8" s="26">
        <v>26</v>
      </c>
      <c r="K8" s="66">
        <f t="shared" si="6"/>
        <v>4243.2</v>
      </c>
      <c r="L8" s="26">
        <v>1390</v>
      </c>
      <c r="M8" s="66">
        <f t="shared" si="3"/>
        <v>5633.2</v>
      </c>
      <c r="N8" s="67">
        <f t="shared" si="4"/>
        <v>216.661538461538</v>
      </c>
    </row>
    <row r="9" spans="1:14">
      <c r="A9" s="24"/>
      <c r="B9" s="24"/>
      <c r="C9" s="26" t="s">
        <v>10</v>
      </c>
      <c r="D9" s="26" t="s">
        <v>100</v>
      </c>
      <c r="E9" s="26">
        <v>0.31</v>
      </c>
      <c r="F9" s="26">
        <v>600</v>
      </c>
      <c r="G9" s="26">
        <v>1</v>
      </c>
      <c r="H9" s="26">
        <v>0.31</v>
      </c>
      <c r="I9" s="65">
        <f t="shared" si="5"/>
        <v>186</v>
      </c>
      <c r="J9" s="26">
        <v>26</v>
      </c>
      <c r="K9" s="66">
        <f t="shared" si="6"/>
        <v>4836</v>
      </c>
      <c r="L9" s="26">
        <v>1390</v>
      </c>
      <c r="M9" s="66">
        <f t="shared" si="3"/>
        <v>6226</v>
      </c>
      <c r="N9" s="67">
        <f t="shared" si="4"/>
        <v>239.461538461538</v>
      </c>
    </row>
    <row r="10" spans="1:14">
      <c r="A10" s="27" t="s">
        <v>34</v>
      </c>
      <c r="B10" s="28" t="s">
        <v>92</v>
      </c>
      <c r="C10" s="29" t="s">
        <v>93</v>
      </c>
      <c r="D10" s="26" t="s">
        <v>101</v>
      </c>
      <c r="E10" s="21">
        <f>I10/F10</f>
        <v>0.111111111111111</v>
      </c>
      <c r="F10" s="22">
        <f>32400/25</f>
        <v>1296</v>
      </c>
      <c r="G10" s="23">
        <v>1</v>
      </c>
      <c r="H10" s="21">
        <f>E10</f>
        <v>0.111111111111111</v>
      </c>
      <c r="I10" s="63">
        <v>144</v>
      </c>
      <c r="J10" s="63">
        <v>22</v>
      </c>
      <c r="K10" s="63">
        <f>I10*J10</f>
        <v>3168</v>
      </c>
      <c r="L10" s="63">
        <v>1390</v>
      </c>
      <c r="M10" s="63">
        <f t="shared" si="3"/>
        <v>4558</v>
      </c>
      <c r="N10" s="64">
        <f t="shared" si="4"/>
        <v>207.181818181818</v>
      </c>
    </row>
    <row r="11" spans="1:14">
      <c r="A11" s="30"/>
      <c r="B11" s="27" t="s">
        <v>35</v>
      </c>
      <c r="C11" s="26" t="s">
        <v>36</v>
      </c>
      <c r="D11" s="26" t="s">
        <v>102</v>
      </c>
      <c r="E11" s="26">
        <v>1.44</v>
      </c>
      <c r="F11" s="26">
        <v>200</v>
      </c>
      <c r="G11" s="26">
        <v>2</v>
      </c>
      <c r="H11" s="26">
        <v>0.72</v>
      </c>
      <c r="I11" s="65">
        <f t="shared" ref="I11:I17" si="7">F11*H11</f>
        <v>144</v>
      </c>
      <c r="J11" s="26">
        <v>26</v>
      </c>
      <c r="K11" s="66">
        <f t="shared" ref="K11:K17" si="8">J11*I11</f>
        <v>3744</v>
      </c>
      <c r="L11" s="26">
        <v>1390</v>
      </c>
      <c r="M11" s="66">
        <f t="shared" si="3"/>
        <v>5134</v>
      </c>
      <c r="N11" s="67">
        <f t="shared" si="4"/>
        <v>197.461538461538</v>
      </c>
    </row>
    <row r="12" spans="1:14">
      <c r="A12" s="30"/>
      <c r="B12" s="30"/>
      <c r="C12" s="26" t="s">
        <v>39</v>
      </c>
      <c r="D12" s="26" t="s">
        <v>103</v>
      </c>
      <c r="E12" s="26">
        <v>1.24</v>
      </c>
      <c r="F12" s="26">
        <v>130</v>
      </c>
      <c r="G12" s="26">
        <v>1</v>
      </c>
      <c r="H12" s="26">
        <v>1.24</v>
      </c>
      <c r="I12" s="65">
        <f t="shared" si="7"/>
        <v>161.2</v>
      </c>
      <c r="J12" s="26">
        <v>26</v>
      </c>
      <c r="K12" s="66">
        <f t="shared" si="8"/>
        <v>4191.2</v>
      </c>
      <c r="L12" s="26">
        <v>1390</v>
      </c>
      <c r="M12" s="66">
        <f t="shared" si="3"/>
        <v>5581.2</v>
      </c>
      <c r="N12" s="67">
        <f t="shared" si="4"/>
        <v>214.661538461538</v>
      </c>
    </row>
    <row r="13" spans="1:14">
      <c r="A13" s="30"/>
      <c r="B13" s="30"/>
      <c r="C13" s="26" t="s">
        <v>104</v>
      </c>
      <c r="D13" s="26" t="s">
        <v>105</v>
      </c>
      <c r="E13" s="26">
        <v>0.32</v>
      </c>
      <c r="F13" s="26">
        <v>500</v>
      </c>
      <c r="G13" s="26">
        <v>1</v>
      </c>
      <c r="H13" s="26">
        <v>0.32</v>
      </c>
      <c r="I13" s="65">
        <f t="shared" si="7"/>
        <v>160</v>
      </c>
      <c r="J13" s="26">
        <v>26</v>
      </c>
      <c r="K13" s="66">
        <f t="shared" si="8"/>
        <v>4160</v>
      </c>
      <c r="L13" s="26">
        <v>1390</v>
      </c>
      <c r="M13" s="66">
        <f t="shared" si="3"/>
        <v>5550</v>
      </c>
      <c r="N13" s="67">
        <f t="shared" si="4"/>
        <v>213.461538461538</v>
      </c>
    </row>
    <row r="14" spans="1:14">
      <c r="A14" s="31"/>
      <c r="B14" s="31"/>
      <c r="C14" s="26" t="s">
        <v>40</v>
      </c>
      <c r="D14" s="26" t="s">
        <v>106</v>
      </c>
      <c r="E14" s="26">
        <v>1.04</v>
      </c>
      <c r="F14" s="26">
        <v>230</v>
      </c>
      <c r="G14" s="26">
        <v>2</v>
      </c>
      <c r="H14" s="26">
        <v>0.52</v>
      </c>
      <c r="I14" s="65">
        <f t="shared" si="7"/>
        <v>119.6</v>
      </c>
      <c r="J14" s="26">
        <v>26</v>
      </c>
      <c r="K14" s="66">
        <f t="shared" si="8"/>
        <v>3109.6</v>
      </c>
      <c r="L14" s="26">
        <v>1390</v>
      </c>
      <c r="M14" s="66">
        <f t="shared" si="3"/>
        <v>4499.6</v>
      </c>
      <c r="N14" s="67">
        <f t="shared" si="4"/>
        <v>173.061538461538</v>
      </c>
    </row>
    <row r="15" spans="1:14">
      <c r="A15" s="32" t="s">
        <v>107</v>
      </c>
      <c r="B15" s="27" t="s">
        <v>35</v>
      </c>
      <c r="C15" s="26" t="s">
        <v>97</v>
      </c>
      <c r="D15" s="26" t="s">
        <v>108</v>
      </c>
      <c r="E15" s="26">
        <v>0.95</v>
      </c>
      <c r="F15" s="26">
        <v>126</v>
      </c>
      <c r="G15" s="26">
        <v>1</v>
      </c>
      <c r="H15" s="26">
        <v>0.95</v>
      </c>
      <c r="I15" s="65">
        <f t="shared" si="7"/>
        <v>119.7</v>
      </c>
      <c r="J15" s="26">
        <v>26</v>
      </c>
      <c r="K15" s="66">
        <f t="shared" si="8"/>
        <v>3112.2</v>
      </c>
      <c r="L15" s="26">
        <v>1390</v>
      </c>
      <c r="M15" s="66">
        <f t="shared" si="3"/>
        <v>4502.2</v>
      </c>
      <c r="N15" s="67">
        <f t="shared" si="4"/>
        <v>173.161538461538</v>
      </c>
    </row>
    <row r="16" spans="1:14">
      <c r="A16" s="32"/>
      <c r="B16" s="30"/>
      <c r="C16" s="26" t="s">
        <v>72</v>
      </c>
      <c r="D16" s="26" t="s">
        <v>99</v>
      </c>
      <c r="E16" s="26">
        <v>3.04</v>
      </c>
      <c r="F16" s="26">
        <v>50</v>
      </c>
      <c r="G16" s="26">
        <v>1</v>
      </c>
      <c r="H16" s="26">
        <v>3.04</v>
      </c>
      <c r="I16" s="65">
        <f t="shared" si="7"/>
        <v>152</v>
      </c>
      <c r="J16" s="26">
        <v>26</v>
      </c>
      <c r="K16" s="66">
        <f t="shared" si="8"/>
        <v>3952</v>
      </c>
      <c r="L16" s="26">
        <v>1390</v>
      </c>
      <c r="M16" s="66">
        <f t="shared" si="3"/>
        <v>5342</v>
      </c>
      <c r="N16" s="67">
        <f t="shared" si="4"/>
        <v>205.461538461538</v>
      </c>
    </row>
    <row r="17" spans="1:14">
      <c r="A17" s="32"/>
      <c r="B17" s="31"/>
      <c r="C17" s="26" t="s">
        <v>40</v>
      </c>
      <c r="D17" s="26" t="s">
        <v>109</v>
      </c>
      <c r="E17" s="26">
        <v>1.3</v>
      </c>
      <c r="F17" s="26">
        <v>180</v>
      </c>
      <c r="G17" s="26">
        <v>2</v>
      </c>
      <c r="H17" s="26">
        <v>1.3</v>
      </c>
      <c r="I17" s="65">
        <f t="shared" si="7"/>
        <v>234</v>
      </c>
      <c r="J17" s="26">
        <v>26</v>
      </c>
      <c r="K17" s="66">
        <f t="shared" si="8"/>
        <v>6084</v>
      </c>
      <c r="L17" s="26">
        <v>1390</v>
      </c>
      <c r="M17" s="66">
        <f t="shared" si="3"/>
        <v>7474</v>
      </c>
      <c r="N17" s="67">
        <f t="shared" si="4"/>
        <v>287.461538461538</v>
      </c>
    </row>
    <row r="18" spans="1:14">
      <c r="A18" s="33" t="s">
        <v>110</v>
      </c>
      <c r="B18" s="28" t="s">
        <v>62</v>
      </c>
      <c r="C18" s="19" t="s">
        <v>111</v>
      </c>
      <c r="D18" s="20" t="s">
        <v>94</v>
      </c>
      <c r="E18" s="21">
        <f t="shared" ref="E18:E22" si="9">I18/F18</f>
        <v>0.0888888888888889</v>
      </c>
      <c r="F18" s="22">
        <f>32400/20</f>
        <v>1620</v>
      </c>
      <c r="G18" s="23">
        <v>1</v>
      </c>
      <c r="H18" s="21">
        <f t="shared" ref="H18:H22" si="10">E18</f>
        <v>0.0888888888888889</v>
      </c>
      <c r="I18" s="63">
        <v>144</v>
      </c>
      <c r="J18" s="63">
        <v>22</v>
      </c>
      <c r="K18" s="63">
        <f t="shared" ref="K18:K22" si="11">I18*J18</f>
        <v>3168</v>
      </c>
      <c r="L18" s="63">
        <v>1390</v>
      </c>
      <c r="M18" s="63">
        <f t="shared" si="3"/>
        <v>4558</v>
      </c>
      <c r="N18" s="64">
        <f t="shared" si="4"/>
        <v>207.181818181818</v>
      </c>
    </row>
    <row r="19" spans="1:14">
      <c r="A19" s="34"/>
      <c r="B19" s="28"/>
      <c r="C19" s="19" t="s">
        <v>112</v>
      </c>
      <c r="D19" s="20" t="s">
        <v>106</v>
      </c>
      <c r="E19" s="21">
        <f t="shared" si="9"/>
        <v>0.65</v>
      </c>
      <c r="F19" s="22">
        <f>32400/130</f>
        <v>249.230769230769</v>
      </c>
      <c r="G19" s="23">
        <v>1</v>
      </c>
      <c r="H19" s="21">
        <f t="shared" si="10"/>
        <v>0.65</v>
      </c>
      <c r="I19" s="63">
        <v>162</v>
      </c>
      <c r="J19" s="63">
        <v>22</v>
      </c>
      <c r="K19" s="63">
        <f t="shared" si="11"/>
        <v>3564</v>
      </c>
      <c r="L19" s="63">
        <v>1390</v>
      </c>
      <c r="M19" s="63">
        <f t="shared" si="3"/>
        <v>4954</v>
      </c>
      <c r="N19" s="64">
        <f t="shared" si="4"/>
        <v>225.181818181818</v>
      </c>
    </row>
    <row r="20" spans="1:14">
      <c r="A20" s="34"/>
      <c r="B20" s="28" t="s">
        <v>92</v>
      </c>
      <c r="C20" s="19" t="s">
        <v>93</v>
      </c>
      <c r="D20" s="20" t="s">
        <v>94</v>
      </c>
      <c r="E20" s="21">
        <f t="shared" si="9"/>
        <v>0.0888888888888889</v>
      </c>
      <c r="F20" s="22">
        <f>32400/20</f>
        <v>1620</v>
      </c>
      <c r="G20" s="23">
        <v>1</v>
      </c>
      <c r="H20" s="21">
        <f t="shared" si="10"/>
        <v>0.0888888888888889</v>
      </c>
      <c r="I20" s="63">
        <v>144</v>
      </c>
      <c r="J20" s="63">
        <v>22</v>
      </c>
      <c r="K20" s="63">
        <f t="shared" si="11"/>
        <v>3168</v>
      </c>
      <c r="L20" s="63">
        <v>1390</v>
      </c>
      <c r="M20" s="63">
        <f t="shared" si="3"/>
        <v>4558</v>
      </c>
      <c r="N20" s="64">
        <f t="shared" si="4"/>
        <v>207.181818181818</v>
      </c>
    </row>
    <row r="21" spans="1:14">
      <c r="A21" s="34"/>
      <c r="B21" s="28"/>
      <c r="C21" s="29" t="s">
        <v>4</v>
      </c>
      <c r="D21" s="26" t="s">
        <v>101</v>
      </c>
      <c r="E21" s="21">
        <f t="shared" si="9"/>
        <v>0.125</v>
      </c>
      <c r="F21" s="22">
        <f>32400/25</f>
        <v>1296</v>
      </c>
      <c r="G21" s="23">
        <v>1</v>
      </c>
      <c r="H21" s="21">
        <f t="shared" si="10"/>
        <v>0.125</v>
      </c>
      <c r="I21" s="63">
        <v>162</v>
      </c>
      <c r="J21" s="63">
        <v>22</v>
      </c>
      <c r="K21" s="63">
        <f t="shared" si="11"/>
        <v>3564</v>
      </c>
      <c r="L21" s="63">
        <v>1390</v>
      </c>
      <c r="M21" s="63">
        <f t="shared" si="3"/>
        <v>4954</v>
      </c>
      <c r="N21" s="64">
        <f t="shared" si="4"/>
        <v>225.181818181818</v>
      </c>
    </row>
    <row r="22" spans="1:14">
      <c r="A22" s="34"/>
      <c r="B22" s="28"/>
      <c r="C22" s="29" t="s">
        <v>7</v>
      </c>
      <c r="D22" s="26" t="s">
        <v>113</v>
      </c>
      <c r="E22" s="21">
        <f t="shared" si="9"/>
        <v>0.0355555555555556</v>
      </c>
      <c r="F22" s="22">
        <f>32400/8</f>
        <v>4050</v>
      </c>
      <c r="G22" s="25">
        <v>1</v>
      </c>
      <c r="H22" s="21">
        <f t="shared" si="10"/>
        <v>0.0355555555555556</v>
      </c>
      <c r="I22" s="63">
        <v>144</v>
      </c>
      <c r="J22" s="63">
        <v>22</v>
      </c>
      <c r="K22" s="25">
        <f t="shared" si="11"/>
        <v>3168</v>
      </c>
      <c r="L22" s="25">
        <v>1390</v>
      </c>
      <c r="M22" s="25">
        <f t="shared" si="3"/>
        <v>4558</v>
      </c>
      <c r="N22" s="63">
        <v>215.46</v>
      </c>
    </row>
    <row r="23" spans="1:14">
      <c r="A23" s="34"/>
      <c r="B23" s="33" t="s">
        <v>35</v>
      </c>
      <c r="C23" s="35" t="s">
        <v>114</v>
      </c>
      <c r="D23" s="36" t="s">
        <v>115</v>
      </c>
      <c r="E23" s="37">
        <v>0.25</v>
      </c>
      <c r="F23" s="36">
        <v>650</v>
      </c>
      <c r="G23" s="35">
        <v>1</v>
      </c>
      <c r="H23" s="37">
        <v>0.25</v>
      </c>
      <c r="I23" s="68">
        <v>162.5</v>
      </c>
      <c r="J23" s="35">
        <v>26</v>
      </c>
      <c r="K23" s="69">
        <v>4225</v>
      </c>
      <c r="L23" s="35">
        <v>1390</v>
      </c>
      <c r="M23" s="70">
        <v>5615</v>
      </c>
      <c r="N23" s="71">
        <v>215.961538461538</v>
      </c>
    </row>
    <row r="24" spans="1:14">
      <c r="A24" s="34"/>
      <c r="B24" s="34"/>
      <c r="C24" s="35" t="s">
        <v>116</v>
      </c>
      <c r="D24" s="35" t="s">
        <v>117</v>
      </c>
      <c r="E24" s="37">
        <v>0.24</v>
      </c>
      <c r="F24" s="35">
        <v>600</v>
      </c>
      <c r="G24" s="35">
        <v>1</v>
      </c>
      <c r="H24" s="37">
        <v>0.24</v>
      </c>
      <c r="I24" s="68">
        <v>144</v>
      </c>
      <c r="J24" s="35">
        <v>26</v>
      </c>
      <c r="K24" s="69">
        <v>3744</v>
      </c>
      <c r="L24" s="35">
        <v>1390</v>
      </c>
      <c r="M24" s="70">
        <v>5134</v>
      </c>
      <c r="N24" s="71">
        <v>197.461538461538</v>
      </c>
    </row>
    <row r="25" spans="1:14">
      <c r="A25" s="34"/>
      <c r="B25" s="34"/>
      <c r="C25" s="35" t="s">
        <v>118</v>
      </c>
      <c r="D25" s="35" t="s">
        <v>119</v>
      </c>
      <c r="E25" s="37">
        <v>0.36</v>
      </c>
      <c r="F25" s="35">
        <v>400</v>
      </c>
      <c r="G25" s="35">
        <v>1</v>
      </c>
      <c r="H25" s="37">
        <v>0.36</v>
      </c>
      <c r="I25" s="68">
        <v>144</v>
      </c>
      <c r="J25" s="35">
        <v>26</v>
      </c>
      <c r="K25" s="69">
        <v>3744</v>
      </c>
      <c r="L25" s="35">
        <v>1390</v>
      </c>
      <c r="M25" s="70">
        <v>5134</v>
      </c>
      <c r="N25" s="71">
        <v>197.461538461538</v>
      </c>
    </row>
    <row r="26" spans="1:14">
      <c r="A26" s="38"/>
      <c r="B26" s="38"/>
      <c r="C26" s="35" t="s">
        <v>120</v>
      </c>
      <c r="D26" s="35" t="s">
        <v>121</v>
      </c>
      <c r="E26" s="37">
        <v>0.54</v>
      </c>
      <c r="F26" s="35">
        <v>300</v>
      </c>
      <c r="G26" s="35">
        <v>1</v>
      </c>
      <c r="H26" s="37">
        <v>0.54</v>
      </c>
      <c r="I26" s="68">
        <v>162</v>
      </c>
      <c r="J26" s="35">
        <v>26</v>
      </c>
      <c r="K26" s="69">
        <v>4212</v>
      </c>
      <c r="L26" s="35">
        <v>1390</v>
      </c>
      <c r="M26" s="70">
        <v>5602</v>
      </c>
      <c r="N26" s="71">
        <v>215.461538461538</v>
      </c>
    </row>
    <row r="27" spans="1:14">
      <c r="A27" s="33" t="s">
        <v>122</v>
      </c>
      <c r="B27" s="28" t="s">
        <v>62</v>
      </c>
      <c r="C27" s="19" t="s">
        <v>111</v>
      </c>
      <c r="D27" s="20" t="s">
        <v>94</v>
      </c>
      <c r="E27" s="21">
        <f t="shared" ref="E27:E31" si="12">I27/F27</f>
        <v>0.0888888888888889</v>
      </c>
      <c r="F27" s="22">
        <f>32400/20</f>
        <v>1620</v>
      </c>
      <c r="G27" s="23">
        <v>1</v>
      </c>
      <c r="H27" s="21">
        <f t="shared" ref="H27:H31" si="13">E27</f>
        <v>0.0888888888888889</v>
      </c>
      <c r="I27" s="63">
        <v>144</v>
      </c>
      <c r="J27" s="63">
        <v>22</v>
      </c>
      <c r="K27" s="63">
        <f t="shared" ref="K27:K31" si="14">I27*J27</f>
        <v>3168</v>
      </c>
      <c r="L27" s="63">
        <v>1390</v>
      </c>
      <c r="M27" s="63">
        <f t="shared" ref="M27:M31" si="15">K27+L27</f>
        <v>4558</v>
      </c>
      <c r="N27" s="64">
        <f t="shared" ref="N27:N30" si="16">M27/J27</f>
        <v>207.181818181818</v>
      </c>
    </row>
    <row r="28" spans="1:14">
      <c r="A28" s="34"/>
      <c r="B28" s="28"/>
      <c r="C28" s="19" t="s">
        <v>112</v>
      </c>
      <c r="D28" s="20" t="s">
        <v>106</v>
      </c>
      <c r="E28" s="21">
        <f t="shared" si="12"/>
        <v>0.65</v>
      </c>
      <c r="F28" s="22">
        <f>32400/130</f>
        <v>249.230769230769</v>
      </c>
      <c r="G28" s="23">
        <v>1</v>
      </c>
      <c r="H28" s="21">
        <f t="shared" si="13"/>
        <v>0.65</v>
      </c>
      <c r="I28" s="63">
        <v>162</v>
      </c>
      <c r="J28" s="63">
        <v>22</v>
      </c>
      <c r="K28" s="63">
        <f t="shared" si="14"/>
        <v>3564</v>
      </c>
      <c r="L28" s="63">
        <v>1390</v>
      </c>
      <c r="M28" s="63">
        <f t="shared" si="15"/>
        <v>4954</v>
      </c>
      <c r="N28" s="64">
        <f t="shared" si="16"/>
        <v>225.181818181818</v>
      </c>
    </row>
    <row r="29" spans="1:14">
      <c r="A29" s="34"/>
      <c r="B29" s="28" t="s">
        <v>92</v>
      </c>
      <c r="C29" s="19" t="s">
        <v>93</v>
      </c>
      <c r="D29" s="20" t="s">
        <v>94</v>
      </c>
      <c r="E29" s="21">
        <f t="shared" si="12"/>
        <v>0.0888888888888889</v>
      </c>
      <c r="F29" s="22">
        <f>32400/20</f>
        <v>1620</v>
      </c>
      <c r="G29" s="23">
        <v>1</v>
      </c>
      <c r="H29" s="21">
        <f t="shared" si="13"/>
        <v>0.0888888888888889</v>
      </c>
      <c r="I29" s="63">
        <v>144</v>
      </c>
      <c r="J29" s="63">
        <v>22</v>
      </c>
      <c r="K29" s="63">
        <f t="shared" si="14"/>
        <v>3168</v>
      </c>
      <c r="L29" s="63">
        <v>1390</v>
      </c>
      <c r="M29" s="63">
        <f t="shared" si="15"/>
        <v>4558</v>
      </c>
      <c r="N29" s="64">
        <f t="shared" si="16"/>
        <v>207.181818181818</v>
      </c>
    </row>
    <row r="30" spans="1:14">
      <c r="A30" s="34"/>
      <c r="B30" s="28"/>
      <c r="C30" s="29" t="s">
        <v>4</v>
      </c>
      <c r="D30" s="26" t="s">
        <v>101</v>
      </c>
      <c r="E30" s="21">
        <f t="shared" si="12"/>
        <v>0.125</v>
      </c>
      <c r="F30" s="22">
        <f>32400/25</f>
        <v>1296</v>
      </c>
      <c r="G30" s="23">
        <v>1</v>
      </c>
      <c r="H30" s="21">
        <f t="shared" si="13"/>
        <v>0.125</v>
      </c>
      <c r="I30" s="63">
        <v>162</v>
      </c>
      <c r="J30" s="63">
        <v>22</v>
      </c>
      <c r="K30" s="63">
        <f t="shared" si="14"/>
        <v>3564</v>
      </c>
      <c r="L30" s="63">
        <v>1390</v>
      </c>
      <c r="M30" s="63">
        <f t="shared" si="15"/>
        <v>4954</v>
      </c>
      <c r="N30" s="64">
        <f t="shared" si="16"/>
        <v>225.181818181818</v>
      </c>
    </row>
    <row r="31" spans="1:14">
      <c r="A31" s="34"/>
      <c r="B31" s="28"/>
      <c r="C31" s="29" t="s">
        <v>7</v>
      </c>
      <c r="D31" s="26" t="s">
        <v>113</v>
      </c>
      <c r="E31" s="21">
        <f t="shared" si="12"/>
        <v>0.0355555555555556</v>
      </c>
      <c r="F31" s="22">
        <f>32400/8</f>
        <v>4050</v>
      </c>
      <c r="G31" s="25">
        <v>1</v>
      </c>
      <c r="H31" s="21">
        <f t="shared" si="13"/>
        <v>0.0355555555555556</v>
      </c>
      <c r="I31" s="63">
        <v>144</v>
      </c>
      <c r="J31" s="63">
        <v>22</v>
      </c>
      <c r="K31" s="25">
        <f t="shared" si="14"/>
        <v>3168</v>
      </c>
      <c r="L31" s="25">
        <v>1390</v>
      </c>
      <c r="M31" s="25">
        <f t="shared" si="15"/>
        <v>4558</v>
      </c>
      <c r="N31" s="63">
        <v>215.46</v>
      </c>
    </row>
    <row r="32" spans="1:14">
      <c r="A32" s="34"/>
      <c r="B32" s="33" t="s">
        <v>35</v>
      </c>
      <c r="C32" s="35" t="s">
        <v>123</v>
      </c>
      <c r="D32" s="36" t="s">
        <v>119</v>
      </c>
      <c r="E32" s="39">
        <v>0.36</v>
      </c>
      <c r="F32" s="36">
        <v>400</v>
      </c>
      <c r="G32" s="35">
        <v>1</v>
      </c>
      <c r="H32" s="37">
        <v>0.36</v>
      </c>
      <c r="I32" s="68">
        <v>144</v>
      </c>
      <c r="J32" s="35">
        <v>26</v>
      </c>
      <c r="K32" s="70">
        <v>3744</v>
      </c>
      <c r="L32" s="35">
        <v>1390</v>
      </c>
      <c r="M32" s="70">
        <v>5134</v>
      </c>
      <c r="N32" s="71">
        <v>197.461538461538</v>
      </c>
    </row>
    <row r="33" spans="1:14">
      <c r="A33" s="34"/>
      <c r="B33" s="34"/>
      <c r="C33" s="35" t="s">
        <v>116</v>
      </c>
      <c r="D33" s="35" t="s">
        <v>117</v>
      </c>
      <c r="E33" s="39">
        <v>0.24</v>
      </c>
      <c r="F33" s="35">
        <v>600</v>
      </c>
      <c r="G33" s="35">
        <v>1</v>
      </c>
      <c r="H33" s="37">
        <v>0.24</v>
      </c>
      <c r="I33" s="68">
        <v>144</v>
      </c>
      <c r="J33" s="35">
        <v>26</v>
      </c>
      <c r="K33" s="70">
        <v>3744</v>
      </c>
      <c r="L33" s="35">
        <v>1390</v>
      </c>
      <c r="M33" s="70">
        <v>5134</v>
      </c>
      <c r="N33" s="71">
        <v>197.461538461538</v>
      </c>
    </row>
    <row r="34" ht="36" customHeight="1" spans="1:14">
      <c r="A34" s="34"/>
      <c r="B34" s="34"/>
      <c r="C34" s="35" t="s">
        <v>124</v>
      </c>
      <c r="D34" s="35" t="s">
        <v>125</v>
      </c>
      <c r="E34" s="39">
        <v>0.4</v>
      </c>
      <c r="F34" s="35">
        <v>360</v>
      </c>
      <c r="G34" s="35">
        <v>1</v>
      </c>
      <c r="H34" s="37">
        <v>0.4</v>
      </c>
      <c r="I34" s="68">
        <v>144</v>
      </c>
      <c r="J34" s="35">
        <v>26</v>
      </c>
      <c r="K34" s="70">
        <v>3744</v>
      </c>
      <c r="L34" s="35">
        <v>1390</v>
      </c>
      <c r="M34" s="70">
        <v>5134</v>
      </c>
      <c r="N34" s="71">
        <v>197.461538461538</v>
      </c>
    </row>
    <row r="35" spans="1:14">
      <c r="A35" s="34"/>
      <c r="B35" s="34"/>
      <c r="C35" s="35" t="s">
        <v>126</v>
      </c>
      <c r="D35" s="35" t="s">
        <v>127</v>
      </c>
      <c r="E35" s="40">
        <v>0.68</v>
      </c>
      <c r="F35" s="35">
        <v>150</v>
      </c>
      <c r="G35" s="41">
        <v>1</v>
      </c>
      <c r="H35" s="42">
        <v>0.68</v>
      </c>
      <c r="I35" s="68">
        <v>162</v>
      </c>
      <c r="J35" s="41">
        <v>26</v>
      </c>
      <c r="K35" s="70">
        <v>4212</v>
      </c>
      <c r="L35" s="35">
        <v>1390</v>
      </c>
      <c r="M35" s="35">
        <v>5602</v>
      </c>
      <c r="N35" s="71">
        <v>215.461538461538</v>
      </c>
    </row>
    <row r="36" spans="1:14">
      <c r="A36" s="38"/>
      <c r="B36" s="38"/>
      <c r="C36" s="35" t="s">
        <v>128</v>
      </c>
      <c r="D36" s="35" t="s">
        <v>129</v>
      </c>
      <c r="E36" s="43"/>
      <c r="F36" s="35">
        <v>150</v>
      </c>
      <c r="G36" s="44"/>
      <c r="H36" s="45"/>
      <c r="I36" s="68"/>
      <c r="J36" s="44"/>
      <c r="K36" s="70"/>
      <c r="L36" s="35"/>
      <c r="M36" s="35"/>
      <c r="N36" s="71"/>
    </row>
    <row r="37" spans="1:14">
      <c r="A37" s="46" t="s">
        <v>130</v>
      </c>
      <c r="B37" s="28" t="s">
        <v>92</v>
      </c>
      <c r="C37" s="29" t="s">
        <v>93</v>
      </c>
      <c r="D37" s="26" t="s">
        <v>94</v>
      </c>
      <c r="E37" s="21">
        <f t="shared" ref="E37:E39" si="17">I37/F37</f>
        <v>0.0888888888888889</v>
      </c>
      <c r="F37" s="22">
        <f>32400/20</f>
        <v>1620</v>
      </c>
      <c r="G37" s="23">
        <v>1</v>
      </c>
      <c r="H37" s="21">
        <f t="shared" ref="H37:H39" si="18">E37</f>
        <v>0.0888888888888889</v>
      </c>
      <c r="I37" s="63">
        <v>144</v>
      </c>
      <c r="J37" s="63">
        <v>22</v>
      </c>
      <c r="K37" s="63">
        <f t="shared" ref="K37:K39" si="19">I37*J37</f>
        <v>3168</v>
      </c>
      <c r="L37" s="63">
        <v>1390</v>
      </c>
      <c r="M37" s="63">
        <f t="shared" ref="M37:M39" si="20">K37+L37</f>
        <v>4558</v>
      </c>
      <c r="N37" s="64">
        <f>M37/J37</f>
        <v>207.181818181818</v>
      </c>
    </row>
    <row r="38" spans="1:14">
      <c r="A38" s="46"/>
      <c r="B38" s="28"/>
      <c r="C38" s="29" t="s">
        <v>4</v>
      </c>
      <c r="D38" s="26" t="s">
        <v>95</v>
      </c>
      <c r="E38" s="21">
        <f t="shared" si="17"/>
        <v>0.26</v>
      </c>
      <c r="F38" s="22">
        <f>32400/52</f>
        <v>623.076923076923</v>
      </c>
      <c r="G38" s="23">
        <v>1</v>
      </c>
      <c r="H38" s="21">
        <f t="shared" si="18"/>
        <v>0.26</v>
      </c>
      <c r="I38" s="63">
        <v>162</v>
      </c>
      <c r="J38" s="63">
        <v>22</v>
      </c>
      <c r="K38" s="63">
        <f t="shared" si="19"/>
        <v>3564</v>
      </c>
      <c r="L38" s="63">
        <v>1390</v>
      </c>
      <c r="M38" s="63">
        <f t="shared" si="20"/>
        <v>4954</v>
      </c>
      <c r="N38" s="64">
        <f>M38/J38</f>
        <v>225.181818181818</v>
      </c>
    </row>
    <row r="39" spans="1:14">
      <c r="A39" s="46"/>
      <c r="B39" s="28"/>
      <c r="C39" s="29" t="s">
        <v>7</v>
      </c>
      <c r="D39" s="26" t="s">
        <v>96</v>
      </c>
      <c r="E39" s="21">
        <f t="shared" si="17"/>
        <v>0.0222222222222222</v>
      </c>
      <c r="F39" s="22">
        <f>32400/5</f>
        <v>6480</v>
      </c>
      <c r="G39" s="25">
        <v>1</v>
      </c>
      <c r="H39" s="21">
        <f t="shared" si="18"/>
        <v>0.0222222222222222</v>
      </c>
      <c r="I39" s="63">
        <v>144</v>
      </c>
      <c r="J39" s="63">
        <v>22</v>
      </c>
      <c r="K39" s="25">
        <f t="shared" si="19"/>
        <v>3168</v>
      </c>
      <c r="L39" s="25">
        <v>1390</v>
      </c>
      <c r="M39" s="25">
        <f t="shared" si="20"/>
        <v>4558</v>
      </c>
      <c r="N39" s="63">
        <v>215.46</v>
      </c>
    </row>
    <row r="40" spans="1:14">
      <c r="A40" s="46"/>
      <c r="B40" s="47" t="s">
        <v>35</v>
      </c>
      <c r="C40" s="29" t="s">
        <v>97</v>
      </c>
      <c r="D40" s="48" t="s">
        <v>131</v>
      </c>
      <c r="E40" s="49">
        <v>1.73</v>
      </c>
      <c r="F40" s="49">
        <v>100</v>
      </c>
      <c r="G40" s="49">
        <v>1</v>
      </c>
      <c r="H40" s="49">
        <v>1.73</v>
      </c>
      <c r="I40" s="72">
        <v>173</v>
      </c>
      <c r="J40" s="49">
        <v>26</v>
      </c>
      <c r="K40" s="73">
        <v>4498</v>
      </c>
      <c r="L40" s="49">
        <v>1390</v>
      </c>
      <c r="M40" s="73">
        <v>5888</v>
      </c>
      <c r="N40" s="74">
        <v>226.461538461538</v>
      </c>
    </row>
    <row r="41" spans="1:14">
      <c r="A41" s="46"/>
      <c r="B41" s="47"/>
      <c r="C41" s="29" t="s">
        <v>72</v>
      </c>
      <c r="D41" s="50"/>
      <c r="E41" s="50"/>
      <c r="F41" s="50"/>
      <c r="G41" s="50"/>
      <c r="H41" s="50"/>
      <c r="I41" s="75"/>
      <c r="J41" s="50"/>
      <c r="K41" s="76"/>
      <c r="L41" s="50"/>
      <c r="M41" s="76"/>
      <c r="N41" s="77"/>
    </row>
    <row r="42" spans="1:14">
      <c r="A42" s="46"/>
      <c r="B42" s="47"/>
      <c r="C42" s="29" t="s">
        <v>39</v>
      </c>
      <c r="D42" s="51"/>
      <c r="E42" s="51"/>
      <c r="F42" s="51"/>
      <c r="G42" s="51"/>
      <c r="H42" s="51"/>
      <c r="I42" s="78"/>
      <c r="J42" s="51"/>
      <c r="K42" s="79"/>
      <c r="L42" s="51"/>
      <c r="M42" s="79"/>
      <c r="N42" s="80"/>
    </row>
    <row r="43" spans="1:14">
      <c r="A43" s="52"/>
      <c r="B43" s="47"/>
      <c r="C43" s="29" t="s">
        <v>132</v>
      </c>
      <c r="D43" s="29" t="s">
        <v>133</v>
      </c>
      <c r="E43" s="29">
        <v>0.2</v>
      </c>
      <c r="F43" s="29">
        <v>720</v>
      </c>
      <c r="G43" s="29">
        <v>1</v>
      </c>
      <c r="H43" s="29">
        <v>0.2</v>
      </c>
      <c r="I43" s="81">
        <v>144</v>
      </c>
      <c r="J43" s="29">
        <v>26</v>
      </c>
      <c r="K43" s="82">
        <v>3744</v>
      </c>
      <c r="L43" s="29">
        <v>1390</v>
      </c>
      <c r="M43" s="82">
        <v>5134</v>
      </c>
      <c r="N43" s="83">
        <v>197.461538461538</v>
      </c>
    </row>
    <row r="44" spans="1:14">
      <c r="A44" s="53" t="s">
        <v>134</v>
      </c>
      <c r="B44" s="53" t="s">
        <v>35</v>
      </c>
      <c r="C44" s="54" t="s">
        <v>135</v>
      </c>
      <c r="D44" s="54" t="s">
        <v>136</v>
      </c>
      <c r="E44" s="54">
        <v>2.7</v>
      </c>
      <c r="F44" s="54">
        <v>60</v>
      </c>
      <c r="G44" s="54">
        <v>1</v>
      </c>
      <c r="H44" s="54">
        <v>2.7</v>
      </c>
      <c r="I44" s="84">
        <f>E44*F44</f>
        <v>162</v>
      </c>
      <c r="J44" s="54">
        <v>26</v>
      </c>
      <c r="K44" s="54">
        <f t="shared" ref="K44:K49" si="21">I44*J44</f>
        <v>4212</v>
      </c>
      <c r="L44" s="54">
        <v>1390</v>
      </c>
      <c r="M44" s="54">
        <f t="shared" ref="M44:M49" si="22">K44+L44</f>
        <v>5602</v>
      </c>
      <c r="N44" s="85">
        <f t="shared" ref="N44:N48" si="23">M44/J44</f>
        <v>215.461538461538</v>
      </c>
    </row>
    <row r="45" spans="1:14">
      <c r="A45" s="53"/>
      <c r="B45" s="53"/>
      <c r="C45" s="54" t="s">
        <v>137</v>
      </c>
      <c r="D45" s="54" t="s">
        <v>136</v>
      </c>
      <c r="E45" s="54">
        <v>2.7</v>
      </c>
      <c r="F45" s="54">
        <v>60</v>
      </c>
      <c r="G45" s="54">
        <v>1</v>
      </c>
      <c r="H45" s="54">
        <v>2.7</v>
      </c>
      <c r="I45" s="84">
        <v>162</v>
      </c>
      <c r="J45" s="54">
        <v>26</v>
      </c>
      <c r="K45" s="54">
        <f t="shared" si="21"/>
        <v>4212</v>
      </c>
      <c r="L45" s="54">
        <v>1390</v>
      </c>
      <c r="M45" s="54">
        <f t="shared" si="22"/>
        <v>5602</v>
      </c>
      <c r="N45" s="85">
        <f t="shared" si="23"/>
        <v>215.461538461538</v>
      </c>
    </row>
    <row r="46" spans="1:14">
      <c r="A46" s="53"/>
      <c r="B46" s="53"/>
      <c r="C46" s="54" t="s">
        <v>40</v>
      </c>
      <c r="D46" s="54" t="s">
        <v>138</v>
      </c>
      <c r="E46" s="54">
        <v>0.4</v>
      </c>
      <c r="F46" s="54">
        <v>360</v>
      </c>
      <c r="G46" s="54">
        <v>1</v>
      </c>
      <c r="H46" s="54">
        <v>0.4</v>
      </c>
      <c r="I46" s="84">
        <f>E46*F46</f>
        <v>144</v>
      </c>
      <c r="J46" s="54">
        <v>26</v>
      </c>
      <c r="K46" s="86">
        <f t="shared" si="21"/>
        <v>3744</v>
      </c>
      <c r="L46" s="54">
        <v>1390</v>
      </c>
      <c r="M46" s="86">
        <v>5134</v>
      </c>
      <c r="N46" s="85">
        <v>197.461538461538</v>
      </c>
    </row>
    <row r="47" spans="1:14">
      <c r="A47" s="53" t="s">
        <v>139</v>
      </c>
      <c r="B47" s="53" t="s">
        <v>35</v>
      </c>
      <c r="C47" s="29" t="s">
        <v>140</v>
      </c>
      <c r="D47" s="26" t="s">
        <v>141</v>
      </c>
      <c r="E47" s="55">
        <v>0.46</v>
      </c>
      <c r="F47" s="55">
        <v>310</v>
      </c>
      <c r="G47" s="55">
        <v>1</v>
      </c>
      <c r="H47" s="55">
        <v>0.3</v>
      </c>
      <c r="I47" s="55">
        <v>144</v>
      </c>
      <c r="J47" s="55">
        <v>26</v>
      </c>
      <c r="K47" s="55">
        <f t="shared" si="21"/>
        <v>3744</v>
      </c>
      <c r="L47" s="55">
        <v>1390</v>
      </c>
      <c r="M47" s="55">
        <f t="shared" si="22"/>
        <v>5134</v>
      </c>
      <c r="N47" s="87">
        <f t="shared" si="23"/>
        <v>197.461538461538</v>
      </c>
    </row>
    <row r="48" spans="1:14">
      <c r="A48" s="53"/>
      <c r="B48" s="53"/>
      <c r="C48" s="29" t="s">
        <v>142</v>
      </c>
      <c r="D48" s="26" t="s">
        <v>143</v>
      </c>
      <c r="E48" s="55">
        <v>0.38</v>
      </c>
      <c r="F48" s="55">
        <v>380</v>
      </c>
      <c r="G48" s="55">
        <v>1</v>
      </c>
      <c r="H48" s="55">
        <v>0.4</v>
      </c>
      <c r="I48" s="55">
        <v>144</v>
      </c>
      <c r="J48" s="55">
        <v>26</v>
      </c>
      <c r="K48" s="55">
        <f t="shared" si="21"/>
        <v>3744</v>
      </c>
      <c r="L48" s="55">
        <v>1390</v>
      </c>
      <c r="M48" s="55">
        <f t="shared" si="22"/>
        <v>5134</v>
      </c>
      <c r="N48" s="87">
        <f t="shared" si="23"/>
        <v>197.461538461538</v>
      </c>
    </row>
    <row r="49" spans="1:14">
      <c r="A49" s="53"/>
      <c r="B49" s="53"/>
      <c r="C49" s="29" t="s">
        <v>144</v>
      </c>
      <c r="D49" s="26" t="s">
        <v>145</v>
      </c>
      <c r="E49" s="56">
        <v>0.62</v>
      </c>
      <c r="F49" s="55">
        <v>130</v>
      </c>
      <c r="G49" s="56">
        <v>1</v>
      </c>
      <c r="H49" s="56">
        <v>0.62</v>
      </c>
      <c r="I49" s="56">
        <v>162</v>
      </c>
      <c r="J49" s="56">
        <v>26</v>
      </c>
      <c r="K49" s="56">
        <f t="shared" si="21"/>
        <v>4212</v>
      </c>
      <c r="L49" s="56">
        <v>1390</v>
      </c>
      <c r="M49" s="56">
        <f t="shared" si="22"/>
        <v>5602</v>
      </c>
      <c r="N49" s="55">
        <v>215.46</v>
      </c>
    </row>
    <row r="50" spans="1:14">
      <c r="A50" s="53"/>
      <c r="B50" s="53"/>
      <c r="C50" s="29" t="s">
        <v>146</v>
      </c>
      <c r="D50" s="26" t="s">
        <v>147</v>
      </c>
      <c r="E50" s="57"/>
      <c r="F50" s="55">
        <v>130</v>
      </c>
      <c r="G50" s="57"/>
      <c r="H50" s="57"/>
      <c r="I50" s="57"/>
      <c r="J50" s="57"/>
      <c r="K50" s="57"/>
      <c r="L50" s="57"/>
      <c r="M50" s="57"/>
      <c r="N50" s="55"/>
    </row>
    <row r="51" spans="1:14">
      <c r="A51" s="53"/>
      <c r="B51" s="53"/>
      <c r="C51" s="29" t="s">
        <v>148</v>
      </c>
      <c r="D51" s="29" t="s">
        <v>149</v>
      </c>
      <c r="E51" s="55">
        <v>0.2</v>
      </c>
      <c r="F51" s="55">
        <v>800</v>
      </c>
      <c r="G51" s="55">
        <v>1</v>
      </c>
      <c r="H51" s="55">
        <v>0.2</v>
      </c>
      <c r="I51" s="55">
        <v>162</v>
      </c>
      <c r="J51" s="55">
        <v>26</v>
      </c>
      <c r="K51" s="55">
        <f t="shared" ref="K51:K55" si="24">I51*J51</f>
        <v>4212</v>
      </c>
      <c r="L51" s="55">
        <v>1390</v>
      </c>
      <c r="M51" s="55">
        <f t="shared" ref="M51:M56" si="25">K51+L51</f>
        <v>5602</v>
      </c>
      <c r="N51" s="87">
        <f t="shared" ref="N51:N56" si="26">M51/J51</f>
        <v>215.461538461538</v>
      </c>
    </row>
    <row r="52" spans="1:14">
      <c r="A52" s="48" t="s">
        <v>150</v>
      </c>
      <c r="B52" s="28" t="s">
        <v>92</v>
      </c>
      <c r="C52" s="29" t="s">
        <v>93</v>
      </c>
      <c r="D52" s="26" t="s">
        <v>94</v>
      </c>
      <c r="E52" s="21">
        <f>I52/F52</f>
        <v>0.0888888888888889</v>
      </c>
      <c r="F52" s="22">
        <f>32400/20</f>
        <v>1620</v>
      </c>
      <c r="G52" s="23">
        <v>1</v>
      </c>
      <c r="H52" s="21">
        <f>E52</f>
        <v>0.0888888888888889</v>
      </c>
      <c r="I52" s="63">
        <v>144</v>
      </c>
      <c r="J52" s="63">
        <v>22</v>
      </c>
      <c r="K52" s="63">
        <f t="shared" si="24"/>
        <v>3168</v>
      </c>
      <c r="L52" s="63">
        <v>1390</v>
      </c>
      <c r="M52" s="63">
        <f t="shared" si="25"/>
        <v>4558</v>
      </c>
      <c r="N52" s="64">
        <f t="shared" si="26"/>
        <v>207.181818181818</v>
      </c>
    </row>
    <row r="53" spans="1:14">
      <c r="A53" s="46"/>
      <c r="B53" s="28"/>
      <c r="C53" s="29" t="s">
        <v>4</v>
      </c>
      <c r="D53" s="26" t="s">
        <v>101</v>
      </c>
      <c r="E53" s="21">
        <f>I53/F53</f>
        <v>0.125</v>
      </c>
      <c r="F53" s="22">
        <f>32400/25</f>
        <v>1296</v>
      </c>
      <c r="G53" s="23">
        <v>1</v>
      </c>
      <c r="H53" s="21">
        <f>E53</f>
        <v>0.125</v>
      </c>
      <c r="I53" s="63">
        <v>162</v>
      </c>
      <c r="J53" s="63">
        <v>22</v>
      </c>
      <c r="K53" s="63">
        <f t="shared" si="24"/>
        <v>3564</v>
      </c>
      <c r="L53" s="63">
        <v>1390</v>
      </c>
      <c r="M53" s="63">
        <f t="shared" si="25"/>
        <v>4954</v>
      </c>
      <c r="N53" s="64">
        <f t="shared" si="26"/>
        <v>225.181818181818</v>
      </c>
    </row>
    <row r="54" spans="1:14">
      <c r="A54" s="58"/>
      <c r="B54" s="53" t="s">
        <v>35</v>
      </c>
      <c r="C54" s="29" t="s">
        <v>151</v>
      </c>
      <c r="D54" s="26" t="s">
        <v>152</v>
      </c>
      <c r="E54" s="55">
        <v>0.288</v>
      </c>
      <c r="F54" s="55">
        <v>500</v>
      </c>
      <c r="G54" s="55">
        <v>1</v>
      </c>
      <c r="H54" s="55">
        <v>0.29</v>
      </c>
      <c r="I54" s="55">
        <f t="shared" ref="I54:I58" si="27">F54*E54</f>
        <v>144</v>
      </c>
      <c r="J54" s="55">
        <v>26</v>
      </c>
      <c r="K54" s="55">
        <f t="shared" si="24"/>
        <v>3744</v>
      </c>
      <c r="L54" s="55">
        <v>1390</v>
      </c>
      <c r="M54" s="55">
        <f t="shared" si="25"/>
        <v>5134</v>
      </c>
      <c r="N54" s="87">
        <f t="shared" si="26"/>
        <v>197.461538461538</v>
      </c>
    </row>
    <row r="55" spans="1:14">
      <c r="A55" s="58"/>
      <c r="B55" s="53"/>
      <c r="C55" s="29" t="s">
        <v>153</v>
      </c>
      <c r="D55" s="26" t="s">
        <v>154</v>
      </c>
      <c r="E55" s="55">
        <v>1.44</v>
      </c>
      <c r="F55" s="55">
        <v>100</v>
      </c>
      <c r="G55" s="55">
        <v>1</v>
      </c>
      <c r="H55" s="55">
        <v>1.45</v>
      </c>
      <c r="I55" s="55">
        <f t="shared" si="27"/>
        <v>144</v>
      </c>
      <c r="J55" s="55">
        <v>26</v>
      </c>
      <c r="K55" s="55">
        <f t="shared" si="24"/>
        <v>3744</v>
      </c>
      <c r="L55" s="55">
        <v>1390</v>
      </c>
      <c r="M55" s="55">
        <f t="shared" si="25"/>
        <v>5134</v>
      </c>
      <c r="N55" s="87">
        <f t="shared" si="26"/>
        <v>197.461538461538</v>
      </c>
    </row>
    <row r="56" spans="1:14">
      <c r="A56" s="58"/>
      <c r="B56" s="53"/>
      <c r="C56" s="29" t="s">
        <v>155</v>
      </c>
      <c r="D56" s="26" t="s">
        <v>108</v>
      </c>
      <c r="E56" s="55">
        <v>2.7</v>
      </c>
      <c r="F56" s="55">
        <v>60</v>
      </c>
      <c r="G56" s="55">
        <v>1</v>
      </c>
      <c r="H56" s="55">
        <v>2.7</v>
      </c>
      <c r="I56" s="88">
        <f>E56*F56</f>
        <v>162</v>
      </c>
      <c r="J56" s="55">
        <v>26</v>
      </c>
      <c r="K56" s="55">
        <f>J56*I56</f>
        <v>4212</v>
      </c>
      <c r="L56" s="55">
        <v>1390</v>
      </c>
      <c r="M56" s="55">
        <f t="shared" si="25"/>
        <v>5602</v>
      </c>
      <c r="N56" s="87">
        <f t="shared" si="26"/>
        <v>215.461538461538</v>
      </c>
    </row>
    <row r="57" spans="1:14">
      <c r="A57" s="58"/>
      <c r="B57" s="53"/>
      <c r="C57" s="29" t="s">
        <v>156</v>
      </c>
      <c r="D57" s="26" t="s">
        <v>157</v>
      </c>
      <c r="E57" s="55"/>
      <c r="F57" s="55"/>
      <c r="G57" s="55"/>
      <c r="H57" s="55"/>
      <c r="I57" s="88"/>
      <c r="J57" s="55"/>
      <c r="K57" s="55"/>
      <c r="L57" s="55"/>
      <c r="M57" s="55"/>
      <c r="N57" s="87"/>
    </row>
    <row r="58" spans="1:14">
      <c r="A58" s="59"/>
      <c r="B58" s="53"/>
      <c r="C58" s="29" t="s">
        <v>10</v>
      </c>
      <c r="D58" s="26" t="s">
        <v>158</v>
      </c>
      <c r="E58" s="55">
        <v>0.4</v>
      </c>
      <c r="F58" s="55">
        <v>360</v>
      </c>
      <c r="G58" s="55">
        <v>1</v>
      </c>
      <c r="H58" s="55">
        <v>0.4</v>
      </c>
      <c r="I58" s="55">
        <f t="shared" si="27"/>
        <v>144</v>
      </c>
      <c r="J58" s="55">
        <v>26</v>
      </c>
      <c r="K58" s="55">
        <f t="shared" ref="K58:K67" si="28">I58*J58</f>
        <v>3744</v>
      </c>
      <c r="L58" s="55">
        <v>1390</v>
      </c>
      <c r="M58" s="55">
        <f t="shared" ref="M58:M67" si="29">K58+L58</f>
        <v>5134</v>
      </c>
      <c r="N58" s="55">
        <v>215.46</v>
      </c>
    </row>
    <row r="59" spans="1:14">
      <c r="A59" s="48" t="s">
        <v>159</v>
      </c>
      <c r="B59" s="48" t="s">
        <v>35</v>
      </c>
      <c r="C59" s="29" t="s">
        <v>160</v>
      </c>
      <c r="D59" s="60" t="s">
        <v>161</v>
      </c>
      <c r="E59" s="61">
        <v>0.65</v>
      </c>
      <c r="F59" s="47">
        <v>240</v>
      </c>
      <c r="G59" s="29">
        <v>1</v>
      </c>
      <c r="H59" s="61">
        <v>0.65</v>
      </c>
      <c r="I59" s="60">
        <v>144</v>
      </c>
      <c r="J59" s="29">
        <v>26</v>
      </c>
      <c r="K59" s="82">
        <f t="shared" si="28"/>
        <v>3744</v>
      </c>
      <c r="L59" s="29">
        <v>1390</v>
      </c>
      <c r="M59" s="82">
        <f t="shared" si="29"/>
        <v>5134</v>
      </c>
      <c r="N59" s="85">
        <f t="shared" ref="N59:N67" si="30">M59/J59</f>
        <v>197.461538461538</v>
      </c>
    </row>
    <row r="60" spans="1:14">
      <c r="A60" s="46"/>
      <c r="B60" s="46"/>
      <c r="C60" s="29" t="s">
        <v>162</v>
      </c>
      <c r="D60" s="29" t="s">
        <v>161</v>
      </c>
      <c r="E60" s="61">
        <v>0.65</v>
      </c>
      <c r="F60" s="29">
        <v>240</v>
      </c>
      <c r="G60" s="29">
        <v>1</v>
      </c>
      <c r="H60" s="61">
        <v>0.65</v>
      </c>
      <c r="I60" s="60">
        <v>144</v>
      </c>
      <c r="J60" s="29">
        <v>26</v>
      </c>
      <c r="K60" s="82">
        <f t="shared" si="28"/>
        <v>3744</v>
      </c>
      <c r="L60" s="29">
        <v>1390</v>
      </c>
      <c r="M60" s="82">
        <f t="shared" si="29"/>
        <v>5134</v>
      </c>
      <c r="N60" s="85">
        <f t="shared" si="30"/>
        <v>197.461538461538</v>
      </c>
    </row>
    <row r="61" spans="1:14">
      <c r="A61" s="46"/>
      <c r="B61" s="46"/>
      <c r="C61" s="29" t="s">
        <v>163</v>
      </c>
      <c r="D61" s="29" t="s">
        <v>164</v>
      </c>
      <c r="E61" s="61">
        <v>0.6</v>
      </c>
      <c r="F61" s="29">
        <v>270</v>
      </c>
      <c r="G61" s="29">
        <v>1</v>
      </c>
      <c r="H61" s="61">
        <v>0.6</v>
      </c>
      <c r="I61" s="60">
        <v>144</v>
      </c>
      <c r="J61" s="29">
        <v>26</v>
      </c>
      <c r="K61" s="82">
        <f t="shared" si="28"/>
        <v>3744</v>
      </c>
      <c r="L61" s="29">
        <v>1390</v>
      </c>
      <c r="M61" s="82">
        <f t="shared" si="29"/>
        <v>5134</v>
      </c>
      <c r="N61" s="85">
        <f t="shared" si="30"/>
        <v>197.461538461538</v>
      </c>
    </row>
    <row r="62" spans="1:14">
      <c r="A62" s="46"/>
      <c r="B62" s="46"/>
      <c r="C62" s="29" t="s">
        <v>165</v>
      </c>
      <c r="D62" s="29" t="s">
        <v>164</v>
      </c>
      <c r="E62" s="61">
        <v>0.6</v>
      </c>
      <c r="F62" s="29">
        <v>270</v>
      </c>
      <c r="G62" s="60">
        <v>1</v>
      </c>
      <c r="H62" s="61">
        <v>0.6</v>
      </c>
      <c r="I62" s="60">
        <v>144</v>
      </c>
      <c r="J62" s="60">
        <v>26</v>
      </c>
      <c r="K62" s="82">
        <f t="shared" si="28"/>
        <v>3744</v>
      </c>
      <c r="L62" s="60">
        <v>1390</v>
      </c>
      <c r="M62" s="82">
        <f t="shared" si="29"/>
        <v>5134</v>
      </c>
      <c r="N62" s="85">
        <f t="shared" si="30"/>
        <v>197.461538461538</v>
      </c>
    </row>
    <row r="63" spans="1:14">
      <c r="A63" s="52"/>
      <c r="B63" s="52"/>
      <c r="C63" s="29" t="s">
        <v>166</v>
      </c>
      <c r="D63" s="29" t="s">
        <v>167</v>
      </c>
      <c r="E63" s="61">
        <v>0.18</v>
      </c>
      <c r="F63" s="29">
        <v>1000</v>
      </c>
      <c r="G63" s="60">
        <v>1</v>
      </c>
      <c r="H63" s="61">
        <v>0.18</v>
      </c>
      <c r="I63" s="60">
        <v>162</v>
      </c>
      <c r="J63" s="60">
        <v>26</v>
      </c>
      <c r="K63" s="82">
        <f t="shared" si="28"/>
        <v>4212</v>
      </c>
      <c r="L63" s="60">
        <v>1390</v>
      </c>
      <c r="M63" s="82">
        <f t="shared" si="29"/>
        <v>5602</v>
      </c>
      <c r="N63" s="85">
        <f t="shared" si="30"/>
        <v>215.461538461538</v>
      </c>
    </row>
    <row r="64" spans="1:14">
      <c r="A64" s="46" t="s">
        <v>168</v>
      </c>
      <c r="B64" s="52" t="s">
        <v>35</v>
      </c>
      <c r="C64" s="29" t="s">
        <v>97</v>
      </c>
      <c r="D64" s="29" t="s">
        <v>136</v>
      </c>
      <c r="E64" s="61">
        <v>2.7</v>
      </c>
      <c r="F64" s="29">
        <v>60</v>
      </c>
      <c r="G64" s="60">
        <v>1</v>
      </c>
      <c r="H64" s="61">
        <v>2.7</v>
      </c>
      <c r="I64" s="60">
        <f>E64*F64</f>
        <v>162</v>
      </c>
      <c r="J64" s="60">
        <v>26</v>
      </c>
      <c r="K64" s="82">
        <f t="shared" si="28"/>
        <v>4212</v>
      </c>
      <c r="L64" s="60">
        <v>1390</v>
      </c>
      <c r="M64" s="82">
        <f t="shared" si="29"/>
        <v>5602</v>
      </c>
      <c r="N64" s="85">
        <f t="shared" si="30"/>
        <v>215.461538461538</v>
      </c>
    </row>
    <row r="65" spans="1:14">
      <c r="A65" s="52"/>
      <c r="B65" s="52"/>
      <c r="C65" s="29" t="s">
        <v>169</v>
      </c>
      <c r="D65" s="29" t="s">
        <v>136</v>
      </c>
      <c r="E65" s="61">
        <v>2.7</v>
      </c>
      <c r="F65" s="29">
        <v>60</v>
      </c>
      <c r="G65" s="60">
        <v>1</v>
      </c>
      <c r="H65" s="61">
        <v>2.7</v>
      </c>
      <c r="I65" s="60">
        <v>162</v>
      </c>
      <c r="J65" s="60">
        <v>26</v>
      </c>
      <c r="K65" s="82">
        <f t="shared" si="28"/>
        <v>4212</v>
      </c>
      <c r="L65" s="60">
        <v>1390</v>
      </c>
      <c r="M65" s="82">
        <f t="shared" si="29"/>
        <v>5602</v>
      </c>
      <c r="N65" s="85">
        <f t="shared" si="30"/>
        <v>215.461538461538</v>
      </c>
    </row>
    <row r="66" spans="1:14">
      <c r="A66" s="28" t="s">
        <v>170</v>
      </c>
      <c r="B66" s="28" t="s">
        <v>171</v>
      </c>
      <c r="C66" s="89" t="s">
        <v>172</v>
      </c>
      <c r="D66" s="60" t="s">
        <v>173</v>
      </c>
      <c r="E66" s="90">
        <f>I66/F66</f>
        <v>1.575</v>
      </c>
      <c r="F66" s="91">
        <f>25920/252</f>
        <v>102.857142857143</v>
      </c>
      <c r="G66" s="29">
        <v>1</v>
      </c>
      <c r="H66" s="92">
        <v>0.63</v>
      </c>
      <c r="I66" s="60">
        <v>162</v>
      </c>
      <c r="J66" s="89">
        <v>26</v>
      </c>
      <c r="K66" s="94">
        <f t="shared" si="28"/>
        <v>4212</v>
      </c>
      <c r="L66" s="89">
        <v>1390</v>
      </c>
      <c r="M66" s="94">
        <f t="shared" si="29"/>
        <v>5602</v>
      </c>
      <c r="N66" s="95">
        <f t="shared" si="30"/>
        <v>215.461538461538</v>
      </c>
    </row>
    <row r="67" spans="1:14">
      <c r="A67" s="28"/>
      <c r="B67" s="28"/>
      <c r="C67" s="89" t="s">
        <v>174</v>
      </c>
      <c r="D67" s="89" t="s">
        <v>175</v>
      </c>
      <c r="E67" s="90">
        <f>I67/F67</f>
        <v>1.21875</v>
      </c>
      <c r="F67" s="93">
        <f>25920/195</f>
        <v>132.923076923077</v>
      </c>
      <c r="G67" s="89">
        <v>1</v>
      </c>
      <c r="H67" s="92">
        <v>0.82</v>
      </c>
      <c r="I67" s="60">
        <v>162</v>
      </c>
      <c r="J67" s="89">
        <v>26</v>
      </c>
      <c r="K67" s="94">
        <f t="shared" si="28"/>
        <v>4212</v>
      </c>
      <c r="L67" s="89">
        <v>1390</v>
      </c>
      <c r="M67" s="94">
        <f t="shared" si="29"/>
        <v>5602</v>
      </c>
      <c r="N67" s="95">
        <f t="shared" si="30"/>
        <v>215.461538461538</v>
      </c>
    </row>
  </sheetData>
  <mergeCells count="83">
    <mergeCell ref="A1:N1"/>
    <mergeCell ref="A2:A3"/>
    <mergeCell ref="A4:A9"/>
    <mergeCell ref="A10:A14"/>
    <mergeCell ref="A15:A17"/>
    <mergeCell ref="A18:A26"/>
    <mergeCell ref="A27:A36"/>
    <mergeCell ref="A37:A43"/>
    <mergeCell ref="A44:A46"/>
    <mergeCell ref="A47:A51"/>
    <mergeCell ref="A52:A58"/>
    <mergeCell ref="A59:A63"/>
    <mergeCell ref="A64:A65"/>
    <mergeCell ref="A66:A67"/>
    <mergeCell ref="B4:B6"/>
    <mergeCell ref="B7:B9"/>
    <mergeCell ref="B11:B14"/>
    <mergeCell ref="B15:B17"/>
    <mergeCell ref="B18:B19"/>
    <mergeCell ref="B20:B22"/>
    <mergeCell ref="B23:B26"/>
    <mergeCell ref="B27:B28"/>
    <mergeCell ref="B29:B31"/>
    <mergeCell ref="B32:B36"/>
    <mergeCell ref="B37:B39"/>
    <mergeCell ref="B40:B43"/>
    <mergeCell ref="B44:B46"/>
    <mergeCell ref="B47:B51"/>
    <mergeCell ref="B52:B53"/>
    <mergeCell ref="B54:B58"/>
    <mergeCell ref="B59:B63"/>
    <mergeCell ref="B66:B67"/>
    <mergeCell ref="D2:D3"/>
    <mergeCell ref="D40:D42"/>
    <mergeCell ref="E2:E3"/>
    <mergeCell ref="E35:E36"/>
    <mergeCell ref="E40:E42"/>
    <mergeCell ref="E49:E50"/>
    <mergeCell ref="E56:E57"/>
    <mergeCell ref="F2:F3"/>
    <mergeCell ref="F40:F42"/>
    <mergeCell ref="F56:F57"/>
    <mergeCell ref="G2:G3"/>
    <mergeCell ref="G35:G36"/>
    <mergeCell ref="G40:G42"/>
    <mergeCell ref="G49:G50"/>
    <mergeCell ref="G56:G57"/>
    <mergeCell ref="H2:H3"/>
    <mergeCell ref="H35:H36"/>
    <mergeCell ref="H40:H42"/>
    <mergeCell ref="H49:H50"/>
    <mergeCell ref="H56:H57"/>
    <mergeCell ref="I2:I3"/>
    <mergeCell ref="I35:I36"/>
    <mergeCell ref="I40:I42"/>
    <mergeCell ref="I49:I50"/>
    <mergeCell ref="I56:I57"/>
    <mergeCell ref="J2:J3"/>
    <mergeCell ref="J35:J36"/>
    <mergeCell ref="J40:J42"/>
    <mergeCell ref="J49:J50"/>
    <mergeCell ref="J56:J57"/>
    <mergeCell ref="K2:K3"/>
    <mergeCell ref="K35:K36"/>
    <mergeCell ref="K40:K42"/>
    <mergeCell ref="K49:K50"/>
    <mergeCell ref="K56:K57"/>
    <mergeCell ref="L2:L3"/>
    <mergeCell ref="L35:L36"/>
    <mergeCell ref="L40:L42"/>
    <mergeCell ref="L49:L50"/>
    <mergeCell ref="L56:L57"/>
    <mergeCell ref="M2:M3"/>
    <mergeCell ref="M35:M36"/>
    <mergeCell ref="M40:M42"/>
    <mergeCell ref="M49:M50"/>
    <mergeCell ref="M56:M57"/>
    <mergeCell ref="N2:N3"/>
    <mergeCell ref="N35:N36"/>
    <mergeCell ref="N40:N42"/>
    <mergeCell ref="N49:N50"/>
    <mergeCell ref="N56:N57"/>
    <mergeCell ref="B2:C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15" workbookViewId="0">
      <selection activeCell="J23" sqref="A1:J23"/>
    </sheetView>
  </sheetViews>
  <sheetFormatPr defaultColWidth="9" defaultRowHeight="14.25"/>
  <cols>
    <col min="1" max="1" width="9" style="1"/>
    <col min="2" max="2" width="22.625" style="1" customWidth="1"/>
    <col min="3" max="5" width="12.625" style="1" customWidth="1"/>
    <col min="6" max="6" width="13.75" style="1" customWidth="1"/>
    <col min="7" max="7" width="8.5" style="1" customWidth="1"/>
    <col min="8" max="8" width="6.5" style="1" customWidth="1"/>
    <col min="9" max="9" width="9.375" customWidth="1"/>
    <col min="10" max="10" width="10.5" customWidth="1"/>
  </cols>
  <sheetData>
    <row r="1" spans="1:10">
      <c r="A1" s="5" t="s">
        <v>176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ht="32" customHeight="1" spans="1:10">
      <c r="A3" s="6" t="s">
        <v>23</v>
      </c>
      <c r="B3" s="6" t="s">
        <v>177</v>
      </c>
      <c r="C3" s="6" t="s">
        <v>178</v>
      </c>
      <c r="D3" s="6" t="s">
        <v>179</v>
      </c>
      <c r="E3" s="6" t="s">
        <v>180</v>
      </c>
      <c r="F3" s="6" t="s">
        <v>181</v>
      </c>
      <c r="G3" s="6" t="s">
        <v>182</v>
      </c>
      <c r="H3" s="6" t="s">
        <v>183</v>
      </c>
      <c r="I3" s="6" t="s">
        <v>184</v>
      </c>
      <c r="J3" s="6" t="s">
        <v>185</v>
      </c>
    </row>
    <row r="4" ht="21" customHeight="1" spans="1:10">
      <c r="A4" s="4">
        <v>1</v>
      </c>
      <c r="B4" s="4" t="s">
        <v>186</v>
      </c>
      <c r="C4" s="4">
        <v>1500</v>
      </c>
      <c r="D4" s="4" t="s">
        <v>187</v>
      </c>
      <c r="E4" s="4">
        <v>189015</v>
      </c>
      <c r="F4" s="4">
        <v>3450</v>
      </c>
      <c r="G4" s="4"/>
      <c r="H4" s="4"/>
      <c r="I4" s="4">
        <f>(E4+F4)*0.2+(E4+F4)</f>
        <v>230958</v>
      </c>
      <c r="J4" s="4"/>
    </row>
    <row r="5" ht="21" customHeight="1" spans="1:10">
      <c r="A5" s="4">
        <v>2</v>
      </c>
      <c r="B5" s="4" t="s">
        <v>188</v>
      </c>
      <c r="C5" s="4">
        <v>1500</v>
      </c>
      <c r="D5" s="4" t="s">
        <v>187</v>
      </c>
      <c r="E5" s="4">
        <v>153775</v>
      </c>
      <c r="F5" s="4">
        <v>3450</v>
      </c>
      <c r="G5" s="4"/>
      <c r="H5" s="4"/>
      <c r="I5" s="4">
        <f t="shared" ref="I5:I16" si="0">(E5+F5)*0.2+(E5+F5)</f>
        <v>188670</v>
      </c>
      <c r="J5" s="4"/>
    </row>
    <row r="6" ht="21" customHeight="1" spans="1:10">
      <c r="A6" s="4">
        <v>3</v>
      </c>
      <c r="B6" s="4" t="s">
        <v>189</v>
      </c>
      <c r="C6" s="4">
        <v>3000</v>
      </c>
      <c r="D6" s="4">
        <v>402</v>
      </c>
      <c r="E6" s="4">
        <v>21750</v>
      </c>
      <c r="F6" s="4">
        <v>3840</v>
      </c>
      <c r="G6" s="4"/>
      <c r="H6" s="4"/>
      <c r="I6" s="4">
        <f t="shared" si="0"/>
        <v>30708</v>
      </c>
      <c r="J6" s="4"/>
    </row>
    <row r="7" ht="21" customHeight="1" spans="1:10">
      <c r="A7" s="4">
        <v>4</v>
      </c>
      <c r="B7" s="4" t="s">
        <v>190</v>
      </c>
      <c r="C7" s="4">
        <v>1500</v>
      </c>
      <c r="D7" s="4" t="s">
        <v>191</v>
      </c>
      <c r="E7" s="4">
        <v>41850</v>
      </c>
      <c r="F7" s="4">
        <v>1500</v>
      </c>
      <c r="G7" s="4"/>
      <c r="H7" s="4"/>
      <c r="I7" s="4">
        <f t="shared" si="0"/>
        <v>52020</v>
      </c>
      <c r="J7" s="4"/>
    </row>
    <row r="8" ht="21" customHeight="1" spans="1:10">
      <c r="A8" s="4">
        <v>5</v>
      </c>
      <c r="B8" s="4" t="s">
        <v>192</v>
      </c>
      <c r="C8" s="4">
        <v>1500</v>
      </c>
      <c r="D8" s="4" t="s">
        <v>193</v>
      </c>
      <c r="E8" s="4">
        <v>62550</v>
      </c>
      <c r="F8" s="4">
        <v>1950</v>
      </c>
      <c r="G8" s="4"/>
      <c r="H8" s="4"/>
      <c r="I8" s="4">
        <f t="shared" si="0"/>
        <v>77400</v>
      </c>
      <c r="J8" s="4"/>
    </row>
    <row r="9" ht="21" customHeight="1" spans="1:10">
      <c r="A9" s="4"/>
      <c r="B9" s="4" t="s">
        <v>194</v>
      </c>
      <c r="C9" s="4">
        <v>1500</v>
      </c>
      <c r="D9" s="4" t="s">
        <v>195</v>
      </c>
      <c r="E9" s="4">
        <v>114950</v>
      </c>
      <c r="F9" s="4">
        <v>8700</v>
      </c>
      <c r="G9" s="4"/>
      <c r="H9" s="4"/>
      <c r="I9" s="4">
        <f t="shared" si="0"/>
        <v>148380</v>
      </c>
      <c r="J9" s="4"/>
    </row>
    <row r="10" ht="21" customHeight="1" spans="1:10">
      <c r="A10" s="4">
        <v>6</v>
      </c>
      <c r="B10" s="4" t="s">
        <v>196</v>
      </c>
      <c r="C10" s="4">
        <v>2000</v>
      </c>
      <c r="D10" s="4" t="s">
        <v>197</v>
      </c>
      <c r="E10" s="4">
        <v>190920</v>
      </c>
      <c r="F10" s="4">
        <v>3180</v>
      </c>
      <c r="G10" s="4"/>
      <c r="H10" s="4"/>
      <c r="I10" s="4">
        <f t="shared" si="0"/>
        <v>232920</v>
      </c>
      <c r="J10" s="4"/>
    </row>
    <row r="11" ht="21" customHeight="1" spans="1:10">
      <c r="A11" s="4">
        <v>7</v>
      </c>
      <c r="B11" s="4" t="s">
        <v>198</v>
      </c>
      <c r="C11" s="4">
        <v>2000</v>
      </c>
      <c r="D11" s="4" t="s">
        <v>197</v>
      </c>
      <c r="E11" s="4">
        <v>190920</v>
      </c>
      <c r="F11" s="4">
        <v>3180</v>
      </c>
      <c r="G11" s="4"/>
      <c r="H11" s="4"/>
      <c r="I11" s="4">
        <f t="shared" si="0"/>
        <v>232920</v>
      </c>
      <c r="J11" s="4"/>
    </row>
    <row r="12" ht="21" customHeight="1" spans="1:10">
      <c r="A12" s="4">
        <v>8</v>
      </c>
      <c r="B12" s="4" t="s">
        <v>110</v>
      </c>
      <c r="C12" s="4">
        <v>2000</v>
      </c>
      <c r="D12" s="4" t="s">
        <v>199</v>
      </c>
      <c r="E12" s="4">
        <v>123000</v>
      </c>
      <c r="F12" s="4">
        <v>4800</v>
      </c>
      <c r="G12" s="4"/>
      <c r="H12" s="4"/>
      <c r="I12" s="4">
        <f t="shared" si="0"/>
        <v>153360</v>
      </c>
      <c r="J12" s="4"/>
    </row>
    <row r="13" ht="21" customHeight="1" spans="1:10">
      <c r="A13" s="4">
        <v>9</v>
      </c>
      <c r="B13" s="4" t="s">
        <v>122</v>
      </c>
      <c r="C13" s="4">
        <v>2000</v>
      </c>
      <c r="D13" s="4" t="s">
        <v>200</v>
      </c>
      <c r="E13" s="4">
        <v>237960</v>
      </c>
      <c r="F13" s="4">
        <v>8440</v>
      </c>
      <c r="G13" s="4"/>
      <c r="H13" s="4"/>
      <c r="I13" s="4">
        <f t="shared" si="0"/>
        <v>295680</v>
      </c>
      <c r="J13" s="4"/>
    </row>
    <row r="14" ht="21" customHeight="1" spans="1:10">
      <c r="A14" s="4">
        <v>10</v>
      </c>
      <c r="B14" s="4" t="s">
        <v>107</v>
      </c>
      <c r="C14" s="4">
        <v>7800</v>
      </c>
      <c r="D14" s="4" t="s">
        <v>201</v>
      </c>
      <c r="E14" s="4">
        <v>519286</v>
      </c>
      <c r="F14" s="4">
        <v>32370</v>
      </c>
      <c r="G14" s="4"/>
      <c r="H14" s="4"/>
      <c r="I14" s="4">
        <f t="shared" si="0"/>
        <v>661987.2</v>
      </c>
      <c r="J14" s="4"/>
    </row>
    <row r="15" ht="21" customHeight="1" spans="1:10">
      <c r="A15" s="4">
        <v>11</v>
      </c>
      <c r="B15" s="4" t="s">
        <v>202</v>
      </c>
      <c r="C15" s="4">
        <v>800</v>
      </c>
      <c r="D15" s="4" t="s">
        <v>173</v>
      </c>
      <c r="E15" s="4">
        <v>19224</v>
      </c>
      <c r="F15" s="4">
        <v>1264</v>
      </c>
      <c r="G15" s="4"/>
      <c r="H15" s="4"/>
      <c r="I15" s="4">
        <f t="shared" si="0"/>
        <v>24585.6</v>
      </c>
      <c r="J15" s="4"/>
    </row>
    <row r="16" ht="21" customHeight="1" spans="1:10">
      <c r="A16" s="4">
        <v>12</v>
      </c>
      <c r="B16" s="4" t="s">
        <v>203</v>
      </c>
      <c r="C16" s="4">
        <v>800</v>
      </c>
      <c r="D16" s="4" t="s">
        <v>175</v>
      </c>
      <c r="E16" s="4">
        <v>14120</v>
      </c>
      <c r="F16" s="4">
        <v>976</v>
      </c>
      <c r="G16" s="4"/>
      <c r="H16" s="4"/>
      <c r="I16" s="4">
        <f t="shared" si="0"/>
        <v>18115.2</v>
      </c>
      <c r="J16" s="4"/>
    </row>
    <row r="17" ht="20" customHeight="1" spans="1:10">
      <c r="A17" s="4">
        <v>13</v>
      </c>
      <c r="B17" s="4" t="s">
        <v>204</v>
      </c>
      <c r="C17" s="4">
        <v>1000</v>
      </c>
      <c r="D17" s="4"/>
      <c r="E17" s="4"/>
      <c r="F17" s="4"/>
      <c r="G17" s="4"/>
      <c r="H17" s="4"/>
      <c r="I17" s="4"/>
      <c r="J17" s="4"/>
    </row>
    <row r="18" ht="20" customHeight="1" spans="1:10">
      <c r="A18" s="4">
        <v>14</v>
      </c>
      <c r="B18" s="4" t="s">
        <v>205</v>
      </c>
      <c r="C18" s="4">
        <v>200</v>
      </c>
      <c r="D18" s="4"/>
      <c r="E18" s="4"/>
      <c r="F18" s="4"/>
      <c r="G18" s="4"/>
      <c r="H18" s="4"/>
      <c r="I18" s="4"/>
      <c r="J18" s="4"/>
    </row>
    <row r="19" ht="20" customHeight="1" spans="1:10">
      <c r="A19" s="4">
        <v>15</v>
      </c>
      <c r="B19" s="4" t="s">
        <v>206</v>
      </c>
      <c r="C19" s="4">
        <v>1200</v>
      </c>
      <c r="D19" s="4"/>
      <c r="E19" s="4"/>
      <c r="F19" s="4"/>
      <c r="G19" s="4"/>
      <c r="H19" s="4"/>
      <c r="I19" s="4"/>
      <c r="J19" s="4"/>
    </row>
    <row r="20" ht="20" customHeight="1" spans="1:10">
      <c r="A20" s="4">
        <v>16</v>
      </c>
      <c r="B20" s="4" t="s">
        <v>207</v>
      </c>
      <c r="C20" s="4">
        <v>600</v>
      </c>
      <c r="D20" s="4"/>
      <c r="E20" s="4"/>
      <c r="F20" s="4"/>
      <c r="G20" s="4"/>
      <c r="H20" s="4"/>
      <c r="I20" s="4"/>
      <c r="J20" s="4"/>
    </row>
    <row r="21" ht="20" customHeight="1" spans="1:10">
      <c r="A21" s="4">
        <v>17</v>
      </c>
      <c r="B21" s="4" t="s">
        <v>208</v>
      </c>
      <c r="C21" s="4">
        <v>600</v>
      </c>
      <c r="D21" s="4"/>
      <c r="E21" s="4"/>
      <c r="F21" s="4"/>
      <c r="G21" s="4"/>
      <c r="H21" s="4"/>
      <c r="I21" s="4"/>
      <c r="J21" s="4"/>
    </row>
    <row r="22" ht="20" customHeight="1" spans="1:10">
      <c r="A22" s="4">
        <v>18</v>
      </c>
      <c r="B22" s="4"/>
      <c r="C22" s="4"/>
      <c r="D22" s="4"/>
      <c r="E22" s="4"/>
      <c r="F22" s="4"/>
      <c r="G22" s="4"/>
      <c r="H22" s="4"/>
      <c r="I22" s="4"/>
      <c r="J22" s="4"/>
    </row>
    <row r="23" ht="27" customHeight="1" spans="1:10">
      <c r="A23" s="7" t="s">
        <v>209</v>
      </c>
      <c r="B23" s="7"/>
      <c r="C23" s="7"/>
      <c r="D23" s="7"/>
      <c r="E23" s="7">
        <f>SUM(E4:E22)</f>
        <v>1879320</v>
      </c>
      <c r="F23" s="7">
        <f>SUM(F4:F22)</f>
        <v>77100</v>
      </c>
      <c r="G23" s="7"/>
      <c r="H23" s="7"/>
      <c r="I23" s="7">
        <f>SUM(I4:I22)</f>
        <v>2347704</v>
      </c>
      <c r="J23" s="7"/>
    </row>
  </sheetData>
  <mergeCells count="2">
    <mergeCell ref="A23:B23"/>
    <mergeCell ref="A1:J2"/>
  </mergeCells>
  <pageMargins left="0.75" right="0.75" top="1" bottom="1" header="0.5" footer="0.5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H11" sqref="H11"/>
    </sheetView>
  </sheetViews>
  <sheetFormatPr defaultColWidth="9" defaultRowHeight="19" customHeight="1" outlineLevelRow="6" outlineLevelCol="5"/>
  <cols>
    <col min="1" max="1" width="9" style="1"/>
    <col min="2" max="5" width="12.625" style="1" customWidth="1"/>
    <col min="6" max="6" width="17.25" style="1" customWidth="1"/>
  </cols>
  <sheetData>
    <row r="1" customHeight="1" spans="1:6">
      <c r="A1" s="2" t="s">
        <v>210</v>
      </c>
      <c r="B1" s="2"/>
      <c r="C1" s="2"/>
      <c r="D1" s="2"/>
      <c r="E1" s="2"/>
      <c r="F1" s="2"/>
    </row>
    <row r="2" customHeight="1" spans="1:6">
      <c r="A2" s="2"/>
      <c r="B2" s="2"/>
      <c r="C2" s="2"/>
      <c r="D2" s="2"/>
      <c r="E2" s="2"/>
      <c r="F2" s="2"/>
    </row>
    <row r="3" ht="31" customHeight="1" spans="1:6">
      <c r="A3" s="3" t="s">
        <v>23</v>
      </c>
      <c r="B3" s="3" t="s">
        <v>211</v>
      </c>
      <c r="C3" s="3" t="s">
        <v>212</v>
      </c>
      <c r="D3" s="3" t="s">
        <v>213</v>
      </c>
      <c r="E3" s="3" t="s">
        <v>214</v>
      </c>
      <c r="F3" s="3" t="s">
        <v>215</v>
      </c>
    </row>
    <row r="4" ht="31" customHeight="1" spans="1:6">
      <c r="A4" s="4">
        <v>1</v>
      </c>
      <c r="B4" s="4">
        <v>50</v>
      </c>
      <c r="C4" s="4">
        <v>10</v>
      </c>
      <c r="D4" s="4">
        <v>2</v>
      </c>
      <c r="E4" s="4">
        <v>3000</v>
      </c>
      <c r="F4" s="4"/>
    </row>
    <row r="5" ht="31" customHeight="1" spans="1:6">
      <c r="A5" s="4">
        <v>2</v>
      </c>
      <c r="B5" s="4">
        <v>60</v>
      </c>
      <c r="C5" s="4">
        <v>10</v>
      </c>
      <c r="D5" s="4">
        <v>2</v>
      </c>
      <c r="E5" s="4">
        <v>1500</v>
      </c>
      <c r="F5" s="4"/>
    </row>
    <row r="6" ht="31" customHeight="1" spans="1:6">
      <c r="A6" s="4">
        <v>3</v>
      </c>
      <c r="B6" s="4">
        <v>40</v>
      </c>
      <c r="C6" s="4">
        <v>20</v>
      </c>
      <c r="D6" s="4">
        <v>2</v>
      </c>
      <c r="E6" s="4">
        <v>1500</v>
      </c>
      <c r="F6" s="4"/>
    </row>
    <row r="7" ht="31" customHeight="1"/>
  </sheetData>
  <mergeCells count="1">
    <mergeCell ref="A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11月份-焊接产能评估</vt:lpstr>
      <vt:lpstr>产品生产节拍</vt:lpstr>
      <vt:lpstr>产值分析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2014-07-16T00:30:00Z</cp:lastPrinted>
  <dcterms:modified xsi:type="dcterms:W3CDTF">2024-10-24T06:45:43Z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87EA2B16A58A4983B471FA67561CB46D</vt:lpwstr>
  </property>
  <property fmtid="{D5CDD505-2E9C-101B-9397-08002B2CF9AE}" pid="3" name="KSOProductBuildVer">
    <vt:lpwstr>2052-11.8.2.12011</vt:lpwstr>
  </property>
</Properties>
</file>