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810" activeTab="4"/>
  </bookViews>
  <sheets>
    <sheet name="SHT0017046 SHT0017121" sheetId="1" r:id="rId1"/>
    <sheet name="SHT0017042" sheetId="4" r:id="rId2"/>
    <sheet name="目标价格测算" sheetId="5" r:id="rId3"/>
    <sheet name="工序费" sheetId="6" r:id="rId4"/>
    <sheet name="汇总表" sheetId="7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</externalReferences>
  <definedNames>
    <definedName name="_xlnm._FilterDatabase" localSheetId="0" hidden="1">'SHT0017046 SHT0017121'!$A$9:$AW$47</definedName>
    <definedName name="_xlnm._FilterDatabase" localSheetId="1" hidden="1">'SHT0017042'!$4:$42</definedName>
    <definedName name="_1_?" localSheetId="0">#REF!</definedName>
    <definedName name="_1_?">#REF!</definedName>
    <definedName name="_2__123Graph_BCHART_5" hidden="1">#REF!</definedName>
    <definedName name="_3__123Graph_CCHART_5" hidden="1">#REF!</definedName>
    <definedName name="_4__123Graph_DCHART_5" hidden="1">#REF!</definedName>
    <definedName name="_5__123Graph_ECHART_5" hidden="1">#REF!</definedName>
    <definedName name="_6__123Graph_FCHART_5" hidden="1">#REF!</definedName>
    <definedName name="_7__123Graph_XCHART_5" hidden="1">#REF!</definedName>
    <definedName name="_8_0">'[1]2'!#REF!</definedName>
    <definedName name="_BAS11">#REF!</definedName>
    <definedName name="_BAS12">#REF!</definedName>
    <definedName name="_BAS13">#REF!</definedName>
    <definedName name="_BAS14">#REF!</definedName>
    <definedName name="_BAS21">#REF!</definedName>
    <definedName name="_BAS22">#REF!</definedName>
    <definedName name="_BAS23">#REF!</definedName>
    <definedName name="_BAS24">#REF!</definedName>
    <definedName name="_BAS31">#REF!</definedName>
    <definedName name="_BAS32">#REF!</definedName>
    <definedName name="_BAS33">#REF!</definedName>
    <definedName name="_BAS34">#REF!</definedName>
    <definedName name="_BSS1">#REF!</definedName>
    <definedName name="_BSS2">#REF!</definedName>
    <definedName name="_BSS3">#REF!</definedName>
    <definedName name="_BSS4">#REF!</definedName>
    <definedName name="_com2">'[2]Barwertberechnung (3)'!$AB$53</definedName>
    <definedName name="_MF1989">#REF!</definedName>
    <definedName name="_MF1990">#REF!</definedName>
    <definedName name="_MF1992">#REF!</definedName>
    <definedName name="_MF1993">#REF!</definedName>
    <definedName name="_MT248">#REF!</definedName>
    <definedName name="_Regression_Out" hidden="1">#REF!</definedName>
    <definedName name="_Regression_X" hidden="1">#REF!</definedName>
    <definedName name="_Regression_Y" hidden="1">#REF!</definedName>
    <definedName name="_SF1756">[3]总表!#REF!</definedName>
    <definedName name="_SF2010">#REF!</definedName>
    <definedName name="_SF2011">#REF!</definedName>
    <definedName name="_SF2012">#REF!</definedName>
    <definedName name="_SF2013">#REF!</definedName>
    <definedName name="_SF2014">#REF!</definedName>
    <definedName name="_SF2015">#REF!</definedName>
    <definedName name="_SF2016">#REF!</definedName>
    <definedName name="_SF2018">#REF!</definedName>
    <definedName name="_SF2019">#REF!</definedName>
    <definedName name="_SF2020">#REF!</definedName>
    <definedName name="_SF2021">#REF!</definedName>
    <definedName name="_SF2022">#REF!</definedName>
    <definedName name="_SF2023">#REF!</definedName>
    <definedName name="_SF2264">#REF!</definedName>
    <definedName name="_SF2265">#REF!</definedName>
    <definedName name="_SF2457">#REF!</definedName>
    <definedName name="_SF2458">#REF!</definedName>
    <definedName name="_SF2459">#REF!</definedName>
    <definedName name="_SF2460">#REF!</definedName>
    <definedName name="_SF2461">#REF!</definedName>
    <definedName name="_SF2462">#REF!</definedName>
    <definedName name="_SF2463">#REF!</definedName>
    <definedName name="_SF2464">#REF!</definedName>
    <definedName name="_SF2465">#REF!</definedName>
    <definedName name="_SF2466">#REF!</definedName>
    <definedName name="_SF2614">#REF!</definedName>
    <definedName name="_SF2615">#REF!</definedName>
    <definedName name="_SF2616">#REF!</definedName>
    <definedName name="_SF2617">#REF!</definedName>
    <definedName name="_SF2618">#REF!</definedName>
    <definedName name="_SF2619">#REF!</definedName>
    <definedName name="_SF2620">#REF!</definedName>
    <definedName name="_SF2621">#REF!</definedName>
    <definedName name="_SF2622">#REF!</definedName>
    <definedName name="_Sort" hidden="1">#REF!</definedName>
    <definedName name="※_추후_NAVA__PROJECT는__부품_">[4]기안!$A$43</definedName>
    <definedName name="a">#REF!</definedName>
    <definedName name="abcd">#REF!</definedName>
    <definedName name="Abzinsfaktor">#REF!</definedName>
    <definedName name="AI">[5]신규DEP!#REF!</definedName>
    <definedName name="Auf_Abzinsungsfaktor">#REF!</definedName>
    <definedName name="awc">#REF!</definedName>
    <definedName name="B">#REF!</definedName>
    <definedName name="BB">#REF!</definedName>
    <definedName name="bc">#REF!</definedName>
    <definedName name="bild">[6]Import!$L$389:$L$485</definedName>
    <definedName name="blatt2">#REF!</definedName>
    <definedName name="CC">#REF!</definedName>
    <definedName name="CC.QQ">#REF!</definedName>
    <definedName name="change">[7]Reference!$A$31:$A$57</definedName>
    <definedName name="ck" hidden="1">#REF!</definedName>
    <definedName name="CKD">[8]Constant!#REF!</definedName>
    <definedName name="code">#REF!</definedName>
    <definedName name="Column">[9]Constant!#REF!</definedName>
    <definedName name="com">'[2]Vorbereitende Eingaben (Teil 1)'!$C$40</definedName>
    <definedName name="Cost">#REF!</definedName>
    <definedName name="CZK">#REF!</definedName>
    <definedName name="d">#REF!</definedName>
    <definedName name="Database">#REF!</definedName>
    <definedName name="DATE">[10]총괄표!$C$2</definedName>
    <definedName name="DATEE">#REF!</definedName>
    <definedName name="Daten">#REF!</definedName>
    <definedName name="DD">#REF!</definedName>
    <definedName name="DDATE">#REF!</definedName>
    <definedName name="DKDKFG8TBTB2RT">#REF!</definedName>
    <definedName name="DOL">#REF!</definedName>
    <definedName name="DOLLAR">#REF!</definedName>
    <definedName name="DV_Cost_Tot">[11]Worksheet!$I$63</definedName>
    <definedName name="DV_Cost_Tot_Mkt">[11]Worksheet!$J$63</definedName>
    <definedName name="DV_Grand_Total">#REF!</definedName>
    <definedName name="DV_Grand_Total_Mkt">#REF!</definedName>
    <definedName name="EE">#REF!</definedName>
    <definedName name="Eingabe">#REF!</definedName>
    <definedName name="Eingabe2">#REF!</definedName>
    <definedName name="Eingabe3">#REF!</definedName>
    <definedName name="Eingabe4">#REF!</definedName>
    <definedName name="ENG_COOLG">'[12]DBL LPG시험'!#REF!</definedName>
    <definedName name="Eng_Supp_Dollars_Tot">[11]Worksheet!$G$8</definedName>
    <definedName name="Eng_Supp_Dollars_Tot_Mkt">[11]Worksheet!$H$8</definedName>
    <definedName name="ESP">#REF!</definedName>
    <definedName name="ex">#REF!</definedName>
    <definedName name="FF">#REF!</definedName>
    <definedName name="FG12TBTB2RTDKDKGMLRT">[13]협조전!#REF!</definedName>
    <definedName name="FG22TBTB3RTDKDKDK">[14]차수!#REF!</definedName>
    <definedName name="FGPRTBTB1RTDKDK">#REF!</definedName>
    <definedName name="FGRKBS11TBTB3RTDKDK">[15]협조전!#REF!</definedName>
    <definedName name="fgRKBS8TBTB3RT">[15]협조전!#REF!</definedName>
    <definedName name="fgRKRKRKRKRKTBTB2RTDKDK">#REF!</definedName>
    <definedName name="FGtbtbspspsprtdkdk">[16]BUS제원1!#REF!</definedName>
    <definedName name="Fixture_Cost_Tot">[11]Worksheet!$O$13</definedName>
    <definedName name="FRF">#REF!</definedName>
    <definedName name="FS_F_VW_01_34381_1__JV_FS_PRAESENTATIONEN_">[17]home!$B$6:$AN$6</definedName>
    <definedName name="FS_F_VW_01_34381_1__JV_FS_REC_SAVING_">[17]home!$B$4745:$M$4745</definedName>
    <definedName name="FS_F_VW_01_34381_1_1__V_FS_BAUSTUFE_VORGABEN_STK_">[17]home!$B$1449:$D$1449</definedName>
    <definedName name="FS_F_VW_01_34381_1_12869_VW__JV_FS_BIDDERS_">[17]home!$B$3073:$L$3073</definedName>
    <definedName name="FS_F_VW_01_34381_1_13030_VW__JV_FS_BIDDERS_">[17]home!$B$3047:$L$3047</definedName>
    <definedName name="FS_F_VW_01_34381_1_1331_BX__JV_FS_BIDDERS_">[17]home!$B$3068:$L$3068</definedName>
    <definedName name="FS_F_VW_01_34381_1_1433_BX__JV_FS_BIDDERS_">[17]home!$B$3060:$L$3060</definedName>
    <definedName name="FS_F_VW_01_34381_1_1440_VW__JV_FS_BIDDERS_">[17]home!$B$3038:$L$3038</definedName>
    <definedName name="FS_F_VW_01_34381_1_1441_BX__JV_FS_BIDDERS_">[17]home!$B$3062:$L$3062</definedName>
    <definedName name="FS_F_VW_01_34381_1_1480_BX__JV_FS_BIDDERS_">[17]home!$B$3077:$L$3077</definedName>
    <definedName name="FS_F_VW_01_34381_1_1553_BX__JV_FS_BIDDERS_">[17]home!$B$3040:$L$3040</definedName>
    <definedName name="FS_F_VW_01_34381_1_158__JV_FS_REC_LIEF_">[17]home!$B$4670:$P$4670</definedName>
    <definedName name="FS_F_VW_01_34381_1_158_1__JV_FS_BAUSTUFE_ANGEBOTE_WAE_">[17]home!$B$566:$E$566</definedName>
    <definedName name="FS_F_VW_01_34381_1_158_11__JV_FS_REC_">[17]home!$B$3479:$Q$3479</definedName>
    <definedName name="FS_F_VW_01_34381_1_158_2__JV_FS_BAUSTUFE_ANGEBOTE_WAE_">[17]home!$B$567:$E$567</definedName>
    <definedName name="FS_F_VW_01_34381_1_158_28__JV_FS_REC_">[17]home!$B$3480:$Q$3480</definedName>
    <definedName name="FS_F_VW_01_34381_1_158_37__JV_FS_REC_">[17]home!$B$3481:$Q$3481</definedName>
    <definedName name="FS_F_VW_01_34381_1_158_46__JV_FS_REC_">[17]home!$B$3482:$Q$3482</definedName>
    <definedName name="FS_F_VW_01_34381_1_158_68__JV_FS_REC_">[17]home!$B$3483:$Q$3483</definedName>
    <definedName name="FS_F_VW_01_34381_1_158_VW__JV_FS_BIDDERS_">[17]home!$B$3052:$L$3052</definedName>
    <definedName name="FS_F_VW_01_34381_1_160_ST__JV_FS_BIDDERS_">[17]home!$B$3035:$L$3035</definedName>
    <definedName name="FS_F_VW_01_34381_1_161_BX__JV_FS_BIDDERS_">[17]home!$B$3075:$L$3075</definedName>
    <definedName name="FS_F_VW_01_34381_1_18245_MX__JV_FS_BIDDERS_">[17]home!$B$3058:$L$3058</definedName>
    <definedName name="FS_F_VW_01_34381_1_183_VW__JV_FS_BIDDERS_">[17]home!$B$3042:$L$3042</definedName>
    <definedName name="FS_F_VW_01_34381_1_1892_RR__JV_FS_BIDDERS_">[17]home!$B$3037:$L$3037</definedName>
    <definedName name="FS_F_VW_01_34381_1_19745_RR__JV_FS_BIDDERS_">[17]home!$B$3066:$L$3066</definedName>
    <definedName name="FS_F_VW_01_34381_1_2__V_FS_BAUSTUFE_VORGABEN_STK_">[17]home!$B$1450:$D$1450</definedName>
    <definedName name="FS_F_VW_01_34381_1_20477_MX__JV_FS_BIDDERS_">[17]home!$B$3065:$L$3065</definedName>
    <definedName name="FS_F_VW_01_34381_1_2147_IT__JV_FS_BIDDERS_">[17]home!$B$3046:$L$3046</definedName>
    <definedName name="FS_F_VW_01_34381_1_2149_IT__JV_FS_BIDDERS_">[17]home!$B$3071:$L$3071</definedName>
    <definedName name="FS_F_VW_01_34381_1_2278_AU__JV_FS_BIDDERS_">[17]home!$B$3067:$L$3067</definedName>
    <definedName name="FS_F_VW_01_34381_1_22805_VW__JV_FS_BIDDERS_">[17]home!$B$3057:$L$3057</definedName>
    <definedName name="FS_F_VW_01_34381_1_2363_AU__JV_FS_BIDDERS_">[17]home!$B$3053:$L$3053</definedName>
    <definedName name="FS_F_VW_01_34381_1_2365_AU__JV_FS_BIDDERS_">[17]home!$B$3043:$L$3043</definedName>
    <definedName name="FS_F_VW_01_34381_1_24968_US__JV_FS_BIDDERS_">[17]home!$B$3048:$L$3048</definedName>
    <definedName name="FS_F_VW_01_34381_1_24969_US__JV_FS_BIDDERS_">[17]home!$B$3069:$L$3069</definedName>
    <definedName name="FS_F_VW_01_34381_1_2609_RR__JV_FS_BIDDERS_">[17]home!$B$3059:$L$3059</definedName>
    <definedName name="FS_F_VW_01_34381_1_2631_US__JV_FS_BIDDERS_">[17]home!$B$3061:$L$3061</definedName>
    <definedName name="FS_F_VW_01_34381_1_28227_MX__JV_FS_BIDDERS_">[17]home!$B$3036:$L$3036</definedName>
    <definedName name="FS_F_VW_01_34381_1_28228_MX__JV_FS_BIDDERS_">[17]home!$B$3072:$L$3072</definedName>
    <definedName name="FS_F_VW_01_34381_1_2952_US__JV_FS_BIDDERS_">[17]home!$B$3044:$L$3044</definedName>
    <definedName name="FS_F_VW_01_34381_1_3243_VW__JV_FS_BIDDERS_">[17]home!$B$3054:$L$3054</definedName>
    <definedName name="FS_F_VW_01_34381_1_3437_VW__JV_FS_BIDDERS_">[17]home!$B$3050:$L$3050</definedName>
    <definedName name="FS_F_VW_01_34381_1_35166_ST__JV_FS_BIDDERS_">[17]home!$B$3070:$L$3070</definedName>
    <definedName name="FS_F_VW_01_34381_1_4_ST__JV_FS_BIDDERS_">[17]home!$B$3056:$L$3056</definedName>
    <definedName name="FS_F_VW_01_34381_1_42007_SK__JV_FS_BIDDERS_">[17]home!$B$3051:$L$3051</definedName>
    <definedName name="FS_F_VW_01_34381_1_5553_MX__JV_FS_BIDDERS_">[17]home!$B$3055:$L$3055</definedName>
    <definedName name="FS_F_VW_01_34381_1_626_SK__JV_FS_BIDDERS_">[17]home!$B$3063:$L$3063</definedName>
    <definedName name="FS_F_VW_01_34381_1_627_SK__JV_FS_BIDDERS_">[17]home!$B$3034:$L$3034</definedName>
    <definedName name="FS_F_VW_01_34381_1_6588_BX__JV_FS_BIDDERS_">[17]home!$B$3074:$L$3074</definedName>
    <definedName name="FS_F_VW_01_34381_1_6626_ST__JV_FS_BIDDERS_">[17]home!$B$3064:$L$3064</definedName>
    <definedName name="FS_F_VW_01_34381_1_6995_US__JV_FS_BIDDERS_">[17]home!$B$3041:$L$3041</definedName>
    <definedName name="FS_F_VW_01_34381_1_7591_US__JV_FS_BIDDERS_">[17]home!$B$3039:$L$3039</definedName>
    <definedName name="FS_F_VW_01_34381_10__JV_FS_PRAESENTATIONEN_">[17]home!$B$15:$AN$15</definedName>
    <definedName name="FS_F_VW_01_34381_10__JV_FS_REC_SAVING_">[17]home!$B$4754:$M$4754</definedName>
    <definedName name="FS_F_VW_01_34381_10_1__V_FS_BAUSTUFE_VORGABEN_STK_">[17]home!$B$1467:$D$1467</definedName>
    <definedName name="FS_F_VW_01_34381_10_158__JV_FS_REC_LIEF_">[17]home!$B$4733:$P$4733</definedName>
    <definedName name="FS_F_VW_01_34381_10_158_1__JV_FS_BAUSTUFE_ANGEBOTE_WAE_">[17]home!$B$1358:$E$1358</definedName>
    <definedName name="FS_F_VW_01_34381_10_158_2__JV_FS_BAUSTUFE_ANGEBOTE_WAE_">[17]home!$B$1359:$E$1359</definedName>
    <definedName name="FS_F_VW_01_34381_10_158_37__JV_FS_REC_">[17]home!$B$4639:$Q$4639</definedName>
    <definedName name="FS_F_VW_01_34381_10_2__V_FS_BAUSTUFE_VORGABEN_STK_">[17]home!$B$1468:$D$1468</definedName>
    <definedName name="FS_F_VW_01_34381_2__JV_FS_PRAESENTATIONEN_">[17]home!$B$7:$AN$7</definedName>
    <definedName name="FS_F_VW_01_34381_2__JV_FS_REC_SAVING_">[17]home!$B$4746:$M$4746</definedName>
    <definedName name="FS_F_VW_01_34381_2_1__V_FS_BAUSTUFE_VORGABEN_STK_">[17]home!$B$1451:$D$1451</definedName>
    <definedName name="FS_F_VW_01_34381_2_158__JV_FS_REC_LIEF_">[17]home!$B$4677:$P$4677</definedName>
    <definedName name="FS_F_VW_01_34381_2_158_1__JV_FS_BAUSTUFE_ANGEBOTE_WAE_">[17]home!$B$654:$E$654</definedName>
    <definedName name="FS_F_VW_01_34381_2_158_11__JV_FS_REC_">[17]home!$B$3604:$Q$3604</definedName>
    <definedName name="FS_F_VW_01_34381_2_158_2__JV_FS_BAUSTUFE_ANGEBOTE_WAE_">[17]home!$B$655:$E$655</definedName>
    <definedName name="FS_F_VW_01_34381_2_158_28__JV_FS_REC_">[17]home!$B$3605:$Q$3605</definedName>
    <definedName name="FS_F_VW_01_34381_2_158_37__JV_FS_REC_">[17]home!$B$3606:$Q$3606</definedName>
    <definedName name="FS_F_VW_01_34381_2_158_46__JV_FS_REC_">[17]home!$B$3607:$Q$3607</definedName>
    <definedName name="FS_F_VW_01_34381_2_158_68__JV_FS_REC_">[17]home!$B$3608:$Q$3608</definedName>
    <definedName name="FS_F_VW_01_34381_2_2__V_FS_BAUSTUFE_VORGABEN_STK_">[17]home!$B$1452:$D$1452</definedName>
    <definedName name="FS_F_VW_01_34381_3__JV_FS_PRAESENTATIONEN_">[17]home!$B$8:$AN$8</definedName>
    <definedName name="FS_F_VW_01_34381_3__JV_FS_REC_SAVING_">[17]home!$B$4747:$M$4747</definedName>
    <definedName name="FS_F_VW_01_34381_3_1__V_FS_BAUSTUFE_VORGABEN_STK_">[17]home!$B$1453:$D$1453</definedName>
    <definedName name="FS_F_VW_01_34381_3_158__JV_FS_REC_LIEF_">[17]home!$B$4684:$P$4684</definedName>
    <definedName name="FS_F_VW_01_34381_3_158_1__JV_FS_BAUSTUFE_ANGEBOTE_WAE_">[17]home!$B$742:$E$742</definedName>
    <definedName name="FS_F_VW_01_34381_3_158_11__JV_FS_REC_">[17]home!$B$3729:$Q$3729</definedName>
    <definedName name="FS_F_VW_01_34381_3_158_2__JV_FS_BAUSTUFE_ANGEBOTE_WAE_">[17]home!$B$743:$E$743</definedName>
    <definedName name="FS_F_VW_01_34381_3_158_28__JV_FS_REC_">[17]home!$B$3730:$Q$3730</definedName>
    <definedName name="FS_F_VW_01_34381_3_158_37__JV_FS_REC_">[17]home!$B$3731:$Q$3731</definedName>
    <definedName name="FS_F_VW_01_34381_3_158_46__JV_FS_REC_">[17]home!$B$3732:$Q$3732</definedName>
    <definedName name="FS_F_VW_01_34381_3_158_68__JV_FS_REC_">[17]home!$B$3733:$Q$3733</definedName>
    <definedName name="FS_F_VW_01_34381_3_2__V_FS_BAUSTUFE_VORGABEN_STK_">[17]home!$B$1454:$D$1454</definedName>
    <definedName name="FS_F_VW_01_34381_4__JV_FS_PRAESENTATIONEN_">[17]home!$B$9:$AN$9</definedName>
    <definedName name="FS_F_VW_01_34381_4__JV_FS_REC_SAVING_">[17]home!$B$4748:$M$4748</definedName>
    <definedName name="FS_F_VW_01_34381_4_1__V_FS_BAUSTUFE_VORGABEN_STK_">[17]home!$B$1455:$D$1455</definedName>
    <definedName name="FS_F_VW_01_34381_4_158__JV_FS_REC_LIEF_">[17]home!$B$4691:$P$4691</definedName>
    <definedName name="FS_F_VW_01_34381_4_158_1__JV_FS_BAUSTUFE_ANGEBOTE_WAE_">[17]home!$B$830:$E$830</definedName>
    <definedName name="FS_F_VW_01_34381_4_158_11__JV_FS_REC_">[17]home!$B$3859:$Q$3859</definedName>
    <definedName name="FS_F_VW_01_34381_4_158_2__JV_FS_BAUSTUFE_ANGEBOTE_WAE_">[17]home!$B$831:$E$831</definedName>
    <definedName name="FS_F_VW_01_34381_4_158_28__JV_FS_REC_">[17]home!$B$3860:$Q$3860</definedName>
    <definedName name="FS_F_VW_01_34381_4_158_37__JV_FS_REC_">[17]home!$B$3861:$Q$3861</definedName>
    <definedName name="FS_F_VW_01_34381_4_158_46__JV_FS_REC_">[17]home!$B$3862:$Q$3862</definedName>
    <definedName name="FS_F_VW_01_34381_4_158_68__JV_FS_REC_">[17]home!$B$3863:$Q$3863</definedName>
    <definedName name="FS_F_VW_01_34381_4_2__V_FS_BAUSTUFE_VORGABEN_STK_">[17]home!$B$1456:$D$1456</definedName>
    <definedName name="FS_F_VW_01_34381_5__JV_FS_PRAESENTATIONEN_">[17]home!$B$10:$AN$10</definedName>
    <definedName name="FS_F_VW_01_34381_5__JV_FS_REC_SAVING_">[17]home!$B$4749:$M$4749</definedName>
    <definedName name="FS_F_VW_01_34381_5_1__V_FS_BAUSTUFE_VORGABEN_STK_">[17]home!$B$1457:$D$1457</definedName>
    <definedName name="FS_F_VW_01_34381_5_158__JV_FS_REC_LIEF_">[17]home!$B$4698:$P$4698</definedName>
    <definedName name="FS_F_VW_01_34381_5_158_1__JV_FS_BAUSTUFE_ANGEBOTE_WAE_">[17]home!$B$918:$E$918</definedName>
    <definedName name="FS_F_VW_01_34381_5_158_11__JV_FS_REC_">[17]home!$B$3989:$Q$3989</definedName>
    <definedName name="FS_F_VW_01_34381_5_158_2__JV_FS_BAUSTUFE_ANGEBOTE_WAE_">[17]home!$B$919:$E$919</definedName>
    <definedName name="FS_F_VW_01_34381_5_158_28__JV_FS_REC_">[17]home!$B$3990:$Q$3990</definedName>
    <definedName name="FS_F_VW_01_34381_5_158_37__JV_FS_REC_">[17]home!$B$3991:$Q$3991</definedName>
    <definedName name="FS_F_VW_01_34381_5_158_46__JV_FS_REC_">[17]home!$B$3992:$Q$3992</definedName>
    <definedName name="FS_F_VW_01_34381_5_158_68__JV_FS_REC_">[17]home!$B$3993:$Q$3993</definedName>
    <definedName name="FS_F_VW_01_34381_5_2__V_FS_BAUSTUFE_VORGABEN_STK_">[17]home!$B$1458:$D$1458</definedName>
    <definedName name="FS_F_VW_01_34381_6__JV_FS_PRAESENTATIONEN_">[17]home!$B$11:$AN$11</definedName>
    <definedName name="FS_F_VW_01_34381_6__JV_FS_REC_SAVING_">[17]home!$B$4750:$M$4750</definedName>
    <definedName name="FS_F_VW_01_34381_6_1__V_FS_BAUSTUFE_VORGABEN_STK_">[17]home!$B$1459:$D$1459</definedName>
    <definedName name="FS_F_VW_01_34381_6_158__JV_FS_REC_LIEF_">[17]home!$B$4705:$P$4705</definedName>
    <definedName name="FS_F_VW_01_34381_6_158_1__JV_FS_BAUSTUFE_ANGEBOTE_WAE_">[17]home!$B$1006:$E$1006</definedName>
    <definedName name="FS_F_VW_01_34381_6_158_11__JV_FS_REC_">[17]home!$B$4119:$Q$4119</definedName>
    <definedName name="FS_F_VW_01_34381_6_158_2__JV_FS_BAUSTUFE_ANGEBOTE_WAE_">[17]home!$B$1007:$E$1007</definedName>
    <definedName name="FS_F_VW_01_34381_6_158_28__JV_FS_REC_">[17]home!$B$4120:$Q$4120</definedName>
    <definedName name="FS_F_VW_01_34381_6_158_37__JV_FS_REC_">[17]home!$B$4121:$Q$4121</definedName>
    <definedName name="FS_F_VW_01_34381_6_158_46__JV_FS_REC_">[17]home!$B$4122:$Q$4122</definedName>
    <definedName name="FS_F_VW_01_34381_6_158_68__JV_FS_REC_">[17]home!$B$4123:$Q$4123</definedName>
    <definedName name="FS_F_VW_01_34381_6_2__V_FS_BAUSTUFE_VORGABEN_STK_">[17]home!$B$1460:$D$1460</definedName>
    <definedName name="FS_F_VW_01_34381_7__JV_FS_PRAESENTATIONEN_">[17]home!$B$12:$AN$12</definedName>
    <definedName name="FS_F_VW_01_34381_7__JV_FS_REC_SAVING_">[17]home!$B$4751:$M$4751</definedName>
    <definedName name="FS_F_VW_01_34381_7_1__V_FS_BAUSTUFE_VORGABEN_STK_">[17]home!$B$1461:$D$1461</definedName>
    <definedName name="FS_F_VW_01_34381_7_158__JV_FS_REC_LIEF_">[17]home!$B$4712:$P$4712</definedName>
    <definedName name="FS_F_VW_01_34381_7_158_1__JV_FS_BAUSTUFE_ANGEBOTE_WAE_">[17]home!$B$1094:$E$1094</definedName>
    <definedName name="FS_F_VW_01_34381_7_158_11__JV_FS_REC_">[17]home!$B$4249:$Q$4249</definedName>
    <definedName name="FS_F_VW_01_34381_7_158_2__JV_FS_BAUSTUFE_ANGEBOTE_WAE_">[17]home!$B$1095:$E$1095</definedName>
    <definedName name="FS_F_VW_01_34381_7_158_28__JV_FS_REC_">[17]home!$B$4250:$Q$4250</definedName>
    <definedName name="FS_F_VW_01_34381_7_158_37__JV_FS_REC_">[17]home!$B$4251:$Q$4251</definedName>
    <definedName name="FS_F_VW_01_34381_7_158_46__JV_FS_REC_">[17]home!$B$4252:$Q$4252</definedName>
    <definedName name="FS_F_VW_01_34381_7_158_68__JV_FS_REC_">[17]home!$B$4253:$Q$4253</definedName>
    <definedName name="FS_F_VW_01_34381_7_2__V_FS_BAUSTUFE_VORGABEN_STK_">[17]home!$B$1462:$D$1462</definedName>
    <definedName name="FS_F_VW_01_34381_8__JV_FS_PRAESENTATIONEN_">[17]home!$B$13:$AN$13</definedName>
    <definedName name="FS_F_VW_01_34381_8__JV_FS_REC_SAVING_">[17]home!$B$4752:$M$4752</definedName>
    <definedName name="FS_F_VW_01_34381_8_1__V_FS_BAUSTUFE_VORGABEN_STK_">[17]home!$B$1463:$D$1463</definedName>
    <definedName name="FS_F_VW_01_34381_8_158__JV_FS_REC_LIEF_">[17]home!$B$4719:$P$4719</definedName>
    <definedName name="FS_F_VW_01_34381_8_158_1__JV_FS_BAUSTUFE_ANGEBOTE_WAE_">[17]home!$B$1182:$E$1182</definedName>
    <definedName name="FS_F_VW_01_34381_8_158_11__JV_FS_REC_">[17]home!$B$4379:$Q$4379</definedName>
    <definedName name="FS_F_VW_01_34381_8_158_2__JV_FS_BAUSTUFE_ANGEBOTE_WAE_">[17]home!$B$1183:$E$1183</definedName>
    <definedName name="FS_F_VW_01_34381_8_158_28__JV_FS_REC_">[17]home!$B$4380:$Q$4380</definedName>
    <definedName name="FS_F_VW_01_34381_8_158_37__JV_FS_REC_">[17]home!$B$4381:$Q$4381</definedName>
    <definedName name="FS_F_VW_01_34381_8_158_46__JV_FS_REC_">[17]home!$B$4382:$Q$4382</definedName>
    <definedName name="FS_F_VW_01_34381_8_158_68__JV_FS_REC_">[17]home!$B$4383:$Q$4383</definedName>
    <definedName name="FS_F_VW_01_34381_8_2__V_FS_BAUSTUFE_VORGABEN_STK_">[17]home!$B$1464:$D$1464</definedName>
    <definedName name="FS_F_VW_01_34381_9__JV_FS_PRAESENTATIONEN_">[17]home!$B$14:$AN$14</definedName>
    <definedName name="FS_F_VW_01_34381_9__JV_FS_REC_SAVING_">[17]home!$B$4753:$M$4753</definedName>
    <definedName name="FS_F_VW_01_34381_9_1__V_FS_BAUSTUFE_VORGABEN_STK_">[17]home!$B$1465:$D$1465</definedName>
    <definedName name="FS_F_VW_01_34381_9_158__JV_FS_REC_LIEF_">[17]home!$B$4726:$P$4726</definedName>
    <definedName name="FS_F_VW_01_34381_9_158_1__JV_FS_BAUSTUFE_ANGEBOTE_WAE_">[17]home!$B$1270:$E$1270</definedName>
    <definedName name="FS_F_VW_01_34381_9_158_11__JV_FS_REC_">[17]home!$B$4509:$Q$4509</definedName>
    <definedName name="FS_F_VW_01_34381_9_158_2__JV_FS_BAUSTUFE_ANGEBOTE_WAE_">[17]home!$B$1271:$E$1271</definedName>
    <definedName name="FS_F_VW_01_34381_9_158_28__JV_FS_REC_">[17]home!$B$4510:$Q$4510</definedName>
    <definedName name="FS_F_VW_01_34381_9_158_37__JV_FS_REC_">[17]home!$B$4511:$Q$4511</definedName>
    <definedName name="FS_F_VW_01_34381_9_158_46__JV_FS_REC_">[17]home!$B$4512:$Q$4512</definedName>
    <definedName name="FS_F_VW_01_34381_9_158_68__JV_FS_REC_">[17]home!$B$4513:$Q$4513</definedName>
    <definedName name="FS_F_VW_01_34381_9_2__V_FS_BAUSTUFE_VORGABEN_STK_">[17]home!$B$1466:$D$1466</definedName>
    <definedName name="FS_F_VW_01_35097_1__FS_NEUTEILE_">[18]Import!$B$145:$D$145</definedName>
    <definedName name="FS_F_VW_01_35097_1__JV_FS_PRAESENTATIONEN_">[18]Import!$B$6:$AN$6</definedName>
    <definedName name="FS_F_VW_01_35097_1_1__V_FS_BAUSTUFE_VORGABEN_STK_">[18]Import!$B$433:$D$433</definedName>
    <definedName name="FS_F_VW_01_35097_1_11__JV_FS_BEDARFE_">[18]Import!$B$120:$E$120</definedName>
    <definedName name="FS_F_VW_01_35097_1_11_13030__JV_FS_BEDARFE_PREISE_QUOTE_">[18]Import!$B$16:$L$16</definedName>
    <definedName name="FS_F_VW_01_35097_1_11_20328__JV_FS_BEDARFE_PREISE_QUOTE_">[18]Import!$B$17:$L$17</definedName>
    <definedName name="FS_F_VW_01_35097_1_11_29344__JV_FS_BEDARFE_PREISE_QUOTE_">[18]Import!$B$18:$L$18</definedName>
    <definedName name="FS_F_VW_01_35097_1_11_2979__JV_FS_BEDARFE_PREISE_QUOTE_">[18]Import!$B$15:$L$15</definedName>
    <definedName name="FS_F_VW_01_35097_1_11_43249__JV_FS_BEDARFE_PREISE_QUOTE_">[18]Import!$B$19:$L$19</definedName>
    <definedName name="FS_F_VW_01_35097_1_11330__JV_FS_RV_AVG_PROTODATA_">[18]Import!$B$455:$E$455</definedName>
    <definedName name="FS_F_VW_01_35097_1_11330_1__JV_FS_BAUSTUFE_ANGEBOTE_WAE_">[18]Import!$B$222:$E$222</definedName>
    <definedName name="FS_F_VW_01_35097_1_11330_11__JV_FS_REC_">[18]Import!$B$1014:$Q$1014</definedName>
    <definedName name="FS_F_VW_01_35097_1_11330_2__JV_FS_BAUSTUFE_ANGEBOTE_WAE_">[18]Import!$B$223:$E$223</definedName>
    <definedName name="FS_F_VW_01_35097_1_11330_28__JV_FS_REC_">[18]Import!$B$1015:$Q$1015</definedName>
    <definedName name="FS_F_VW_01_35097_1_11330_37__JV_FS_REC_">[18]Import!$B$1016:$Q$1016</definedName>
    <definedName name="FS_F_VW_01_35097_1_11330_46__JV_FS_REC_">[18]Import!$B$1017:$Q$1017</definedName>
    <definedName name="FS_F_VW_01_35097_1_11330_68__JV_FS_REC_">[18]Import!$B$1018:$Q$1018</definedName>
    <definedName name="FS_F_VW_01_35097_1_11330_BR__JV_FS_BIDDERS_">[18]Import!$B$875:$L$875</definedName>
    <definedName name="FS_F_VW_01_35097_1_11330_EUR__JV_FS_PR_EX_RATES_DATUM_REC_">[18]Import!$B$764:$F$764</definedName>
    <definedName name="FS_F_VW_01_35097_1_11451__JV_FS_RV_AVG_PROTODATA_">[18]Import!$B$456:$E$456</definedName>
    <definedName name="FS_F_VW_01_35097_1_11451_1__JV_FS_BAUSTUFE_ANGEBOTE_WAE_">[18]Import!$B$224:$E$224</definedName>
    <definedName name="FS_F_VW_01_35097_1_11451_2__JV_FS_BAUSTUFE_ANGEBOTE_WAE_">[18]Import!$B$225:$E$225</definedName>
    <definedName name="FS_F_VW_01_35097_1_11451_BR__JV_FS_BIDDERS_">[18]Import!$B$882:$L$882</definedName>
    <definedName name="FS_F_VW_01_35097_1_11451_EUR__JV_FS_PR_EX_RATES_DATUM_REC_">[18]Import!$B$765:$F$765</definedName>
    <definedName name="FS_F_VW_01_35097_1_13030__JV_FS_ANGEBOTSUEBERSICHT_">[18]Import!$B$154:$D$154</definedName>
    <definedName name="FS_F_VW_01_35097_1_13030__JV_FS_AVG_PRICE_">[18]Import!$B$180:$F$180</definedName>
    <definedName name="FS_F_VW_01_35097_1_13030__JV_FS_BWERTSHEET_">[18]Import!$B$614:$AH$614</definedName>
    <definedName name="FS_F_VW_01_35097_1_13030__JV_FS_COMPARISON_">[18]Import!$B$564:$S$564</definedName>
    <definedName name="FS_F_VW_01_35097_1_13030__JV_FS_REC_LIEF_">[18]Import!$B$1295:$P$1295</definedName>
    <definedName name="FS_F_VW_01_35097_1_13030__JV_FS_RV_AVG_PROTODATA_">[18]Import!$B$457:$E$457</definedName>
    <definedName name="FS_F_VW_01_35097_1_13030__JV_FS_RV_LTERM_PNACHLASS_">[18]Import!$B$589:$X$589</definedName>
    <definedName name="FS_F_VW_01_35097_1_13030_1__JV_FS_BAUSTUFE_ANGEBOTE_WAE_">[18]Import!$B$226:$E$226</definedName>
    <definedName name="FS_F_VW_01_35097_1_13030_11__JV_FS_REC_">[18]Import!$B$1019:$Q$1019</definedName>
    <definedName name="FS_F_VW_01_35097_1_13030_2__JV_FS_BAUSTUFE_ANGEBOTE_WAE_">[18]Import!$B$227:$E$227</definedName>
    <definedName name="FS_F_VW_01_35097_1_13030_28__JV_FS_REC_">[18]Import!$B$1020:$Q$1020</definedName>
    <definedName name="FS_F_VW_01_35097_1_13030_37__JV_FS_REC_">[18]Import!$B$1021:$Q$1021</definedName>
    <definedName name="FS_F_VW_01_35097_1_13030_46__JV_FS_REC_">[18]Import!$B$1022:$Q$1022</definedName>
    <definedName name="FS_F_VW_01_35097_1_13030_68__JV_FS_REC_">[18]Import!$B$1023:$Q$1023</definedName>
    <definedName name="FS_F_VW_01_35097_1_13030_EUR__JV_FS_PR_EX_RATES_DATUM_REC_">[18]Import!$B$766:$F$766</definedName>
    <definedName name="FS_F_VW_01_35097_1_13030_VW__JV_FS_BIDDERS_">[18]Import!$B$873:$L$873</definedName>
    <definedName name="FS_F_VW_01_35097_1_1328__JV_FS_RV_AVG_PROTODATA_">[18]Import!$B$448:$E$448</definedName>
    <definedName name="FS_F_VW_01_35097_1_1328_1__JV_FS_BAUSTUFE_ANGEBOTE_WAE_">[18]Import!$B$208:$E$208</definedName>
    <definedName name="FS_F_VW_01_35097_1_1328_2__JV_FS_BAUSTUFE_ANGEBOTE_WAE_">[18]Import!$B$209:$E$209</definedName>
    <definedName name="FS_F_VW_01_35097_1_1328_BX__JV_FS_BIDDERS_">[18]Import!$B$885:$L$885</definedName>
    <definedName name="FS_F_VW_01_35097_1_1328_EUR__JV_FS_PR_EX_RATES_DATUM_REC_">[18]Import!$B$757:$F$757</definedName>
    <definedName name="FS_F_VW_01_35097_1_1462__JV_FS_RV_AVG_PROTODATA_">[18]Import!$B$449:$E$449</definedName>
    <definedName name="FS_F_VW_01_35097_1_1462_1__JV_FS_BAUSTUFE_ANGEBOTE_WAE_">[18]Import!$B$210:$E$210</definedName>
    <definedName name="FS_F_VW_01_35097_1_1462_11__JV_FS_REC_">[18]Import!$B$994:$Q$994</definedName>
    <definedName name="FS_F_VW_01_35097_1_1462_2__JV_FS_BAUSTUFE_ANGEBOTE_WAE_">[18]Import!$B$211:$E$211</definedName>
    <definedName name="FS_F_VW_01_35097_1_1462_28__JV_FS_REC_">[18]Import!$B$995:$Q$995</definedName>
    <definedName name="FS_F_VW_01_35097_1_1462_37__JV_FS_REC_">[18]Import!$B$996:$Q$996</definedName>
    <definedName name="FS_F_VW_01_35097_1_1462_46__JV_FS_REC_">[18]Import!$B$997:$Q$997</definedName>
    <definedName name="FS_F_VW_01_35097_1_1462_68__JV_FS_REC_">[18]Import!$B$998:$Q$998</definedName>
    <definedName name="FS_F_VW_01_35097_1_1462_BX__JV_FS_BIDDERS_">[18]Import!$B$881:$L$881</definedName>
    <definedName name="FS_F_VW_01_35097_1_1462_EUR__JV_FS_PR_EX_RATES_DATUM_REC_">[18]Import!$B$758:$F$758</definedName>
    <definedName name="FS_F_VW_01_35097_1_15245__JV_FS_RV_AVG_PROTODATA_">[18]Import!$B$458:$E$458</definedName>
    <definedName name="FS_F_VW_01_35097_1_15245_1__JV_FS_BAUSTUFE_ANGEBOTE_WAE_">[18]Import!$B$228:$E$228</definedName>
    <definedName name="FS_F_VW_01_35097_1_15245_2__JV_FS_BAUSTUFE_ANGEBOTE_WAE_">[18]Import!$B$229:$E$229</definedName>
    <definedName name="FS_F_VW_01_35097_1_15245_EUR__JV_FS_PR_EX_RATES_DATUM_REC_">[18]Import!$B$767:$F$767</definedName>
    <definedName name="FS_F_VW_01_35097_1_15245_SK__JV_FS_BIDDERS_">[18]Import!$B$877:$L$877</definedName>
    <definedName name="FS_F_VW_01_35097_1_159__JV_FS_RV_AVG_PROTODATA_">[18]Import!$B$446:$E$446</definedName>
    <definedName name="FS_F_VW_01_35097_1_159_1__JV_FS_BAUSTUFE_ANGEBOTE_WAE_">[18]Import!$B$204:$E$204</definedName>
    <definedName name="FS_F_VW_01_35097_1_159_11__JV_FS_REC_">[18]Import!$B$989:$Q$989</definedName>
    <definedName name="FS_F_VW_01_35097_1_159_2__JV_FS_BAUSTUFE_ANGEBOTE_WAE_">[18]Import!$B$205:$E$205</definedName>
    <definedName name="FS_F_VW_01_35097_1_159_28__JV_FS_REC_">[18]Import!$B$990:$Q$990</definedName>
    <definedName name="FS_F_VW_01_35097_1_159_37__JV_FS_REC_">[18]Import!$B$991:$Q$991</definedName>
    <definedName name="FS_F_VW_01_35097_1_159_46__JV_FS_REC_">[18]Import!$B$992:$Q$992</definedName>
    <definedName name="FS_F_VW_01_35097_1_159_68__JV_FS_REC_">[18]Import!$B$993:$Q$993</definedName>
    <definedName name="FS_F_VW_01_35097_1_159_EUR__JV_FS_PR_EX_RATES_DATUM_REC_">[18]Import!$B$755:$F$755</definedName>
    <definedName name="FS_F_VW_01_35097_1_159_ST__JV_FS_BIDDERS_">[18]Import!$B$891:$L$891</definedName>
    <definedName name="FS_F_VW_01_35097_1_18244__JV_FS_RV_AVG_PROTODATA_">[18]Import!$B$459:$E$459</definedName>
    <definedName name="FS_F_VW_01_35097_1_18244_1__JV_FS_BAUSTUFE_ANGEBOTE_WAE_">[18]Import!$B$230:$E$230</definedName>
    <definedName name="FS_F_VW_01_35097_1_18244_2__JV_FS_BAUSTUFE_ANGEBOTE_WAE_">[18]Import!$B$231:$E$231</definedName>
    <definedName name="FS_F_VW_01_35097_1_18244_EUR__JV_FS_PR_EX_RATES_DATUM_REC_">[18]Import!$B$768:$F$768</definedName>
    <definedName name="FS_F_VW_01_35097_1_18244_MX__JV_FS_BIDDERS_">[18]Import!$B$884:$L$884</definedName>
    <definedName name="FS_F_VW_01_35097_1_18245__JV_FS_RV_AVG_PROTODATA_">[18]Import!$B$460:$E$460</definedName>
    <definedName name="FS_F_VW_01_35097_1_18245_1__JV_FS_BAUSTUFE_ANGEBOTE_WAE_">[18]Import!$B$232:$E$232</definedName>
    <definedName name="FS_F_VW_01_35097_1_18245_2__JV_FS_BAUSTUFE_ANGEBOTE_WAE_">[18]Import!$B$233:$E$233</definedName>
    <definedName name="FS_F_VW_01_35097_1_18245_EUR__JV_FS_PR_EX_RATES_DATUM_REC_">[18]Import!$B$769:$F$769</definedName>
    <definedName name="FS_F_VW_01_35097_1_18245_MX__JV_FS_BIDDERS_">[18]Import!$B$887:$L$887</definedName>
    <definedName name="FS_F_VW_01_35097_1_19964__JV_FS_RV_AVG_PROTODATA_">[18]Import!$B$461:$E$461</definedName>
    <definedName name="FS_F_VW_01_35097_1_19964_1__JV_FS_BAUSTUFE_ANGEBOTE_WAE_">[18]Import!$B$234:$E$234</definedName>
    <definedName name="FS_F_VW_01_35097_1_19964_11__JV_FS_REC_">[18]Import!$B$1024:$Q$1024</definedName>
    <definedName name="FS_F_VW_01_35097_1_19964_2__JV_FS_BAUSTUFE_ANGEBOTE_WAE_">[18]Import!$B$235:$E$235</definedName>
    <definedName name="FS_F_VW_01_35097_1_19964_28__JV_FS_REC_">[18]Import!$B$1025:$Q$1025</definedName>
    <definedName name="FS_F_VW_01_35097_1_19964_37__JV_FS_REC_">[18]Import!$B$1026:$Q$1026</definedName>
    <definedName name="FS_F_VW_01_35097_1_19964_46__JV_FS_REC_">[18]Import!$B$1027:$Q$1027</definedName>
    <definedName name="FS_F_VW_01_35097_1_19964_68__JV_FS_REC_">[18]Import!$B$1028:$Q$1028</definedName>
    <definedName name="FS_F_VW_01_35097_1_19964_EUR__JV_FS_PR_EX_RATES_DATUM_REC_">[18]Import!$B$770:$F$770</definedName>
    <definedName name="FS_F_VW_01_35097_1_19964_TR__JV_FS_BIDDERS_">[18]Import!$B$894:$L$894</definedName>
    <definedName name="FS_F_VW_01_35097_1_2__V_FS_BAUSTUFE_VORGABEN_STK_">[18]Import!$B$434:$D$434</definedName>
    <definedName name="FS_F_VW_01_35097_1_20328__JV_FS_ANGEBOTSUEBERSICHT_">[18]Import!$B$155:$D$155</definedName>
    <definedName name="FS_F_VW_01_35097_1_20328__JV_FS_AVG_PRICE_">[18]Import!$B$181:$F$181</definedName>
    <definedName name="FS_F_VW_01_35097_1_20328__JV_FS_BWERTSHEET_">[18]Import!$B$615:$AH$615</definedName>
    <definedName name="FS_F_VW_01_35097_1_20328__JV_FS_COMPARISON_">[18]Import!$B$565:$S$565</definedName>
    <definedName name="FS_F_VW_01_35097_1_20328__JV_FS_REC_LIEF_">[18]Import!$B$1296:$P$1296</definedName>
    <definedName name="FS_F_VW_01_35097_1_20328__JV_FS_RV_AVG_PROTODATA_">[18]Import!$B$462:$E$462</definedName>
    <definedName name="FS_F_VW_01_35097_1_20328__JV_FS_RV_LTERM_PNACHLASS_">[18]Import!$B$590:$X$590</definedName>
    <definedName name="FS_F_VW_01_35097_1_20328_1__JV_FS_BAUSTUFE_ANGEBOTE_WAE_">[18]Import!$B$236:$E$236</definedName>
    <definedName name="FS_F_VW_01_35097_1_20328_11__JV_FS_REC_">[18]Import!$B$1029:$Q$1029</definedName>
    <definedName name="FS_F_VW_01_35097_1_20328_2__JV_FS_BAUSTUFE_ANGEBOTE_WAE_">[18]Import!$B$237:$E$237</definedName>
    <definedName name="FS_F_VW_01_35097_1_20328_28__JV_FS_REC_">[18]Import!$B$1030:$Q$1030</definedName>
    <definedName name="FS_F_VW_01_35097_1_20328_37__JV_FS_REC_">[18]Import!$B$1031:$Q$1031</definedName>
    <definedName name="FS_F_VW_01_35097_1_20328_46__JV_FS_REC_">[18]Import!$B$1032:$Q$1032</definedName>
    <definedName name="FS_F_VW_01_35097_1_20328_68__JV_FS_REC_">[18]Import!$B$1033:$Q$1033</definedName>
    <definedName name="FS_F_VW_01_35097_1_20328_EUR__JV_FS_PR_EX_RATES_DATUM_REC_">[18]Import!$B$771:$F$771</definedName>
    <definedName name="FS_F_VW_01_35097_1_20328_VW__JV_FS_BIDDERS_">[18]Import!$B$878:$L$878</definedName>
    <definedName name="FS_F_VW_01_35097_1_2261__JV_FS_RV_AVG_PROTODATA_">[18]Import!$B$450:$E$450</definedName>
    <definedName name="FS_F_VW_01_35097_1_2261_1__JV_FS_BAUSTUFE_ANGEBOTE_WAE_">[18]Import!$B$212:$E$212</definedName>
    <definedName name="FS_F_VW_01_35097_1_2261_11__JV_FS_REC_">[18]Import!$B$999:$Q$999</definedName>
    <definedName name="FS_F_VW_01_35097_1_2261_2__JV_FS_BAUSTUFE_ANGEBOTE_WAE_">[18]Import!$B$213:$E$213</definedName>
    <definedName name="FS_F_VW_01_35097_1_2261_28__JV_FS_REC_">[18]Import!$B$1000:$Q$1000</definedName>
    <definedName name="FS_F_VW_01_35097_1_2261_37__JV_FS_REC_">[18]Import!$B$1001:$Q$1001</definedName>
    <definedName name="FS_F_VW_01_35097_1_2261_46__JV_FS_REC_">[18]Import!$B$1002:$Q$1002</definedName>
    <definedName name="FS_F_VW_01_35097_1_2261_68__JV_FS_REC_">[18]Import!$B$1003:$Q$1003</definedName>
    <definedName name="FS_F_VW_01_35097_1_2261_EUR__JV_FS_PR_EX_RATES_DATUM_REC_">[18]Import!$B$759:$F$759</definedName>
    <definedName name="FS_F_VW_01_35097_1_2261_VW__JV_FS_BIDDERS_">[18]Import!$B$883:$L$883</definedName>
    <definedName name="FS_F_VW_01_35097_1_23586__JV_FS_RV_AVG_PROTODATA_">[18]Import!$B$463:$E$463</definedName>
    <definedName name="FS_F_VW_01_35097_1_23586_1__JV_FS_BAUSTUFE_ANGEBOTE_WAE_">[18]Import!$B$238:$E$238</definedName>
    <definedName name="FS_F_VW_01_35097_1_23586_11__JV_FS_REC_">[18]Import!$B$1034:$Q$1034</definedName>
    <definedName name="FS_F_VW_01_35097_1_23586_2__JV_FS_BAUSTUFE_ANGEBOTE_WAE_">[18]Import!$B$239:$E$239</definedName>
    <definedName name="FS_F_VW_01_35097_1_23586_28__JV_FS_REC_">[18]Import!$B$1035:$Q$1035</definedName>
    <definedName name="FS_F_VW_01_35097_1_23586_37__JV_FS_REC_">[18]Import!$B$1036:$Q$1036</definedName>
    <definedName name="FS_F_VW_01_35097_1_23586_46__JV_FS_REC_">[18]Import!$B$1037:$Q$1037</definedName>
    <definedName name="FS_F_VW_01_35097_1_23586_68__JV_FS_REC_">[18]Import!$B$1038:$Q$1038</definedName>
    <definedName name="FS_F_VW_01_35097_1_23586_EUR__JV_FS_PR_EX_RATES_DATUM_REC_">[18]Import!$B$772:$F$772</definedName>
    <definedName name="FS_F_VW_01_35097_1_23586_HA__JV_FS_BIDDERS_">[18]Import!$B$899:$L$899</definedName>
    <definedName name="FS_F_VW_01_35097_1_24968__JV_FS_RV_AVG_PROTODATA_">[18]Import!$B$464:$E$464</definedName>
    <definedName name="FS_F_VW_01_35097_1_24968_1__JV_FS_BAUSTUFE_ANGEBOTE_WAE_">[18]Import!$B$240:$E$240</definedName>
    <definedName name="FS_F_VW_01_35097_1_24968_2__JV_FS_BAUSTUFE_ANGEBOTE_WAE_">[18]Import!$B$241:$E$241</definedName>
    <definedName name="FS_F_VW_01_35097_1_24968_EUR__JV_FS_PR_EX_RATES_DATUM_REC_">[18]Import!$B$773:$F$773</definedName>
    <definedName name="FS_F_VW_01_35097_1_24968_US__JV_FS_BIDDERS_">[18]Import!$B$874:$L$874</definedName>
    <definedName name="FS_F_VW_01_35097_1_24969__JV_FS_RV_AVG_PROTODATA_">[18]Import!$B$465:$E$465</definedName>
    <definedName name="FS_F_VW_01_35097_1_24969_1__JV_FS_BAUSTUFE_ANGEBOTE_WAE_">[18]Import!$B$242:$E$242</definedName>
    <definedName name="FS_F_VW_01_35097_1_24969_11__JV_FS_REC_">[18]Import!$B$1039:$Q$1039</definedName>
    <definedName name="FS_F_VW_01_35097_1_24969_2__JV_FS_BAUSTUFE_ANGEBOTE_WAE_">[18]Import!$B$243:$E$243</definedName>
    <definedName name="FS_F_VW_01_35097_1_24969_28__JV_FS_REC_">[18]Import!$B$1040:$Q$1040</definedName>
    <definedName name="FS_F_VW_01_35097_1_24969_37__JV_FS_REC_">[18]Import!$B$1041:$Q$1041</definedName>
    <definedName name="FS_F_VW_01_35097_1_24969_46__JV_FS_REC_">[18]Import!$B$1042:$Q$1042</definedName>
    <definedName name="FS_F_VW_01_35097_1_24969_68__JV_FS_REC_">[18]Import!$B$1043:$Q$1043</definedName>
    <definedName name="FS_F_VW_01_35097_1_24969_EUR__JV_FS_PR_EX_RATES_DATUM_REC_">[18]Import!$B$774:$F$774</definedName>
    <definedName name="FS_F_VW_01_35097_1_24969_US__JV_FS_BIDDERS_">[18]Import!$B$895:$L$895</definedName>
    <definedName name="FS_F_VW_01_35097_1_25756__JV_FS_RV_AVG_PROTODATA_">[18]Import!$B$466:$E$466</definedName>
    <definedName name="FS_F_VW_01_35097_1_25756_1__JV_FS_BAUSTUFE_ANGEBOTE_WAE_">[18]Import!$B$244:$E$244</definedName>
    <definedName name="FS_F_VW_01_35097_1_25756_2__JV_FS_BAUSTUFE_ANGEBOTE_WAE_">[18]Import!$B$245:$E$245</definedName>
    <definedName name="FS_F_VW_01_35097_1_25756_EUR__JV_FS_PR_EX_RATES_DATUM_REC_">[18]Import!$B$775:$F$775</definedName>
    <definedName name="FS_F_VW_01_35097_1_25756_MX__JV_FS_BIDDERS_">[18]Import!$B$880:$L$880</definedName>
    <definedName name="FS_F_VW_01_35097_1_2609__JV_FS_RV_AVG_PROTODATA_">[18]Import!$B$451:$E$451</definedName>
    <definedName name="FS_F_VW_01_35097_1_2609_1__JV_FS_BAUSTUFE_ANGEBOTE_WAE_">[18]Import!$B$214:$E$214</definedName>
    <definedName name="FS_F_VW_01_35097_1_2609_11__JV_FS_REC_">[18]Import!$B$1004:$Q$1004</definedName>
    <definedName name="FS_F_VW_01_35097_1_2609_2__JV_FS_BAUSTUFE_ANGEBOTE_WAE_">[18]Import!$B$215:$E$215</definedName>
    <definedName name="FS_F_VW_01_35097_1_2609_28__JV_FS_REC_">[18]Import!$B$1005:$Q$1005</definedName>
    <definedName name="FS_F_VW_01_35097_1_2609_37__JV_FS_REC_">[18]Import!$B$1006:$Q$1006</definedName>
    <definedName name="FS_F_VW_01_35097_1_2609_46__JV_FS_REC_">[18]Import!$B$1007:$Q$1007</definedName>
    <definedName name="FS_F_VW_01_35097_1_2609_68__JV_FS_REC_">[18]Import!$B$1008:$Q$1008</definedName>
    <definedName name="FS_F_VW_01_35097_1_2609_EUR__JV_FS_PR_EX_RATES_DATUM_REC_">[18]Import!$B$760:$F$760</definedName>
    <definedName name="FS_F_VW_01_35097_1_2609_RR__JV_FS_BIDDERS_">[18]Import!$B$888:$L$888</definedName>
    <definedName name="FS_F_VW_01_35097_1_27724__JV_FS_RV_AVG_PROTODATA_">[18]Import!$B$467:$E$467</definedName>
    <definedName name="FS_F_VW_01_35097_1_27724_1__JV_FS_BAUSTUFE_ANGEBOTE_WAE_">[18]Import!$B$246:$E$246</definedName>
    <definedName name="FS_F_VW_01_35097_1_27724_2__JV_FS_BAUSTUFE_ANGEBOTE_WAE_">[18]Import!$B$247:$E$247</definedName>
    <definedName name="FS_F_VW_01_35097_1_27724_EUR__JV_FS_PR_EX_RATES_DATUM_REC_">[18]Import!$B$776:$F$776</definedName>
    <definedName name="FS_F_VW_01_35097_1_27724_US__JV_FS_BIDDERS_">[18]Import!$B$892:$L$892</definedName>
    <definedName name="FS_F_VW_01_35097_1_27909__JV_FS_RV_AVG_PROTODATA_">[18]Import!$B$468:$E$468</definedName>
    <definedName name="FS_F_VW_01_35097_1_27909_1__JV_FS_BAUSTUFE_ANGEBOTE_WAE_">[18]Import!$B$248:$E$248</definedName>
    <definedName name="FS_F_VW_01_35097_1_27909_11__JV_FS_REC_">[18]Import!$B$1044:$Q$1044</definedName>
    <definedName name="FS_F_VW_01_35097_1_27909_2__JV_FS_BAUSTUFE_ANGEBOTE_WAE_">[18]Import!$B$249:$E$249</definedName>
    <definedName name="FS_F_VW_01_35097_1_27909_28__JV_FS_REC_">[18]Import!$B$1045:$Q$1045</definedName>
    <definedName name="FS_F_VW_01_35097_1_27909_37__JV_FS_REC_">[18]Import!$B$1046:$Q$1046</definedName>
    <definedName name="FS_F_VW_01_35097_1_27909_46__JV_FS_REC_">[18]Import!$B$1047:$Q$1047</definedName>
    <definedName name="FS_F_VW_01_35097_1_27909_68__JV_FS_REC_">[18]Import!$B$1048:$Q$1048</definedName>
    <definedName name="FS_F_VW_01_35097_1_27909_EUR__JV_FS_PR_EX_RATES_DATUM_REC_">[18]Import!$B$777:$F$777</definedName>
    <definedName name="FS_F_VW_01_35097_1_27909_US__JV_FS_BIDDERS_">[18]Import!$B$897:$L$897</definedName>
    <definedName name="FS_F_VW_01_35097_1_28__JV_FS_BEDARFE_">[18]Import!$B$121:$E$121</definedName>
    <definedName name="FS_F_VW_01_35097_1_28_13030__JV_FS_BEDARFE_PREISE_QUOTE_">[18]Import!$B$21:$L$21</definedName>
    <definedName name="FS_F_VW_01_35097_1_28_20328__JV_FS_BEDARFE_PREISE_QUOTE_">[18]Import!$B$22:$L$22</definedName>
    <definedName name="FS_F_VW_01_35097_1_28_29344__JV_FS_BEDARFE_PREISE_QUOTE_">[18]Import!$B$23:$L$23</definedName>
    <definedName name="FS_F_VW_01_35097_1_28_2979__JV_FS_BEDARFE_PREISE_QUOTE_">[18]Import!$B$20:$L$20</definedName>
    <definedName name="FS_F_VW_01_35097_1_28_43249__JV_FS_BEDARFE_PREISE_QUOTE_">[18]Import!$B$24:$L$24</definedName>
    <definedName name="FS_F_VW_01_35097_1_28671__JV_FS_RV_AVG_PROTODATA_">[18]Import!$B$469:$E$469</definedName>
    <definedName name="FS_F_VW_01_35097_1_28671_1__JV_FS_BAUSTUFE_ANGEBOTE_WAE_">[18]Import!$B$250:$E$250</definedName>
    <definedName name="FS_F_VW_01_35097_1_28671_11__JV_FS_REC_">[18]Import!$B$1049:$Q$1049</definedName>
    <definedName name="FS_F_VW_01_35097_1_28671_2__JV_FS_BAUSTUFE_ANGEBOTE_WAE_">[18]Import!$B$251:$E$251</definedName>
    <definedName name="FS_F_VW_01_35097_1_28671_28__JV_FS_REC_">[18]Import!$B$1050:$Q$1050</definedName>
    <definedName name="FS_F_VW_01_35097_1_28671_37__JV_FS_REC_">[18]Import!$B$1051:$Q$1051</definedName>
    <definedName name="FS_F_VW_01_35097_1_28671_46__JV_FS_REC_">[18]Import!$B$1052:$Q$1052</definedName>
    <definedName name="FS_F_VW_01_35097_1_28671_68__JV_FS_REC_">[18]Import!$B$1053:$Q$1053</definedName>
    <definedName name="FS_F_VW_01_35097_1_28671_BR__JV_FS_BIDDERS_">[18]Import!$B$896:$L$896</definedName>
    <definedName name="FS_F_VW_01_35097_1_28671_EUR__JV_FS_PR_EX_RATES_DATUM_REC_">[18]Import!$B$778:$F$778</definedName>
    <definedName name="FS_F_VW_01_35097_1_28746__JV_FS_RV_AVG_PROTODATA_">[18]Import!$B$470:$E$470</definedName>
    <definedName name="FS_F_VW_01_35097_1_28746_1__JV_FS_BAUSTUFE_ANGEBOTE_WAE_">[18]Import!$B$252:$E$252</definedName>
    <definedName name="FS_F_VW_01_35097_1_28746_2__JV_FS_BAUSTUFE_ANGEBOTE_WAE_">[18]Import!$B$253:$E$253</definedName>
    <definedName name="FS_F_VW_01_35097_1_28746_BX__JV_FS_BIDDERS_">[18]Import!$B$898:$L$898</definedName>
    <definedName name="FS_F_VW_01_35097_1_28746_EUR__JV_FS_PR_EX_RATES_DATUM_REC_">[18]Import!$B$779:$F$779</definedName>
    <definedName name="FS_F_VW_01_35097_1_29344__JV_FS_ANGEBOTSUEBERSICHT_">[18]Import!$B$156:$D$156</definedName>
    <definedName name="FS_F_VW_01_35097_1_29344__JV_FS_AVG_PRICE_">[18]Import!$B$182:$F$182</definedName>
    <definedName name="FS_F_VW_01_35097_1_29344__JV_FS_BWERTSHEET_">[18]Import!$B$616:$AH$616</definedName>
    <definedName name="FS_F_VW_01_35097_1_29344__JV_FS_COMPARISON_">[18]Import!$B$566:$S$566</definedName>
    <definedName name="FS_F_VW_01_35097_1_29344__JV_FS_REC_LIEF_">[18]Import!$B$1297:$P$1297</definedName>
    <definedName name="FS_F_VW_01_35097_1_29344__JV_FS_RV_AVG_PROTODATA_">[18]Import!$B$471:$E$471</definedName>
    <definedName name="FS_F_VW_01_35097_1_29344__JV_FS_RV_LTERM_PNACHLASS_">[18]Import!$B$591:$X$591</definedName>
    <definedName name="FS_F_VW_01_35097_1_29344_1__JV_FS_BAUSTUFE_ANGEBOTE_WAE_">[18]Import!$B$254:$E$254</definedName>
    <definedName name="FS_F_VW_01_35097_1_29344_11__JV_FS_REC_">[18]Import!$B$1054:$Q$1054</definedName>
    <definedName name="FS_F_VW_01_35097_1_29344_2__JV_FS_BAUSTUFE_ANGEBOTE_WAE_">[18]Import!$B$255:$E$255</definedName>
    <definedName name="FS_F_VW_01_35097_1_29344_28__JV_FS_REC_">[18]Import!$B$1055:$Q$1055</definedName>
    <definedName name="FS_F_VW_01_35097_1_29344_37__JV_FS_REC_">[18]Import!$B$1056:$Q$1056</definedName>
    <definedName name="FS_F_VW_01_35097_1_29344_46__JV_FS_REC_">[18]Import!$B$1057:$Q$1057</definedName>
    <definedName name="FS_F_VW_01_35097_1_29344_68__JV_FS_REC_">[18]Import!$B$1058:$Q$1058</definedName>
    <definedName name="FS_F_VW_01_35097_1_29344_EUR__JV_FS_PR_EX_RATES_DATUM_REC_">[18]Import!$B$780:$F$780</definedName>
    <definedName name="FS_F_VW_01_35097_1_29344_VW__JV_FS_BIDDERS_">[18]Import!$B$886:$L$886</definedName>
    <definedName name="FS_F_VW_01_35097_1_2979__JV_FS_ANGEBOTSUEBERSICHT_">[18]Import!$B$157:$D$157</definedName>
    <definedName name="FS_F_VW_01_35097_1_2979__JV_FS_AVG_PRICE_">[18]Import!$B$179:$F$179</definedName>
    <definedName name="FS_F_VW_01_35097_1_2979__JV_FS_BWERTSHEET_">[18]Import!$B$613:$AH$613</definedName>
    <definedName name="FS_F_VW_01_35097_1_2979__JV_FS_COMPARISON_">[18]Import!$B$563:$S$563</definedName>
    <definedName name="FS_F_VW_01_35097_1_2979__JV_FS_REC_LIEF_">[18]Import!$B$1294:$P$1294</definedName>
    <definedName name="FS_F_VW_01_35097_1_2979__JV_FS_RV_AVG_PROTODATA_">[18]Import!$B$452:$E$452</definedName>
    <definedName name="FS_F_VW_01_35097_1_2979__JV_FS_RV_LTERM_PNACHLASS_">[18]Import!$B$588:$X$588</definedName>
    <definedName name="FS_F_VW_01_35097_1_2979_1__JV_FS_BAUSTUFE_ANGEBOTE_WAE_">[18]Import!$B$216:$E$216</definedName>
    <definedName name="FS_F_VW_01_35097_1_2979_11__JV_FS_REC_">[18]Import!$B$1009:$Q$1009</definedName>
    <definedName name="FS_F_VW_01_35097_1_2979_2__JV_FS_BAUSTUFE_ANGEBOTE_WAE_">[18]Import!$B$217:$E$217</definedName>
    <definedName name="FS_F_VW_01_35097_1_2979_28__JV_FS_REC_">[18]Import!$B$1010:$Q$1010</definedName>
    <definedName name="FS_F_VW_01_35097_1_2979_37__JV_FS_REC_">[18]Import!$B$1011:$Q$1011</definedName>
    <definedName name="FS_F_VW_01_35097_1_2979_46__JV_FS_REC_">[18]Import!$B$1012:$Q$1012</definedName>
    <definedName name="FS_F_VW_01_35097_1_2979_68__JV_FS_REC_">[18]Import!$B$1013:$Q$1013</definedName>
    <definedName name="FS_F_VW_01_35097_1_2979_EUR__JV_FS_PR_EX_RATES_DATUM_REC_">[18]Import!$B$761:$F$761</definedName>
    <definedName name="FS_F_VW_01_35097_1_2979_VW__JV_FS_BIDDERS_">[18]Import!$B$889:$L$889</definedName>
    <definedName name="FS_F_VW_01_35097_1_316__JV_FS_RV_AVG_PROTODATA_">[18]Import!$B$447:$E$447</definedName>
    <definedName name="FS_F_VW_01_35097_1_316_1__JV_FS_BAUSTUFE_ANGEBOTE_WAE_">[18]Import!$B$206:$E$206</definedName>
    <definedName name="FS_F_VW_01_35097_1_316_2__JV_FS_BAUSTUFE_ANGEBOTE_WAE_">[18]Import!$B$207:$E$207</definedName>
    <definedName name="FS_F_VW_01_35097_1_316_EUR__JV_FS_PR_EX_RATES_DATUM_REC_">[18]Import!$B$756:$F$756</definedName>
    <definedName name="FS_F_VW_01_35097_1_316_SK__JV_FS_BIDDERS_">[18]Import!$B$872:$L$872</definedName>
    <definedName name="FS_F_VW_01_35097_1_3478__JV_FS_RV_AVG_PROTODATA_">[18]Import!$B$453:$E$453</definedName>
    <definedName name="FS_F_VW_01_35097_1_3478_1__JV_FS_BAUSTUFE_ANGEBOTE_WAE_">[18]Import!$B$218:$E$218</definedName>
    <definedName name="FS_F_VW_01_35097_1_3478_2__JV_FS_BAUSTUFE_ANGEBOTE_WAE_">[18]Import!$B$219:$E$219</definedName>
    <definedName name="FS_F_VW_01_35097_1_3478_EUR__JV_FS_PR_EX_RATES_DATUM_REC_">[18]Import!$B$762:$F$762</definedName>
    <definedName name="FS_F_VW_01_35097_1_3478_ST__JV_FS_BIDDERS_">[18]Import!$B$879:$L$879</definedName>
    <definedName name="FS_F_VW_01_35097_1_37__JV_FS_BEDARFE_">[18]Import!$B$122:$E$122</definedName>
    <definedName name="FS_F_VW_01_35097_1_37_13030__JV_FS_BEDARFE_PREISE_QUOTE_">[18]Import!$B$26:$L$26</definedName>
    <definedName name="FS_F_VW_01_35097_1_37_20328__JV_FS_BEDARFE_PREISE_QUOTE_">[18]Import!$B$27:$L$27</definedName>
    <definedName name="FS_F_VW_01_35097_1_37_29344__JV_FS_BEDARFE_PREISE_QUOTE_">[18]Import!$B$28:$L$28</definedName>
    <definedName name="FS_F_VW_01_35097_1_37_2979__JV_FS_BEDARFE_PREISE_QUOTE_">[18]Import!$B$25:$L$25</definedName>
    <definedName name="FS_F_VW_01_35097_1_37_43249__JV_FS_BEDARFE_PREISE_QUOTE_">[18]Import!$B$29:$L$29</definedName>
    <definedName name="FS_F_VW_01_35097_1_38597__JV_FS_RV_AVG_PROTODATA_">[18]Import!$B$472:$E$472</definedName>
    <definedName name="FS_F_VW_01_35097_1_38597_1__JV_FS_BAUSTUFE_ANGEBOTE_WAE_">[18]Import!$B$256:$E$256</definedName>
    <definedName name="FS_F_VW_01_35097_1_38597_2__JV_FS_BAUSTUFE_ANGEBOTE_WAE_">[18]Import!$B$257:$E$257</definedName>
    <definedName name="FS_F_VW_01_35097_1_38597_EUR__JV_FS_PR_EX_RATES_DATUM_REC_">[18]Import!$B$781:$F$781</definedName>
    <definedName name="FS_F_VW_01_35097_1_38597_ZA__JV_FS_BIDDERS_">[18]Import!$B$876:$L$876</definedName>
    <definedName name="FS_F_VW_01_35097_1_43249__JV_FS_ANGEBOTSUEBERSICHT_">[18]Import!$B$158:$D$158</definedName>
    <definedName name="FS_F_VW_01_35097_1_43249__JV_FS_AVG_PRICE_">[18]Import!$B$183:$F$183</definedName>
    <definedName name="FS_F_VW_01_35097_1_43249__JV_FS_BWERTSHEET_">[18]Import!$B$617:$AH$617</definedName>
    <definedName name="FS_F_VW_01_35097_1_43249__JV_FS_COMPARISON_">[18]Import!$B$567:$S$567</definedName>
    <definedName name="FS_F_VW_01_35097_1_43249__JV_FS_REC_LIEF_">[18]Import!$B$1298:$P$1298</definedName>
    <definedName name="FS_F_VW_01_35097_1_43249__JV_FS_RV_AVG_PROTODATA_">[18]Import!$B$473:$E$473</definedName>
    <definedName name="FS_F_VW_01_35097_1_43249__JV_FS_RV_LTERM_PNACHLASS_">[18]Import!$B$592:$X$592</definedName>
    <definedName name="FS_F_VW_01_35097_1_43249_1__JV_FS_BAUSTUFE_ANGEBOTE_WAE_">[18]Import!$B$258:$E$258</definedName>
    <definedName name="FS_F_VW_01_35097_1_43249_11__JV_FS_REC_">[18]Import!$B$1059:$Q$1059</definedName>
    <definedName name="FS_F_VW_01_35097_1_43249_2__JV_FS_BAUSTUFE_ANGEBOTE_WAE_">[18]Import!$B$259:$E$259</definedName>
    <definedName name="FS_F_VW_01_35097_1_43249_28__JV_FS_REC_">[18]Import!$B$1060:$Q$1060</definedName>
    <definedName name="FS_F_VW_01_35097_1_43249_37__JV_FS_REC_">[18]Import!$B$1061:$Q$1061</definedName>
    <definedName name="FS_F_VW_01_35097_1_43249_46__JV_FS_REC_">[18]Import!$B$1062:$Q$1062</definedName>
    <definedName name="FS_F_VW_01_35097_1_43249_68__JV_FS_REC_">[18]Import!$B$1063:$Q$1063</definedName>
    <definedName name="FS_F_VW_01_35097_1_43249_EUR__JV_FS_PR_EX_RATES_DATUM_REC_">[18]Import!$B$782:$F$782</definedName>
    <definedName name="FS_F_VW_01_35097_1_43249_VW__JV_FS_BIDDERS_">[18]Import!$B$893:$L$893</definedName>
    <definedName name="FS_F_VW_01_35097_1_46__JV_FS_BEDARFE_">[18]Import!$B$123:$E$123</definedName>
    <definedName name="FS_F_VW_01_35097_1_46_13030__JV_FS_BEDARFE_PREISE_QUOTE_">[18]Import!$B$31:$L$31</definedName>
    <definedName name="FS_F_VW_01_35097_1_46_20328__JV_FS_BEDARFE_PREISE_QUOTE_">[18]Import!$B$32:$L$32</definedName>
    <definedName name="FS_F_VW_01_35097_1_46_29344__JV_FS_BEDARFE_PREISE_QUOTE_">[18]Import!$B$33:$L$33</definedName>
    <definedName name="FS_F_VW_01_35097_1_46_2979__JV_FS_BEDARFE_PREISE_QUOTE_">[18]Import!$B$30:$L$30</definedName>
    <definedName name="FS_F_VW_01_35097_1_46_43249__JV_FS_BEDARFE_PREISE_QUOTE_">[18]Import!$B$34:$L$34</definedName>
    <definedName name="FS_F_VW_01_35097_1_68__JV_FS_BEDARFE_">[18]Import!$B$124:$E$124</definedName>
    <definedName name="FS_F_VW_01_35097_1_68_13030__JV_FS_BEDARFE_PREISE_QUOTE_">[18]Import!$B$36:$L$36</definedName>
    <definedName name="FS_F_VW_01_35097_1_68_20328__JV_FS_BEDARFE_PREISE_QUOTE_">[18]Import!$B$37:$L$37</definedName>
    <definedName name="FS_F_VW_01_35097_1_68_29344__JV_FS_BEDARFE_PREISE_QUOTE_">[18]Import!$B$38:$L$38</definedName>
    <definedName name="FS_F_VW_01_35097_1_68_2979__JV_FS_BEDARFE_PREISE_QUOTE_">[18]Import!$B$35:$L$35</definedName>
    <definedName name="FS_F_VW_01_35097_1_68_43249__JV_FS_BEDARFE_PREISE_QUOTE_">[18]Import!$B$39:$L$39</definedName>
    <definedName name="FS_F_VW_01_35097_1_8319__JV_FS_RV_AVG_PROTODATA_">[18]Import!$B$454:$E$454</definedName>
    <definedName name="FS_F_VW_01_35097_1_8319_1__JV_FS_BAUSTUFE_ANGEBOTE_WAE_">[18]Import!$B$220:$E$220</definedName>
    <definedName name="FS_F_VW_01_35097_1_8319_2__JV_FS_BAUSTUFE_ANGEBOTE_WAE_">[18]Import!$B$221:$E$221</definedName>
    <definedName name="FS_F_VW_01_35097_1_8319_EUR__JV_FS_PR_EX_RATES_DATUM_REC_">[18]Import!$B$763:$F$763</definedName>
    <definedName name="FS_F_VW_01_35097_1_8319_VW__JV_FS_BIDDERS_">[18]Import!$B$890:$L$890</definedName>
    <definedName name="FS_F_VW_01_35097_1_EUR_11330__JV_FS_PR_EX_RATES_DATUM_COMP_">[18]Import!$B$638:$F$638</definedName>
    <definedName name="FS_F_VW_01_35097_1_EUR_11451__JV_FS_PR_EX_RATES_DATUM_COMP_">[18]Import!$B$639:$F$639</definedName>
    <definedName name="FS_F_VW_01_35097_1_EUR_13030__JV_FS_PR_EX_RATES_DATUM_COMP_">[18]Import!$B$661:$F$661</definedName>
    <definedName name="FS_F_VW_01_35097_1_EUR_1328__JV_FS_PR_EX_RATES_DATUM_COMP_">[18]Import!$B$641:$F$641</definedName>
    <definedName name="FS_F_VW_01_35097_1_EUR_1462__JV_FS_PR_EX_RATES_DATUM_COMP_">[18]Import!$B$642:$F$642</definedName>
    <definedName name="FS_F_VW_01_35097_1_EUR_15245__JV_FS_PR_EX_RATES_DATUM_COMP_">[18]Import!$B$650:$F$650</definedName>
    <definedName name="FS_F_VW_01_35097_1_EUR_159__JV_FS_PR_EX_RATES_DATUM_COMP_">[18]Import!$B$651:$F$651</definedName>
    <definedName name="FS_F_VW_01_35097_1_EUR_18244__JV_FS_PR_EX_RATES_DATUM_COMP_">[18]Import!$B$645:$F$645</definedName>
    <definedName name="FS_F_VW_01_35097_1_EUR_18245__JV_FS_PR_EX_RATES_DATUM_COMP_">[18]Import!$B$646:$F$646</definedName>
    <definedName name="FS_F_VW_01_35097_1_EUR_19964__JV_FS_PR_EX_RATES_DATUM_COMP_">[18]Import!$B$653:$F$653</definedName>
    <definedName name="FS_F_VW_01_35097_1_EUR_20328__JV_FS_PR_EX_RATES_DATUM_COMP_">[18]Import!$B$662:$F$662</definedName>
    <definedName name="FS_F_VW_01_35097_1_EUR_2261__JV_FS_PR_EX_RATES_DATUM_COMP_">[18]Import!$B$658:$F$658</definedName>
    <definedName name="FS_F_VW_01_35097_1_EUR_23586__JV_FS_PR_EX_RATES_DATUM_COMP_">[18]Import!$B$644:$F$644</definedName>
    <definedName name="FS_F_VW_01_35097_1_EUR_24968__JV_FS_PR_EX_RATES_DATUM_COMP_">[18]Import!$B$654:$F$654</definedName>
    <definedName name="FS_F_VW_01_35097_1_EUR_24969__JV_FS_PR_EX_RATES_DATUM_COMP_">[18]Import!$B$655:$F$655</definedName>
    <definedName name="FS_F_VW_01_35097_1_EUR_25756__JV_FS_PR_EX_RATES_DATUM_COMP_">[18]Import!$B$647:$F$647</definedName>
    <definedName name="FS_F_VW_01_35097_1_EUR_2609__JV_FS_PR_EX_RATES_DATUM_COMP_">[18]Import!$B$648:$F$648</definedName>
    <definedName name="FS_F_VW_01_35097_1_EUR_27724__JV_FS_PR_EX_RATES_DATUM_COMP_">[18]Import!$B$656:$F$656</definedName>
    <definedName name="FS_F_VW_01_35097_1_EUR_27909__JV_FS_PR_EX_RATES_DATUM_COMP_">[18]Import!$B$657:$F$657</definedName>
    <definedName name="FS_F_VW_01_35097_1_EUR_28671__JV_FS_PR_EX_RATES_DATUM_COMP_">[18]Import!$B$640:$F$640</definedName>
    <definedName name="FS_F_VW_01_35097_1_EUR_28746__JV_FS_PR_EX_RATES_DATUM_COMP_">[18]Import!$B$643:$F$643</definedName>
    <definedName name="FS_F_VW_01_35097_1_EUR_29344__JV_FS_PR_EX_RATES_DATUM_COMP_">[18]Import!$B$663:$F$663</definedName>
    <definedName name="FS_F_VW_01_35097_1_EUR_2979__JV_FS_PR_EX_RATES_DATUM_COMP_">[18]Import!$B$659:$F$659</definedName>
    <definedName name="FS_F_VW_01_35097_1_EUR_316__JV_FS_PR_EX_RATES_DATUM_COMP_">[18]Import!$B$649:$F$649</definedName>
    <definedName name="FS_F_VW_01_35097_1_EUR_3478__JV_FS_PR_EX_RATES_DATUM_COMP_">[18]Import!$B$652:$F$652</definedName>
    <definedName name="FS_F_VW_01_35097_1_EUR_38597__JV_FS_PR_EX_RATES_DATUM_COMP_">[18]Import!$B$665:$F$665</definedName>
    <definedName name="FS_F_VW_01_35097_1_EUR_43249__JV_FS_PR_EX_RATES_DATUM_COMP_">[18]Import!$B$664:$F$664</definedName>
    <definedName name="FS_F_VW_01_35097_1_EUR_8319__JV_FS_PR_EX_RATES_DATUM_COMP_">[18]Import!$B$660:$F$660</definedName>
    <definedName name="FS_F_VW_01_35097_2__FS_NEUTEILE_">[18]Import!$B$146:$D$146</definedName>
    <definedName name="FS_F_VW_01_35097_2__JV_FS_PRAESENTATIONEN_">[18]Import!$B$7:$AN$7</definedName>
    <definedName name="FS_F_VW_01_35097_2_1__V_FS_BAUSTUFE_VORGABEN_STK_">[18]Import!$B$435:$D$435</definedName>
    <definedName name="FS_F_VW_01_35097_2_11__JV_FS_BEDARFE_">[18]Import!$B$125:$E$125</definedName>
    <definedName name="FS_F_VW_01_35097_2_11_13030__JV_FS_BEDARFE_PREISE_QUOTE_">[18]Import!$B$41:$L$41</definedName>
    <definedName name="FS_F_VW_01_35097_2_11_20328__JV_FS_BEDARFE_PREISE_QUOTE_">[18]Import!$B$42:$L$42</definedName>
    <definedName name="FS_F_VW_01_35097_2_11_29344__JV_FS_BEDARFE_PREISE_QUOTE_">[18]Import!$B$43:$L$43</definedName>
    <definedName name="FS_F_VW_01_35097_2_11_2979__JV_FS_BEDARFE_PREISE_QUOTE_">[18]Import!$B$40:$L$40</definedName>
    <definedName name="FS_F_VW_01_35097_2_11_43249__JV_FS_BEDARFE_PREISE_QUOTE_">[18]Import!$B$44:$L$44</definedName>
    <definedName name="FS_F_VW_01_35097_2_11330__JV_FS_RV_AVG_PROTODATA_">[18]Import!$B$483:$E$483</definedName>
    <definedName name="FS_F_VW_01_35097_2_11330_1__JV_FS_BAUSTUFE_ANGEBOTE_WAE_">[18]Import!$B$278:$E$278</definedName>
    <definedName name="FS_F_VW_01_35097_2_11330_11__JV_FS_REC_">[18]Import!$B$1089:$Q$1089</definedName>
    <definedName name="FS_F_VW_01_35097_2_11330_2__JV_FS_BAUSTUFE_ANGEBOTE_WAE_">[18]Import!$B$279:$E$279</definedName>
    <definedName name="FS_F_VW_01_35097_2_11330_28__JV_FS_REC_">[18]Import!$B$1090:$Q$1090</definedName>
    <definedName name="FS_F_VW_01_35097_2_11330_37__JV_FS_REC_">[18]Import!$B$1091:$Q$1091</definedName>
    <definedName name="FS_F_VW_01_35097_2_11330_46__JV_FS_REC_">[18]Import!$B$1092:$Q$1092</definedName>
    <definedName name="FS_F_VW_01_35097_2_11330_68__JV_FS_REC_">[18]Import!$B$1093:$Q$1093</definedName>
    <definedName name="FS_F_VW_01_35097_2_11330_BR__JV_FS_BIDDERS_">[18]Import!$B$903:$L$903</definedName>
    <definedName name="FS_F_VW_01_35097_2_11330_EUR__JV_FS_PR_EX_RATES_DATUM_REC_">[18]Import!$B$792:$F$792</definedName>
    <definedName name="FS_F_VW_01_35097_2_11451__JV_FS_RV_AVG_PROTODATA_">[18]Import!$B$484:$E$484</definedName>
    <definedName name="FS_F_VW_01_35097_2_11451_1__JV_FS_BAUSTUFE_ANGEBOTE_WAE_">[18]Import!$B$280:$E$280</definedName>
    <definedName name="FS_F_VW_01_35097_2_11451_2__JV_FS_BAUSTUFE_ANGEBOTE_WAE_">[18]Import!$B$281:$E$281</definedName>
    <definedName name="FS_F_VW_01_35097_2_11451_BR__JV_FS_BIDDERS_">[18]Import!$B$910:$L$910</definedName>
    <definedName name="FS_F_VW_01_35097_2_11451_EUR__JV_FS_PR_EX_RATES_DATUM_REC_">[18]Import!$B$793:$F$793</definedName>
    <definedName name="FS_F_VW_01_35097_2_13030__JV_FS_ANGEBOTSUEBERSICHT_">[18]Import!$B$159:$D$159</definedName>
    <definedName name="FS_F_VW_01_35097_2_13030__JV_FS_AVG_PRICE_">[18]Import!$B$185:$F$185</definedName>
    <definedName name="FS_F_VW_01_35097_2_13030__JV_FS_BWERTSHEET_">[18]Import!$B$619:$AH$619</definedName>
    <definedName name="FS_F_VW_01_35097_2_13030__JV_FS_COMPARISON_">[18]Import!$B$569:$S$569</definedName>
    <definedName name="FS_F_VW_01_35097_2_13030__JV_FS_REC_LIEF_">[18]Import!$B$1300:$P$1300</definedName>
    <definedName name="FS_F_VW_01_35097_2_13030__JV_FS_RV_AVG_PROTODATA_">[18]Import!$B$485:$E$485</definedName>
    <definedName name="FS_F_VW_01_35097_2_13030__JV_FS_RV_LTERM_PNACHLASS_">[18]Import!$B$594:$X$594</definedName>
    <definedName name="FS_F_VW_01_35097_2_13030_1__JV_FS_BAUSTUFE_ANGEBOTE_WAE_">[18]Import!$B$282:$E$282</definedName>
    <definedName name="FS_F_VW_01_35097_2_13030_11__JV_FS_REC_">[18]Import!$B$1094:$Q$1094</definedName>
    <definedName name="FS_F_VW_01_35097_2_13030_2__JV_FS_BAUSTUFE_ANGEBOTE_WAE_">[18]Import!$B$283:$E$283</definedName>
    <definedName name="FS_F_VW_01_35097_2_13030_28__JV_FS_REC_">[18]Import!$B$1095:$Q$1095</definedName>
    <definedName name="FS_F_VW_01_35097_2_13030_37__JV_FS_REC_">[18]Import!$B$1096:$Q$1096</definedName>
    <definedName name="FS_F_VW_01_35097_2_13030_46__JV_FS_REC_">[18]Import!$B$1097:$Q$1097</definedName>
    <definedName name="FS_F_VW_01_35097_2_13030_68__JV_FS_REC_">[18]Import!$B$1098:$Q$1098</definedName>
    <definedName name="FS_F_VW_01_35097_2_13030_EUR__JV_FS_PR_EX_RATES_DATUM_REC_">[18]Import!$B$794:$F$794</definedName>
    <definedName name="FS_F_VW_01_35097_2_13030_VW__JV_FS_BIDDERS_">[18]Import!$B$901:$L$901</definedName>
    <definedName name="FS_F_VW_01_35097_2_1328__JV_FS_RV_AVG_PROTODATA_">[18]Import!$B$476:$E$476</definedName>
    <definedName name="FS_F_VW_01_35097_2_1328_1__JV_FS_BAUSTUFE_ANGEBOTE_WAE_">[18]Import!$B$264:$E$264</definedName>
    <definedName name="FS_F_VW_01_35097_2_1328_2__JV_FS_BAUSTUFE_ANGEBOTE_WAE_">[18]Import!$B$265:$E$265</definedName>
    <definedName name="FS_F_VW_01_35097_2_1328_BX__JV_FS_BIDDERS_">[18]Import!$B$913:$L$913</definedName>
    <definedName name="FS_F_VW_01_35097_2_1328_EUR__JV_FS_PR_EX_RATES_DATUM_REC_">[18]Import!$B$785:$F$785</definedName>
    <definedName name="FS_F_VW_01_35097_2_1462__JV_FS_RV_AVG_PROTODATA_">[18]Import!$B$477:$E$477</definedName>
    <definedName name="FS_F_VW_01_35097_2_1462_1__JV_FS_BAUSTUFE_ANGEBOTE_WAE_">[18]Import!$B$266:$E$266</definedName>
    <definedName name="FS_F_VW_01_35097_2_1462_11__JV_FS_REC_">[18]Import!$B$1069:$Q$1069</definedName>
    <definedName name="FS_F_VW_01_35097_2_1462_2__JV_FS_BAUSTUFE_ANGEBOTE_WAE_">[18]Import!$B$267:$E$267</definedName>
    <definedName name="FS_F_VW_01_35097_2_1462_28__JV_FS_REC_">[18]Import!$B$1070:$Q$1070</definedName>
    <definedName name="FS_F_VW_01_35097_2_1462_37__JV_FS_REC_">[18]Import!$B$1071:$Q$1071</definedName>
    <definedName name="FS_F_VW_01_35097_2_1462_46__JV_FS_REC_">[18]Import!$B$1072:$Q$1072</definedName>
    <definedName name="FS_F_VW_01_35097_2_1462_68__JV_FS_REC_">[18]Import!$B$1073:$Q$1073</definedName>
    <definedName name="FS_F_VW_01_35097_2_1462_BX__JV_FS_BIDDERS_">[18]Import!$B$909:$L$909</definedName>
    <definedName name="FS_F_VW_01_35097_2_1462_EUR__JV_FS_PR_EX_RATES_DATUM_REC_">[18]Import!$B$786:$F$786</definedName>
    <definedName name="FS_F_VW_01_35097_2_15245__JV_FS_RV_AVG_PROTODATA_">[18]Import!$B$486:$E$486</definedName>
    <definedName name="FS_F_VW_01_35097_2_15245_1__JV_FS_BAUSTUFE_ANGEBOTE_WAE_">[18]Import!$B$284:$E$284</definedName>
    <definedName name="FS_F_VW_01_35097_2_15245_2__JV_FS_BAUSTUFE_ANGEBOTE_WAE_">[18]Import!$B$285:$E$285</definedName>
    <definedName name="FS_F_VW_01_35097_2_15245_EUR__JV_FS_PR_EX_RATES_DATUM_REC_">[18]Import!$B$795:$F$795</definedName>
    <definedName name="FS_F_VW_01_35097_2_15245_SK__JV_FS_BIDDERS_">[18]Import!$B$905:$L$905</definedName>
    <definedName name="FS_F_VW_01_35097_2_159__JV_FS_RV_AVG_PROTODATA_">[18]Import!$B$474:$E$474</definedName>
    <definedName name="FS_F_VW_01_35097_2_159_1__JV_FS_BAUSTUFE_ANGEBOTE_WAE_">[18]Import!$B$260:$E$260</definedName>
    <definedName name="FS_F_VW_01_35097_2_159_11__JV_FS_REC_">[18]Import!$B$1064:$Q$1064</definedName>
    <definedName name="FS_F_VW_01_35097_2_159_2__JV_FS_BAUSTUFE_ANGEBOTE_WAE_">[18]Import!$B$261:$E$261</definedName>
    <definedName name="FS_F_VW_01_35097_2_159_28__JV_FS_REC_">[18]Import!$B$1065:$Q$1065</definedName>
    <definedName name="FS_F_VW_01_35097_2_159_37__JV_FS_REC_">[18]Import!$B$1066:$Q$1066</definedName>
    <definedName name="FS_F_VW_01_35097_2_159_46__JV_FS_REC_">[18]Import!$B$1067:$Q$1067</definedName>
    <definedName name="FS_F_VW_01_35097_2_159_68__JV_FS_REC_">[18]Import!$B$1068:$Q$1068</definedName>
    <definedName name="FS_F_VW_01_35097_2_159_EUR__JV_FS_PR_EX_RATES_DATUM_REC_">[18]Import!$B$783:$F$783</definedName>
    <definedName name="FS_F_VW_01_35097_2_159_ST__JV_FS_BIDDERS_">[18]Import!$B$919:$L$919</definedName>
    <definedName name="FS_F_VW_01_35097_2_18244__JV_FS_RV_AVG_PROTODATA_">[18]Import!$B$487:$E$487</definedName>
    <definedName name="FS_F_VW_01_35097_2_18244_1__JV_FS_BAUSTUFE_ANGEBOTE_WAE_">[18]Import!$B$286:$E$286</definedName>
    <definedName name="FS_F_VW_01_35097_2_18244_2__JV_FS_BAUSTUFE_ANGEBOTE_WAE_">[18]Import!$B$287:$E$287</definedName>
    <definedName name="FS_F_VW_01_35097_2_18244_EUR__JV_FS_PR_EX_RATES_DATUM_REC_">[18]Import!$B$796:$F$796</definedName>
    <definedName name="FS_F_VW_01_35097_2_18244_MX__JV_FS_BIDDERS_">[18]Import!$B$912:$L$912</definedName>
    <definedName name="FS_F_VW_01_35097_2_18245__JV_FS_RV_AVG_PROTODATA_">[18]Import!$B$488:$E$488</definedName>
    <definedName name="FS_F_VW_01_35097_2_18245_1__JV_FS_BAUSTUFE_ANGEBOTE_WAE_">[18]Import!$B$288:$E$288</definedName>
    <definedName name="FS_F_VW_01_35097_2_18245_2__JV_FS_BAUSTUFE_ANGEBOTE_WAE_">[18]Import!$B$289:$E$289</definedName>
    <definedName name="FS_F_VW_01_35097_2_18245_EUR__JV_FS_PR_EX_RATES_DATUM_REC_">[18]Import!$B$797:$F$797</definedName>
    <definedName name="FS_F_VW_01_35097_2_18245_MX__JV_FS_BIDDERS_">[18]Import!$B$915:$L$915</definedName>
    <definedName name="FS_F_VW_01_35097_2_19964__JV_FS_RV_AVG_PROTODATA_">[18]Import!$B$489:$E$489</definedName>
    <definedName name="FS_F_VW_01_35097_2_19964_1__JV_FS_BAUSTUFE_ANGEBOTE_WAE_">[18]Import!$B$290:$E$290</definedName>
    <definedName name="FS_F_VW_01_35097_2_19964_11__JV_FS_REC_">[18]Import!$B$1099:$Q$1099</definedName>
    <definedName name="FS_F_VW_01_35097_2_19964_2__JV_FS_BAUSTUFE_ANGEBOTE_WAE_">[18]Import!$B$291:$E$291</definedName>
    <definedName name="FS_F_VW_01_35097_2_19964_28__JV_FS_REC_">[18]Import!$B$1100:$Q$1100</definedName>
    <definedName name="FS_F_VW_01_35097_2_19964_37__JV_FS_REC_">[18]Import!$B$1101:$Q$1101</definedName>
    <definedName name="FS_F_VW_01_35097_2_19964_46__JV_FS_REC_">[18]Import!$B$1102:$Q$1102</definedName>
    <definedName name="FS_F_VW_01_35097_2_19964_68__JV_FS_REC_">[18]Import!$B$1103:$Q$1103</definedName>
    <definedName name="FS_F_VW_01_35097_2_19964_EUR__JV_FS_PR_EX_RATES_DATUM_REC_">[18]Import!$B$798:$F$798</definedName>
    <definedName name="FS_F_VW_01_35097_2_19964_TR__JV_FS_BIDDERS_">[18]Import!$B$922:$L$922</definedName>
    <definedName name="FS_F_VW_01_35097_2_2__V_FS_BAUSTUFE_VORGABEN_STK_">[18]Import!$B$436:$D$436</definedName>
    <definedName name="FS_F_VW_01_35097_2_20328__JV_FS_ANGEBOTSUEBERSICHT_">[18]Import!$B$160:$D$160</definedName>
    <definedName name="FS_F_VW_01_35097_2_20328__JV_FS_AVG_PRICE_">[18]Import!$B$186:$F$186</definedName>
    <definedName name="FS_F_VW_01_35097_2_20328__JV_FS_BWERTSHEET_">[18]Import!$B$620:$AH$620</definedName>
    <definedName name="FS_F_VW_01_35097_2_20328__JV_FS_COMPARISON_">[18]Import!$B$570:$S$570</definedName>
    <definedName name="FS_F_VW_01_35097_2_20328__JV_FS_REC_LIEF_">[18]Import!$B$1301:$P$1301</definedName>
    <definedName name="FS_F_VW_01_35097_2_20328__JV_FS_RV_AVG_PROTODATA_">[18]Import!$B$490:$E$490</definedName>
    <definedName name="FS_F_VW_01_35097_2_20328__JV_FS_RV_LTERM_PNACHLASS_">[18]Import!$B$595:$X$595</definedName>
    <definedName name="FS_F_VW_01_35097_2_20328_1__JV_FS_BAUSTUFE_ANGEBOTE_WAE_">[18]Import!$B$292:$E$292</definedName>
    <definedName name="FS_F_VW_01_35097_2_20328_11__JV_FS_REC_">[18]Import!$B$1104:$Q$1104</definedName>
    <definedName name="FS_F_VW_01_35097_2_20328_2__JV_FS_BAUSTUFE_ANGEBOTE_WAE_">[18]Import!$B$293:$E$293</definedName>
    <definedName name="FS_F_VW_01_35097_2_20328_28__JV_FS_REC_">[18]Import!$B$1105:$Q$1105</definedName>
    <definedName name="FS_F_VW_01_35097_2_20328_37__JV_FS_REC_">[18]Import!$B$1106:$Q$1106</definedName>
    <definedName name="FS_F_VW_01_35097_2_20328_46__JV_FS_REC_">[18]Import!$B$1107:$Q$1107</definedName>
    <definedName name="FS_F_VW_01_35097_2_20328_68__JV_FS_REC_">[18]Import!$B$1108:$Q$1108</definedName>
    <definedName name="FS_F_VW_01_35097_2_20328_EUR__JV_FS_PR_EX_RATES_DATUM_REC_">[18]Import!$B$799:$F$799</definedName>
    <definedName name="FS_F_VW_01_35097_2_20328_VW__JV_FS_BIDDERS_">[18]Import!$B$906:$L$906</definedName>
    <definedName name="FS_F_VW_01_35097_2_2261__JV_FS_RV_AVG_PROTODATA_">[18]Import!$B$478:$E$478</definedName>
    <definedName name="FS_F_VW_01_35097_2_2261_1__JV_FS_BAUSTUFE_ANGEBOTE_WAE_">[18]Import!$B$268:$E$268</definedName>
    <definedName name="FS_F_VW_01_35097_2_2261_11__JV_FS_REC_">[18]Import!$B$1074:$Q$1074</definedName>
    <definedName name="FS_F_VW_01_35097_2_2261_2__JV_FS_BAUSTUFE_ANGEBOTE_WAE_">[18]Import!$B$269:$E$269</definedName>
    <definedName name="FS_F_VW_01_35097_2_2261_28__JV_FS_REC_">[18]Import!$B$1075:$Q$1075</definedName>
    <definedName name="FS_F_VW_01_35097_2_2261_37__JV_FS_REC_">[18]Import!$B$1076:$Q$1076</definedName>
    <definedName name="FS_F_VW_01_35097_2_2261_46__JV_FS_REC_">[18]Import!$B$1077:$Q$1077</definedName>
    <definedName name="FS_F_VW_01_35097_2_2261_68__JV_FS_REC_">[18]Import!$B$1078:$Q$1078</definedName>
    <definedName name="FS_F_VW_01_35097_2_2261_EUR__JV_FS_PR_EX_RATES_DATUM_REC_">[18]Import!$B$787:$F$787</definedName>
    <definedName name="FS_F_VW_01_35097_2_2261_VW__JV_FS_BIDDERS_">[18]Import!$B$911:$L$911</definedName>
    <definedName name="FS_F_VW_01_35097_2_23586__JV_FS_RV_AVG_PROTODATA_">[18]Import!$B$491:$E$491</definedName>
    <definedName name="FS_F_VW_01_35097_2_23586_1__JV_FS_BAUSTUFE_ANGEBOTE_WAE_">[18]Import!$B$294:$E$294</definedName>
    <definedName name="FS_F_VW_01_35097_2_23586_11__JV_FS_REC_">[18]Import!$B$1109:$Q$1109</definedName>
    <definedName name="FS_F_VW_01_35097_2_23586_2__JV_FS_BAUSTUFE_ANGEBOTE_WAE_">[18]Import!$B$295:$E$295</definedName>
    <definedName name="FS_F_VW_01_35097_2_23586_28__JV_FS_REC_">[18]Import!$B$1110:$Q$1110</definedName>
    <definedName name="FS_F_VW_01_35097_2_23586_37__JV_FS_REC_">[18]Import!$B$1111:$Q$1111</definedName>
    <definedName name="FS_F_VW_01_35097_2_23586_46__JV_FS_REC_">[18]Import!$B$1112:$Q$1112</definedName>
    <definedName name="FS_F_VW_01_35097_2_23586_68__JV_FS_REC_">[18]Import!$B$1113:$Q$1113</definedName>
    <definedName name="FS_F_VW_01_35097_2_23586_EUR__JV_FS_PR_EX_RATES_DATUM_REC_">[18]Import!$B$800:$F$800</definedName>
    <definedName name="FS_F_VW_01_35097_2_23586_HA__JV_FS_BIDDERS_">[18]Import!$B$927:$L$927</definedName>
    <definedName name="FS_F_VW_01_35097_2_24968__JV_FS_RV_AVG_PROTODATA_">[18]Import!$B$492:$E$492</definedName>
    <definedName name="FS_F_VW_01_35097_2_24968_1__JV_FS_BAUSTUFE_ANGEBOTE_WAE_">[18]Import!$B$296:$E$296</definedName>
    <definedName name="FS_F_VW_01_35097_2_24968_2__JV_FS_BAUSTUFE_ANGEBOTE_WAE_">[18]Import!$B$297:$E$297</definedName>
    <definedName name="FS_F_VW_01_35097_2_24968_EUR__JV_FS_PR_EX_RATES_DATUM_REC_">[18]Import!$B$801:$F$801</definedName>
    <definedName name="FS_F_VW_01_35097_2_24968_US__JV_FS_BIDDERS_">[18]Import!$B$902:$L$902</definedName>
    <definedName name="FS_F_VW_01_35097_2_24969__JV_FS_RV_AVG_PROTODATA_">[18]Import!$B$493:$E$493</definedName>
    <definedName name="FS_F_VW_01_35097_2_24969_1__JV_FS_BAUSTUFE_ANGEBOTE_WAE_">[18]Import!$B$298:$E$298</definedName>
    <definedName name="FS_F_VW_01_35097_2_24969_11__JV_FS_REC_">[18]Import!$B$1114:$Q$1114</definedName>
    <definedName name="FS_F_VW_01_35097_2_24969_2__JV_FS_BAUSTUFE_ANGEBOTE_WAE_">[18]Import!$B$299:$E$299</definedName>
    <definedName name="FS_F_VW_01_35097_2_24969_28__JV_FS_REC_">[18]Import!$B$1115:$Q$1115</definedName>
    <definedName name="FS_F_VW_01_35097_2_24969_37__JV_FS_REC_">[18]Import!$B$1116:$Q$1116</definedName>
    <definedName name="FS_F_VW_01_35097_2_24969_46__JV_FS_REC_">[18]Import!$B$1117:$Q$1117</definedName>
    <definedName name="FS_F_VW_01_35097_2_24969_68__JV_FS_REC_">[18]Import!$B$1118:$Q$1118</definedName>
    <definedName name="FS_F_VW_01_35097_2_24969_EUR__JV_FS_PR_EX_RATES_DATUM_REC_">[18]Import!$B$802:$F$802</definedName>
    <definedName name="FS_F_VW_01_35097_2_24969_US__JV_FS_BIDDERS_">[18]Import!$B$923:$L$923</definedName>
    <definedName name="FS_F_VW_01_35097_2_25756__JV_FS_RV_AVG_PROTODATA_">[18]Import!$B$494:$E$494</definedName>
    <definedName name="FS_F_VW_01_35097_2_25756_1__JV_FS_BAUSTUFE_ANGEBOTE_WAE_">[18]Import!$B$300:$E$300</definedName>
    <definedName name="FS_F_VW_01_35097_2_25756_2__JV_FS_BAUSTUFE_ANGEBOTE_WAE_">[18]Import!$B$301:$E$301</definedName>
    <definedName name="FS_F_VW_01_35097_2_25756_EUR__JV_FS_PR_EX_RATES_DATUM_REC_">[18]Import!$B$803:$F$803</definedName>
    <definedName name="FS_F_VW_01_35097_2_25756_MX__JV_FS_BIDDERS_">[18]Import!$B$908:$L$908</definedName>
    <definedName name="FS_F_VW_01_35097_2_2609__JV_FS_RV_AVG_PROTODATA_">[18]Import!$B$479:$E$479</definedName>
    <definedName name="FS_F_VW_01_35097_2_2609_1__JV_FS_BAUSTUFE_ANGEBOTE_WAE_">[18]Import!$B$270:$E$270</definedName>
    <definedName name="FS_F_VW_01_35097_2_2609_11__JV_FS_REC_">[18]Import!$B$1079:$Q$1079</definedName>
    <definedName name="FS_F_VW_01_35097_2_2609_2__JV_FS_BAUSTUFE_ANGEBOTE_WAE_">[18]Import!$B$271:$E$271</definedName>
    <definedName name="FS_F_VW_01_35097_2_2609_28__JV_FS_REC_">[18]Import!$B$1080:$Q$1080</definedName>
    <definedName name="FS_F_VW_01_35097_2_2609_37__JV_FS_REC_">[18]Import!$B$1081:$Q$1081</definedName>
    <definedName name="FS_F_VW_01_35097_2_2609_46__JV_FS_REC_">[18]Import!$B$1082:$Q$1082</definedName>
    <definedName name="FS_F_VW_01_35097_2_2609_68__JV_FS_REC_">[18]Import!$B$1083:$Q$1083</definedName>
    <definedName name="FS_F_VW_01_35097_2_2609_EUR__JV_FS_PR_EX_RATES_DATUM_REC_">[18]Import!$B$788:$F$788</definedName>
    <definedName name="FS_F_VW_01_35097_2_2609_RR__JV_FS_BIDDERS_">[18]Import!$B$916:$L$916</definedName>
    <definedName name="FS_F_VW_01_35097_2_27724__JV_FS_RV_AVG_PROTODATA_">[18]Import!$B$495:$E$495</definedName>
    <definedName name="FS_F_VW_01_35097_2_27724_1__JV_FS_BAUSTUFE_ANGEBOTE_WAE_">[18]Import!$B$302:$E$302</definedName>
    <definedName name="FS_F_VW_01_35097_2_27724_2__JV_FS_BAUSTUFE_ANGEBOTE_WAE_">[18]Import!$B$303:$E$303</definedName>
    <definedName name="FS_F_VW_01_35097_2_27724_EUR__JV_FS_PR_EX_RATES_DATUM_REC_">[18]Import!$B$804:$F$804</definedName>
    <definedName name="FS_F_VW_01_35097_2_27724_US__JV_FS_BIDDERS_">[18]Import!$B$920:$L$920</definedName>
    <definedName name="FS_F_VW_01_35097_2_27909__JV_FS_RV_AVG_PROTODATA_">[18]Import!$B$496:$E$496</definedName>
    <definedName name="FS_F_VW_01_35097_2_27909_1__JV_FS_BAUSTUFE_ANGEBOTE_WAE_">[18]Import!$B$304:$E$304</definedName>
    <definedName name="FS_F_VW_01_35097_2_27909_11__JV_FS_REC_">[18]Import!$B$1119:$Q$1119</definedName>
    <definedName name="FS_F_VW_01_35097_2_27909_2__JV_FS_BAUSTUFE_ANGEBOTE_WAE_">[18]Import!$B$305:$E$305</definedName>
    <definedName name="FS_F_VW_01_35097_2_27909_28__JV_FS_REC_">[18]Import!$B$1120:$Q$1120</definedName>
    <definedName name="FS_F_VW_01_35097_2_27909_37__JV_FS_REC_">[18]Import!$B$1121:$Q$1121</definedName>
    <definedName name="FS_F_VW_01_35097_2_27909_46__JV_FS_REC_">[18]Import!$B$1122:$Q$1122</definedName>
    <definedName name="FS_F_VW_01_35097_2_27909_68__JV_FS_REC_">[18]Import!$B$1123:$Q$1123</definedName>
    <definedName name="FS_F_VW_01_35097_2_27909_EUR__JV_FS_PR_EX_RATES_DATUM_REC_">[18]Import!$B$805:$F$805</definedName>
    <definedName name="FS_F_VW_01_35097_2_27909_US__JV_FS_BIDDERS_">[18]Import!$B$925:$L$925</definedName>
    <definedName name="FS_F_VW_01_35097_2_28__JV_FS_BEDARFE_">[18]Import!$B$126:$E$126</definedName>
    <definedName name="FS_F_VW_01_35097_2_28_13030__JV_FS_BEDARFE_PREISE_QUOTE_">[18]Import!$B$46:$L$46</definedName>
    <definedName name="FS_F_VW_01_35097_2_28_20328__JV_FS_BEDARFE_PREISE_QUOTE_">[18]Import!$B$47:$L$47</definedName>
    <definedName name="FS_F_VW_01_35097_2_28_29344__JV_FS_BEDARFE_PREISE_QUOTE_">[18]Import!$B$48:$L$48</definedName>
    <definedName name="FS_F_VW_01_35097_2_28_2979__JV_FS_BEDARFE_PREISE_QUOTE_">[18]Import!$B$45:$L$45</definedName>
    <definedName name="FS_F_VW_01_35097_2_28_43249__JV_FS_BEDARFE_PREISE_QUOTE_">[18]Import!$B$49:$L$49</definedName>
    <definedName name="FS_F_VW_01_35097_2_28671__JV_FS_RV_AVG_PROTODATA_">[18]Import!$B$497:$E$497</definedName>
    <definedName name="FS_F_VW_01_35097_2_28671_1__JV_FS_BAUSTUFE_ANGEBOTE_WAE_">[18]Import!$B$306:$E$306</definedName>
    <definedName name="FS_F_VW_01_35097_2_28671_11__JV_FS_REC_">[18]Import!$B$1124:$Q$1124</definedName>
    <definedName name="FS_F_VW_01_35097_2_28671_2__JV_FS_BAUSTUFE_ANGEBOTE_WAE_">[18]Import!$B$307:$E$307</definedName>
    <definedName name="FS_F_VW_01_35097_2_28671_28__JV_FS_REC_">[18]Import!$B$1125:$Q$1125</definedName>
    <definedName name="FS_F_VW_01_35097_2_28671_37__JV_FS_REC_">[18]Import!$B$1126:$Q$1126</definedName>
    <definedName name="FS_F_VW_01_35097_2_28671_46__JV_FS_REC_">[18]Import!$B$1127:$Q$1127</definedName>
    <definedName name="FS_F_VW_01_35097_2_28671_68__JV_FS_REC_">[18]Import!$B$1128:$Q$1128</definedName>
    <definedName name="FS_F_VW_01_35097_2_28671_BR__JV_FS_BIDDERS_">[18]Import!$B$924:$L$924</definedName>
    <definedName name="FS_F_VW_01_35097_2_28671_EUR__JV_FS_PR_EX_RATES_DATUM_REC_">[18]Import!$B$806:$F$806</definedName>
    <definedName name="FS_F_VW_01_35097_2_28746__JV_FS_RV_AVG_PROTODATA_">[18]Import!$B$498:$E$498</definedName>
    <definedName name="FS_F_VW_01_35097_2_28746_1__JV_FS_BAUSTUFE_ANGEBOTE_WAE_">[18]Import!$B$308:$E$308</definedName>
    <definedName name="FS_F_VW_01_35097_2_28746_2__JV_FS_BAUSTUFE_ANGEBOTE_WAE_">[18]Import!$B$309:$E$309</definedName>
    <definedName name="FS_F_VW_01_35097_2_28746_BX__JV_FS_BIDDERS_">[18]Import!$B$926:$L$926</definedName>
    <definedName name="FS_F_VW_01_35097_2_28746_EUR__JV_FS_PR_EX_RATES_DATUM_REC_">[18]Import!$B$807:$F$807</definedName>
    <definedName name="FS_F_VW_01_35097_2_29344__JV_FS_ANGEBOTSUEBERSICHT_">[18]Import!$B$161:$D$161</definedName>
    <definedName name="FS_F_VW_01_35097_2_29344__JV_FS_AVG_PRICE_">[18]Import!$B$187:$F$187</definedName>
    <definedName name="FS_F_VW_01_35097_2_29344__JV_FS_BWERTSHEET_">[18]Import!$B$621:$AH$621</definedName>
    <definedName name="FS_F_VW_01_35097_2_29344__JV_FS_COMPARISON_">[18]Import!$B$571:$S$571</definedName>
    <definedName name="FS_F_VW_01_35097_2_29344__JV_FS_REC_LIEF_">[18]Import!$B$1302:$P$1302</definedName>
    <definedName name="FS_F_VW_01_35097_2_29344__JV_FS_RV_AVG_PROTODATA_">[18]Import!$B$499:$E$499</definedName>
    <definedName name="FS_F_VW_01_35097_2_29344__JV_FS_RV_LTERM_PNACHLASS_">[18]Import!$B$596:$X$596</definedName>
    <definedName name="FS_F_VW_01_35097_2_29344_1__JV_FS_BAUSTUFE_ANGEBOTE_WAE_">[18]Import!$B$310:$E$310</definedName>
    <definedName name="FS_F_VW_01_35097_2_29344_11__JV_FS_REC_">[18]Import!$B$1129:$Q$1129</definedName>
    <definedName name="FS_F_VW_01_35097_2_29344_2__JV_FS_BAUSTUFE_ANGEBOTE_WAE_">[18]Import!$B$311:$E$311</definedName>
    <definedName name="FS_F_VW_01_35097_2_29344_28__JV_FS_REC_">[18]Import!$B$1130:$Q$1130</definedName>
    <definedName name="FS_F_VW_01_35097_2_29344_37__JV_FS_REC_">[18]Import!$B$1131:$Q$1131</definedName>
    <definedName name="FS_F_VW_01_35097_2_29344_46__JV_FS_REC_">[18]Import!$B$1132:$Q$1132</definedName>
    <definedName name="FS_F_VW_01_35097_2_29344_68__JV_FS_REC_">[18]Import!$B$1133:$Q$1133</definedName>
    <definedName name="FS_F_VW_01_35097_2_29344_EUR__JV_FS_PR_EX_RATES_DATUM_REC_">[18]Import!$B$808:$F$808</definedName>
    <definedName name="FS_F_VW_01_35097_2_29344_VW__JV_FS_BIDDERS_">[18]Import!$B$914:$L$914</definedName>
    <definedName name="FS_F_VW_01_35097_2_2979__JV_FS_ANGEBOTSUEBERSICHT_">[18]Import!$B$162:$D$162</definedName>
    <definedName name="FS_F_VW_01_35097_2_2979__JV_FS_AVG_PRICE_">[18]Import!$B$184:$F$184</definedName>
    <definedName name="FS_F_VW_01_35097_2_2979__JV_FS_BWERTSHEET_">[18]Import!$B$618:$AH$618</definedName>
    <definedName name="FS_F_VW_01_35097_2_2979__JV_FS_COMPARISON_">[18]Import!$B$568:$S$568</definedName>
    <definedName name="FS_F_VW_01_35097_2_2979__JV_FS_REC_LIEF_">[18]Import!$B$1299:$P$1299</definedName>
    <definedName name="FS_F_VW_01_35097_2_2979__JV_FS_RV_AVG_PROTODATA_">[18]Import!$B$480:$E$480</definedName>
    <definedName name="FS_F_VW_01_35097_2_2979__JV_FS_RV_LTERM_PNACHLASS_">[18]Import!$B$593:$X$593</definedName>
    <definedName name="FS_F_VW_01_35097_2_2979_1__JV_FS_BAUSTUFE_ANGEBOTE_WAE_">[18]Import!$B$272:$E$272</definedName>
    <definedName name="FS_F_VW_01_35097_2_2979_11__JV_FS_REC_">[18]Import!$B$1084:$Q$1084</definedName>
    <definedName name="FS_F_VW_01_35097_2_2979_2__JV_FS_BAUSTUFE_ANGEBOTE_WAE_">[18]Import!$B$273:$E$273</definedName>
    <definedName name="FS_F_VW_01_35097_2_2979_28__JV_FS_REC_">[18]Import!$B$1085:$Q$1085</definedName>
    <definedName name="FS_F_VW_01_35097_2_2979_37__JV_FS_REC_">[18]Import!$B$1086:$Q$1086</definedName>
    <definedName name="FS_F_VW_01_35097_2_2979_46__JV_FS_REC_">[18]Import!$B$1087:$Q$1087</definedName>
    <definedName name="FS_F_VW_01_35097_2_2979_68__JV_FS_REC_">[18]Import!$B$1088:$Q$1088</definedName>
    <definedName name="FS_F_VW_01_35097_2_2979_EUR__JV_FS_PR_EX_RATES_DATUM_REC_">[18]Import!$B$789:$F$789</definedName>
    <definedName name="FS_F_VW_01_35097_2_2979_VW__JV_FS_BIDDERS_">[18]Import!$B$917:$L$917</definedName>
    <definedName name="FS_F_VW_01_35097_2_316__JV_FS_RV_AVG_PROTODATA_">[18]Import!$B$475:$E$475</definedName>
    <definedName name="FS_F_VW_01_35097_2_316_1__JV_FS_BAUSTUFE_ANGEBOTE_WAE_">[18]Import!$B$262:$E$262</definedName>
    <definedName name="FS_F_VW_01_35097_2_316_2__JV_FS_BAUSTUFE_ANGEBOTE_WAE_">[18]Import!$B$263:$E$263</definedName>
    <definedName name="FS_F_VW_01_35097_2_316_EUR__JV_FS_PR_EX_RATES_DATUM_REC_">[18]Import!$B$784:$F$784</definedName>
    <definedName name="FS_F_VW_01_35097_2_316_SK__JV_FS_BIDDERS_">[18]Import!$B$900:$L$900</definedName>
    <definedName name="FS_F_VW_01_35097_2_3478__JV_FS_RV_AVG_PROTODATA_">[18]Import!$B$481:$E$481</definedName>
    <definedName name="FS_F_VW_01_35097_2_3478_1__JV_FS_BAUSTUFE_ANGEBOTE_WAE_">[18]Import!$B$274:$E$274</definedName>
    <definedName name="FS_F_VW_01_35097_2_3478_2__JV_FS_BAUSTUFE_ANGEBOTE_WAE_">[18]Import!$B$275:$E$275</definedName>
    <definedName name="FS_F_VW_01_35097_2_3478_EUR__JV_FS_PR_EX_RATES_DATUM_REC_">[18]Import!$B$790:$F$790</definedName>
    <definedName name="FS_F_VW_01_35097_2_3478_ST__JV_FS_BIDDERS_">[18]Import!$B$907:$L$907</definedName>
    <definedName name="FS_F_VW_01_35097_2_37__JV_FS_BEDARFE_">[18]Import!$B$127:$E$127</definedName>
    <definedName name="FS_F_VW_01_35097_2_37_13030__JV_FS_BEDARFE_PREISE_QUOTE_">[18]Import!$B$51:$L$51</definedName>
    <definedName name="FS_F_VW_01_35097_2_37_20328__JV_FS_BEDARFE_PREISE_QUOTE_">[18]Import!$B$52:$L$52</definedName>
    <definedName name="FS_F_VW_01_35097_2_37_29344__JV_FS_BEDARFE_PREISE_QUOTE_">[18]Import!$B$53:$L$53</definedName>
    <definedName name="FS_F_VW_01_35097_2_37_2979__JV_FS_BEDARFE_PREISE_QUOTE_">[18]Import!$B$50:$L$50</definedName>
    <definedName name="FS_F_VW_01_35097_2_37_43249__JV_FS_BEDARFE_PREISE_QUOTE_">[18]Import!$B$54:$L$54</definedName>
    <definedName name="FS_F_VW_01_35097_2_38597__JV_FS_RV_AVG_PROTODATA_">[18]Import!$B$500:$E$500</definedName>
    <definedName name="FS_F_VW_01_35097_2_38597_1__JV_FS_BAUSTUFE_ANGEBOTE_WAE_">[18]Import!$B$312:$E$312</definedName>
    <definedName name="FS_F_VW_01_35097_2_38597_2__JV_FS_BAUSTUFE_ANGEBOTE_WAE_">[18]Import!$B$313:$E$313</definedName>
    <definedName name="FS_F_VW_01_35097_2_38597_EUR__JV_FS_PR_EX_RATES_DATUM_REC_">[18]Import!$B$809:$F$809</definedName>
    <definedName name="FS_F_VW_01_35097_2_38597_ZA__JV_FS_BIDDERS_">[18]Import!$B$904:$L$904</definedName>
    <definedName name="FS_F_VW_01_35097_2_43249__JV_FS_ANGEBOTSUEBERSICHT_">[18]Import!$B$163:$D$163</definedName>
    <definedName name="FS_F_VW_01_35097_2_43249__JV_FS_AVG_PRICE_">[18]Import!$B$188:$F$188</definedName>
    <definedName name="FS_F_VW_01_35097_2_43249__JV_FS_BWERTSHEET_">[18]Import!$B$622:$AH$622</definedName>
    <definedName name="FS_F_VW_01_35097_2_43249__JV_FS_COMPARISON_">[18]Import!$B$572:$S$572</definedName>
    <definedName name="FS_F_VW_01_35097_2_43249__JV_FS_REC_LIEF_">[18]Import!$B$1303:$P$1303</definedName>
    <definedName name="FS_F_VW_01_35097_2_43249__JV_FS_RV_AVG_PROTODATA_">[18]Import!$B$501:$E$501</definedName>
    <definedName name="FS_F_VW_01_35097_2_43249__JV_FS_RV_LTERM_PNACHLASS_">[18]Import!$B$597:$X$597</definedName>
    <definedName name="FS_F_VW_01_35097_2_43249_1__JV_FS_BAUSTUFE_ANGEBOTE_WAE_">[18]Import!$B$314:$E$314</definedName>
    <definedName name="FS_F_VW_01_35097_2_43249_11__JV_FS_REC_">[18]Import!$B$1134:$Q$1134</definedName>
    <definedName name="FS_F_VW_01_35097_2_43249_2__JV_FS_BAUSTUFE_ANGEBOTE_WAE_">[18]Import!$B$315:$E$315</definedName>
    <definedName name="FS_F_VW_01_35097_2_43249_28__JV_FS_REC_">[18]Import!$B$1135:$Q$1135</definedName>
    <definedName name="FS_F_VW_01_35097_2_43249_37__JV_FS_REC_">[18]Import!$B$1136:$Q$1136</definedName>
    <definedName name="FS_F_VW_01_35097_2_43249_46__JV_FS_REC_">[18]Import!$B$1137:$Q$1137</definedName>
    <definedName name="FS_F_VW_01_35097_2_43249_68__JV_FS_REC_">[18]Import!$B$1138:$Q$1138</definedName>
    <definedName name="FS_F_VW_01_35097_2_43249_EUR__JV_FS_PR_EX_RATES_DATUM_REC_">[18]Import!$B$810:$F$810</definedName>
    <definedName name="FS_F_VW_01_35097_2_43249_VW__JV_FS_BIDDERS_">[18]Import!$B$921:$L$921</definedName>
    <definedName name="FS_F_VW_01_35097_2_46__JV_FS_BEDARFE_">[18]Import!$B$128:$E$128</definedName>
    <definedName name="FS_F_VW_01_35097_2_46_13030__JV_FS_BEDARFE_PREISE_QUOTE_">[18]Import!$B$56:$L$56</definedName>
    <definedName name="FS_F_VW_01_35097_2_46_20328__JV_FS_BEDARFE_PREISE_QUOTE_">[18]Import!$B$57:$L$57</definedName>
    <definedName name="FS_F_VW_01_35097_2_46_29344__JV_FS_BEDARFE_PREISE_QUOTE_">[18]Import!$B$58:$L$58</definedName>
    <definedName name="FS_F_VW_01_35097_2_46_2979__JV_FS_BEDARFE_PREISE_QUOTE_">[18]Import!$B$55:$L$55</definedName>
    <definedName name="FS_F_VW_01_35097_2_46_43249__JV_FS_BEDARFE_PREISE_QUOTE_">[18]Import!$B$59:$L$59</definedName>
    <definedName name="FS_F_VW_01_35097_2_68__JV_FS_BEDARFE_">[18]Import!$B$129:$E$129</definedName>
    <definedName name="FS_F_VW_01_35097_2_68_13030__JV_FS_BEDARFE_PREISE_QUOTE_">[18]Import!$B$61:$L$61</definedName>
    <definedName name="FS_F_VW_01_35097_2_68_20328__JV_FS_BEDARFE_PREISE_QUOTE_">[18]Import!$B$62:$L$62</definedName>
    <definedName name="FS_F_VW_01_35097_2_68_29344__JV_FS_BEDARFE_PREISE_QUOTE_">[18]Import!$B$63:$L$63</definedName>
    <definedName name="FS_F_VW_01_35097_2_68_2979__JV_FS_BEDARFE_PREISE_QUOTE_">[18]Import!$B$60:$L$60</definedName>
    <definedName name="FS_F_VW_01_35097_2_68_43249__JV_FS_BEDARFE_PREISE_QUOTE_">[18]Import!$B$64:$L$64</definedName>
    <definedName name="FS_F_VW_01_35097_2_8319__JV_FS_RV_AVG_PROTODATA_">[18]Import!$B$482:$E$482</definedName>
    <definedName name="FS_F_VW_01_35097_2_8319_1__JV_FS_BAUSTUFE_ANGEBOTE_WAE_">[18]Import!$B$276:$E$276</definedName>
    <definedName name="FS_F_VW_01_35097_2_8319_2__JV_FS_BAUSTUFE_ANGEBOTE_WAE_">[18]Import!$B$277:$E$277</definedName>
    <definedName name="FS_F_VW_01_35097_2_8319_EUR__JV_FS_PR_EX_RATES_DATUM_REC_">[18]Import!$B$791:$F$791</definedName>
    <definedName name="FS_F_VW_01_35097_2_8319_VW__JV_FS_BIDDERS_">[18]Import!$B$918:$L$918</definedName>
    <definedName name="FS_F_VW_01_35097_2_EUR_11330__JV_FS_PR_EX_RATES_DATUM_COMP_">[18]Import!$B$666:$F$666</definedName>
    <definedName name="FS_F_VW_01_35097_2_EUR_11451__JV_FS_PR_EX_RATES_DATUM_COMP_">[18]Import!$B$667:$F$667</definedName>
    <definedName name="FS_F_VW_01_35097_2_EUR_13030__JV_FS_PR_EX_RATES_DATUM_COMP_">[18]Import!$B$689:$F$689</definedName>
    <definedName name="FS_F_VW_01_35097_2_EUR_1328__JV_FS_PR_EX_RATES_DATUM_COMP_">[18]Import!$B$669:$F$669</definedName>
    <definedName name="FS_F_VW_01_35097_2_EUR_1462__JV_FS_PR_EX_RATES_DATUM_COMP_">[18]Import!$B$670:$F$670</definedName>
    <definedName name="FS_F_VW_01_35097_2_EUR_15245__JV_FS_PR_EX_RATES_DATUM_COMP_">[18]Import!$B$678:$F$678</definedName>
    <definedName name="FS_F_VW_01_35097_2_EUR_159__JV_FS_PR_EX_RATES_DATUM_COMP_">[18]Import!$B$679:$F$679</definedName>
    <definedName name="FS_F_VW_01_35097_2_EUR_18244__JV_FS_PR_EX_RATES_DATUM_COMP_">[18]Import!$B$673:$F$673</definedName>
    <definedName name="FS_F_VW_01_35097_2_EUR_18245__JV_FS_PR_EX_RATES_DATUM_COMP_">[18]Import!$B$674:$F$674</definedName>
    <definedName name="FS_F_VW_01_35097_2_EUR_19964__JV_FS_PR_EX_RATES_DATUM_COMP_">[18]Import!$B$681:$F$681</definedName>
    <definedName name="FS_F_VW_01_35097_2_EUR_20328__JV_FS_PR_EX_RATES_DATUM_COMP_">[18]Import!$B$690:$F$690</definedName>
    <definedName name="FS_F_VW_01_35097_2_EUR_2261__JV_FS_PR_EX_RATES_DATUM_COMP_">[18]Import!$B$686:$F$686</definedName>
    <definedName name="FS_F_VW_01_35097_2_EUR_23586__JV_FS_PR_EX_RATES_DATUM_COMP_">[18]Import!$B$672:$F$672</definedName>
    <definedName name="FS_F_VW_01_35097_2_EUR_24968__JV_FS_PR_EX_RATES_DATUM_COMP_">[18]Import!$B$682:$F$682</definedName>
    <definedName name="FS_F_VW_01_35097_2_EUR_24969__JV_FS_PR_EX_RATES_DATUM_COMP_">[18]Import!$B$683:$F$683</definedName>
    <definedName name="FS_F_VW_01_35097_2_EUR_25756__JV_FS_PR_EX_RATES_DATUM_COMP_">[18]Import!$B$675:$F$675</definedName>
    <definedName name="FS_F_VW_01_35097_2_EUR_2609__JV_FS_PR_EX_RATES_DATUM_COMP_">[18]Import!$B$676:$F$676</definedName>
    <definedName name="FS_F_VW_01_35097_2_EUR_27724__JV_FS_PR_EX_RATES_DATUM_COMP_">[18]Import!$B$684:$F$684</definedName>
    <definedName name="FS_F_VW_01_35097_2_EUR_27909__JV_FS_PR_EX_RATES_DATUM_COMP_">[18]Import!$B$685:$F$685</definedName>
    <definedName name="FS_F_VW_01_35097_2_EUR_28671__JV_FS_PR_EX_RATES_DATUM_COMP_">[18]Import!$B$668:$F$668</definedName>
    <definedName name="FS_F_VW_01_35097_2_EUR_28746__JV_FS_PR_EX_RATES_DATUM_COMP_">[18]Import!$B$671:$F$671</definedName>
    <definedName name="FS_F_VW_01_35097_2_EUR_29344__JV_FS_PR_EX_RATES_DATUM_COMP_">[18]Import!$B$691:$F$691</definedName>
    <definedName name="FS_F_VW_01_35097_2_EUR_2979__JV_FS_PR_EX_RATES_DATUM_COMP_">[18]Import!$B$687:$F$687</definedName>
    <definedName name="FS_F_VW_01_35097_2_EUR_316__JV_FS_PR_EX_RATES_DATUM_COMP_">[18]Import!$B$677:$F$677</definedName>
    <definedName name="FS_F_VW_01_35097_2_EUR_3478__JV_FS_PR_EX_RATES_DATUM_COMP_">[18]Import!$B$680:$F$680</definedName>
    <definedName name="FS_F_VW_01_35097_2_EUR_38597__JV_FS_PR_EX_RATES_DATUM_COMP_">[18]Import!$B$693:$F$693</definedName>
    <definedName name="FS_F_VW_01_35097_2_EUR_43249__JV_FS_PR_EX_RATES_DATUM_COMP_">[18]Import!$B$692:$F$692</definedName>
    <definedName name="FS_F_VW_01_35097_2_EUR_8319__JV_FS_PR_EX_RATES_DATUM_COMP_">[18]Import!$B$688:$F$688</definedName>
    <definedName name="FS_F_VW_01_35097_3__FS_NEUTEILE_">[18]Import!$B$147:$D$147</definedName>
    <definedName name="FS_F_VW_01_35097_3__JV_FS_PRAESENTATIONEN_">[18]Import!$B$8:$AN$8</definedName>
    <definedName name="FS_F_VW_01_35097_3_1__V_FS_BAUSTUFE_VORGABEN_STK_">[18]Import!$B$437:$D$437</definedName>
    <definedName name="FS_F_VW_01_35097_3_11__JV_FS_BEDARFE_">[18]Import!$B$130:$E$130</definedName>
    <definedName name="FS_F_VW_01_35097_3_11_13030__JV_FS_BEDARFE_PREISE_QUOTE_">[18]Import!$B$66:$L$66</definedName>
    <definedName name="FS_F_VW_01_35097_3_11_20328__JV_FS_BEDARFE_PREISE_QUOTE_">[18]Import!$B$67:$L$67</definedName>
    <definedName name="FS_F_VW_01_35097_3_11_29344__JV_FS_BEDARFE_PREISE_QUOTE_">[18]Import!$B$68:$L$68</definedName>
    <definedName name="FS_F_VW_01_35097_3_11_2979__JV_FS_BEDARFE_PREISE_QUOTE_">[18]Import!$B$65:$L$65</definedName>
    <definedName name="FS_F_VW_01_35097_3_11_43249__JV_FS_BEDARFE_PREISE_QUOTE_">[18]Import!$B$69:$L$69</definedName>
    <definedName name="FS_F_VW_01_35097_3_11330__JV_FS_RV_AVG_PROTODATA_">[18]Import!$B$511:$E$511</definedName>
    <definedName name="FS_F_VW_01_35097_3_11330_1__JV_FS_BAUSTUFE_ANGEBOTE_WAE_">[18]Import!$B$334:$E$334</definedName>
    <definedName name="FS_F_VW_01_35097_3_11330_11__JV_FS_REC_">[18]Import!$B$1164:$Q$1164</definedName>
    <definedName name="FS_F_VW_01_35097_3_11330_2__JV_FS_BAUSTUFE_ANGEBOTE_WAE_">[18]Import!$B$335:$E$335</definedName>
    <definedName name="FS_F_VW_01_35097_3_11330_28__JV_FS_REC_">[18]Import!$B$1165:$Q$1165</definedName>
    <definedName name="FS_F_VW_01_35097_3_11330_37__JV_FS_REC_">[18]Import!$B$1166:$Q$1166</definedName>
    <definedName name="FS_F_VW_01_35097_3_11330_46__JV_FS_REC_">[18]Import!$B$1167:$Q$1167</definedName>
    <definedName name="FS_F_VW_01_35097_3_11330_68__JV_FS_REC_">[18]Import!$B$1168:$Q$1168</definedName>
    <definedName name="FS_F_VW_01_35097_3_11330_BR__JV_FS_BIDDERS_">[18]Import!$B$931:$L$931</definedName>
    <definedName name="FS_F_VW_01_35097_3_11330_EUR__JV_FS_PR_EX_RATES_DATUM_REC_">[18]Import!$B$820:$F$820</definedName>
    <definedName name="FS_F_VW_01_35097_3_11451__JV_FS_RV_AVG_PROTODATA_">[18]Import!$B$512:$E$512</definedName>
    <definedName name="FS_F_VW_01_35097_3_11451_1__JV_FS_BAUSTUFE_ANGEBOTE_WAE_">[18]Import!$B$336:$E$336</definedName>
    <definedName name="FS_F_VW_01_35097_3_11451_2__JV_FS_BAUSTUFE_ANGEBOTE_WAE_">[18]Import!$B$337:$E$337</definedName>
    <definedName name="FS_F_VW_01_35097_3_11451_BR__JV_FS_BIDDERS_">[18]Import!$B$938:$L$938</definedName>
    <definedName name="FS_F_VW_01_35097_3_11451_EUR__JV_FS_PR_EX_RATES_DATUM_REC_">[18]Import!$B$821:$F$821</definedName>
    <definedName name="FS_F_VW_01_35097_3_13030__JV_FS_ANGEBOTSUEBERSICHT_">[18]Import!$B$164:$D$164</definedName>
    <definedName name="FS_F_VW_01_35097_3_13030__JV_FS_AVG_PRICE_">[18]Import!$B$190:$F$190</definedName>
    <definedName name="FS_F_VW_01_35097_3_13030__JV_FS_BWERTSHEET_">[18]Import!$B$624:$AH$624</definedName>
    <definedName name="FS_F_VW_01_35097_3_13030__JV_FS_COMPARISON_">[18]Import!$B$574:$S$574</definedName>
    <definedName name="FS_F_VW_01_35097_3_13030__JV_FS_REC_LIEF_">[18]Import!$B$1305:$P$1305</definedName>
    <definedName name="FS_F_VW_01_35097_3_13030__JV_FS_RV_AVG_PROTODATA_">[18]Import!$B$513:$E$513</definedName>
    <definedName name="FS_F_VW_01_35097_3_13030__JV_FS_RV_LTERM_PNACHLASS_">[18]Import!$B$599:$X$599</definedName>
    <definedName name="FS_F_VW_01_35097_3_13030_1__JV_FS_BAUSTUFE_ANGEBOTE_WAE_">[18]Import!$B$338:$E$338</definedName>
    <definedName name="FS_F_VW_01_35097_3_13030_11__JV_FS_REC_">[18]Import!$B$1169:$Q$1169</definedName>
    <definedName name="FS_F_VW_01_35097_3_13030_2__JV_FS_BAUSTUFE_ANGEBOTE_WAE_">[18]Import!$B$339:$E$339</definedName>
    <definedName name="FS_F_VW_01_35097_3_13030_28__JV_FS_REC_">[18]Import!$B$1170:$Q$1170</definedName>
    <definedName name="FS_F_VW_01_35097_3_13030_37__JV_FS_REC_">[18]Import!$B$1171:$Q$1171</definedName>
    <definedName name="FS_F_VW_01_35097_3_13030_46__JV_FS_REC_">[18]Import!$B$1172:$Q$1172</definedName>
    <definedName name="FS_F_VW_01_35097_3_13030_68__JV_FS_REC_">[18]Import!$B$1173:$Q$1173</definedName>
    <definedName name="FS_F_VW_01_35097_3_13030_EUR__JV_FS_PR_EX_RATES_DATUM_REC_">[18]Import!$B$822:$F$822</definedName>
    <definedName name="FS_F_VW_01_35097_3_13030_VW__JV_FS_BIDDERS_">[18]Import!$B$929:$L$929</definedName>
    <definedName name="FS_F_VW_01_35097_3_1328__JV_FS_RV_AVG_PROTODATA_">[18]Import!$B$504:$E$504</definedName>
    <definedName name="FS_F_VW_01_35097_3_1328_1__JV_FS_BAUSTUFE_ANGEBOTE_WAE_">[18]Import!$B$320:$E$320</definedName>
    <definedName name="FS_F_VW_01_35097_3_1328_2__JV_FS_BAUSTUFE_ANGEBOTE_WAE_">[18]Import!$B$321:$E$321</definedName>
    <definedName name="FS_F_VW_01_35097_3_1328_BX__JV_FS_BIDDERS_">[18]Import!$B$941:$L$941</definedName>
    <definedName name="FS_F_VW_01_35097_3_1328_EUR__JV_FS_PR_EX_RATES_DATUM_REC_">[18]Import!$B$813:$F$813</definedName>
    <definedName name="FS_F_VW_01_35097_3_1462__JV_FS_RV_AVG_PROTODATA_">[18]Import!$B$505:$E$505</definedName>
    <definedName name="FS_F_VW_01_35097_3_1462_1__JV_FS_BAUSTUFE_ANGEBOTE_WAE_">[18]Import!$B$322:$E$322</definedName>
    <definedName name="FS_F_VW_01_35097_3_1462_11__JV_FS_REC_">[18]Import!$B$1144:$Q$1144</definedName>
    <definedName name="FS_F_VW_01_35097_3_1462_2__JV_FS_BAUSTUFE_ANGEBOTE_WAE_">[18]Import!$B$323:$E$323</definedName>
    <definedName name="FS_F_VW_01_35097_3_1462_28__JV_FS_REC_">[18]Import!$B$1145:$Q$1145</definedName>
    <definedName name="FS_F_VW_01_35097_3_1462_37__JV_FS_REC_">[18]Import!$B$1146:$Q$1146</definedName>
    <definedName name="FS_F_VW_01_35097_3_1462_46__JV_FS_REC_">[18]Import!$B$1147:$Q$1147</definedName>
    <definedName name="FS_F_VW_01_35097_3_1462_68__JV_FS_REC_">[18]Import!$B$1148:$Q$1148</definedName>
    <definedName name="FS_F_VW_01_35097_3_1462_BX__JV_FS_BIDDERS_">[18]Import!$B$937:$L$937</definedName>
    <definedName name="FS_F_VW_01_35097_3_1462_EUR__JV_FS_PR_EX_RATES_DATUM_REC_">[18]Import!$B$814:$F$814</definedName>
    <definedName name="FS_F_VW_01_35097_3_15245__JV_FS_RV_AVG_PROTODATA_">[18]Import!$B$514:$E$514</definedName>
    <definedName name="FS_F_VW_01_35097_3_15245_1__JV_FS_BAUSTUFE_ANGEBOTE_WAE_">[18]Import!$B$340:$E$340</definedName>
    <definedName name="FS_F_VW_01_35097_3_15245_2__JV_FS_BAUSTUFE_ANGEBOTE_WAE_">[18]Import!$B$341:$E$341</definedName>
    <definedName name="FS_F_VW_01_35097_3_15245_EUR__JV_FS_PR_EX_RATES_DATUM_REC_">[18]Import!$B$823:$F$823</definedName>
    <definedName name="FS_F_VW_01_35097_3_15245_SK__JV_FS_BIDDERS_">[18]Import!$B$933:$L$933</definedName>
    <definedName name="FS_F_VW_01_35097_3_159__JV_FS_RV_AVG_PROTODATA_">[18]Import!$B$502:$E$502</definedName>
    <definedName name="FS_F_VW_01_35097_3_159_1__JV_FS_BAUSTUFE_ANGEBOTE_WAE_">[18]Import!$B$316:$E$316</definedName>
    <definedName name="FS_F_VW_01_35097_3_159_11__JV_FS_REC_">[18]Import!$B$1139:$Q$1139</definedName>
    <definedName name="FS_F_VW_01_35097_3_159_2__JV_FS_BAUSTUFE_ANGEBOTE_WAE_">[18]Import!$B$317:$E$317</definedName>
    <definedName name="FS_F_VW_01_35097_3_159_28__JV_FS_REC_">[18]Import!$B$1140:$Q$1140</definedName>
    <definedName name="FS_F_VW_01_35097_3_159_37__JV_FS_REC_">[18]Import!$B$1141:$Q$1141</definedName>
    <definedName name="FS_F_VW_01_35097_3_159_46__JV_FS_REC_">[18]Import!$B$1142:$Q$1142</definedName>
    <definedName name="FS_F_VW_01_35097_3_159_68__JV_FS_REC_">[18]Import!$B$1143:$Q$1143</definedName>
    <definedName name="FS_F_VW_01_35097_3_159_EUR__JV_FS_PR_EX_RATES_DATUM_REC_">[18]Import!$B$811:$F$811</definedName>
    <definedName name="FS_F_VW_01_35097_3_159_ST__JV_FS_BIDDERS_">[18]Import!$B$947:$L$947</definedName>
    <definedName name="FS_F_VW_01_35097_3_18244__JV_FS_RV_AVG_PROTODATA_">[18]Import!$B$515:$E$515</definedName>
    <definedName name="FS_F_VW_01_35097_3_18244_1__JV_FS_BAUSTUFE_ANGEBOTE_WAE_">[18]Import!$B$342:$E$342</definedName>
    <definedName name="FS_F_VW_01_35097_3_18244_2__JV_FS_BAUSTUFE_ANGEBOTE_WAE_">[18]Import!$B$343:$E$343</definedName>
    <definedName name="FS_F_VW_01_35097_3_18244_EUR__JV_FS_PR_EX_RATES_DATUM_REC_">[18]Import!$B$824:$F$824</definedName>
    <definedName name="FS_F_VW_01_35097_3_18244_MX__JV_FS_BIDDERS_">[18]Import!$B$940:$L$940</definedName>
    <definedName name="FS_F_VW_01_35097_3_18245__JV_FS_RV_AVG_PROTODATA_">[18]Import!$B$516:$E$516</definedName>
    <definedName name="FS_F_VW_01_35097_3_18245_1__JV_FS_BAUSTUFE_ANGEBOTE_WAE_">[18]Import!$B$344:$E$344</definedName>
    <definedName name="FS_F_VW_01_35097_3_18245_2__JV_FS_BAUSTUFE_ANGEBOTE_WAE_">[18]Import!$B$345:$E$345</definedName>
    <definedName name="FS_F_VW_01_35097_3_18245_EUR__JV_FS_PR_EX_RATES_DATUM_REC_">[18]Import!$B$825:$F$825</definedName>
    <definedName name="FS_F_VW_01_35097_3_18245_MX__JV_FS_BIDDERS_">[18]Import!$B$943:$L$943</definedName>
    <definedName name="FS_F_VW_01_35097_3_19964__JV_FS_RV_AVG_PROTODATA_">[18]Import!$B$517:$E$517</definedName>
    <definedName name="FS_F_VW_01_35097_3_19964_1__JV_FS_BAUSTUFE_ANGEBOTE_WAE_">[18]Import!$B$346:$E$346</definedName>
    <definedName name="FS_F_VW_01_35097_3_19964_11__JV_FS_REC_">[18]Import!$B$1174:$Q$1174</definedName>
    <definedName name="FS_F_VW_01_35097_3_19964_2__JV_FS_BAUSTUFE_ANGEBOTE_WAE_">[18]Import!$B$347:$E$347</definedName>
    <definedName name="FS_F_VW_01_35097_3_19964_28__JV_FS_REC_">[18]Import!$B$1175:$Q$1175</definedName>
    <definedName name="FS_F_VW_01_35097_3_19964_37__JV_FS_REC_">[18]Import!$B$1176:$Q$1176</definedName>
    <definedName name="FS_F_VW_01_35097_3_19964_46__JV_FS_REC_">[18]Import!$B$1177:$Q$1177</definedName>
    <definedName name="FS_F_VW_01_35097_3_19964_68__JV_FS_REC_">[18]Import!$B$1178:$Q$1178</definedName>
    <definedName name="FS_F_VW_01_35097_3_19964_EUR__JV_FS_PR_EX_RATES_DATUM_REC_">[18]Import!$B$826:$F$826</definedName>
    <definedName name="FS_F_VW_01_35097_3_19964_TR__JV_FS_BIDDERS_">[18]Import!$B$950:$L$950</definedName>
    <definedName name="FS_F_VW_01_35097_3_2__V_FS_BAUSTUFE_VORGABEN_STK_">[18]Import!$B$438:$D$438</definedName>
    <definedName name="FS_F_VW_01_35097_3_20328__JV_FS_ANGEBOTSUEBERSICHT_">[18]Import!$B$165:$D$165</definedName>
    <definedName name="FS_F_VW_01_35097_3_20328__JV_FS_AVG_PRICE_">[18]Import!$B$191:$F$191</definedName>
    <definedName name="FS_F_VW_01_35097_3_20328__JV_FS_BWERTSHEET_">[18]Import!$B$625:$AH$625</definedName>
    <definedName name="FS_F_VW_01_35097_3_20328__JV_FS_COMPARISON_">[18]Import!$B$575:$S$575</definedName>
    <definedName name="FS_F_VW_01_35097_3_20328__JV_FS_REC_LIEF_">[18]Import!$B$1306:$P$1306</definedName>
    <definedName name="FS_F_VW_01_35097_3_20328__JV_FS_RV_AVG_PROTODATA_">[18]Import!$B$518:$E$518</definedName>
    <definedName name="FS_F_VW_01_35097_3_20328__JV_FS_RV_LTERM_PNACHLASS_">[18]Import!$B$600:$X$600</definedName>
    <definedName name="FS_F_VW_01_35097_3_20328_1__JV_FS_BAUSTUFE_ANGEBOTE_WAE_">[18]Import!$B$348:$E$348</definedName>
    <definedName name="FS_F_VW_01_35097_3_20328_11__JV_FS_REC_">[18]Import!$B$1179:$Q$1179</definedName>
    <definedName name="FS_F_VW_01_35097_3_20328_2__JV_FS_BAUSTUFE_ANGEBOTE_WAE_">[18]Import!$B$349:$E$349</definedName>
    <definedName name="FS_F_VW_01_35097_3_20328_28__JV_FS_REC_">[18]Import!$B$1180:$Q$1180</definedName>
    <definedName name="FS_F_VW_01_35097_3_20328_37__JV_FS_REC_">[18]Import!$B$1181:$Q$1181</definedName>
    <definedName name="FS_F_VW_01_35097_3_20328_46__JV_FS_REC_">[18]Import!$B$1182:$Q$1182</definedName>
    <definedName name="FS_F_VW_01_35097_3_20328_68__JV_FS_REC_">[18]Import!$B$1183:$Q$1183</definedName>
    <definedName name="FS_F_VW_01_35097_3_20328_EUR__JV_FS_PR_EX_RATES_DATUM_REC_">[18]Import!$B$827:$F$827</definedName>
    <definedName name="FS_F_VW_01_35097_3_20328_VW__JV_FS_BIDDERS_">[18]Import!$B$934:$L$934</definedName>
    <definedName name="FS_F_VW_01_35097_3_2261__JV_FS_RV_AVG_PROTODATA_">[18]Import!$B$506:$E$506</definedName>
    <definedName name="FS_F_VW_01_35097_3_2261_1__JV_FS_BAUSTUFE_ANGEBOTE_WAE_">[18]Import!$B$324:$E$324</definedName>
    <definedName name="FS_F_VW_01_35097_3_2261_11__JV_FS_REC_">[18]Import!$B$1149:$Q$1149</definedName>
    <definedName name="FS_F_VW_01_35097_3_2261_2__JV_FS_BAUSTUFE_ANGEBOTE_WAE_">[18]Import!$B$325:$E$325</definedName>
    <definedName name="FS_F_VW_01_35097_3_2261_28__JV_FS_REC_">[18]Import!$B$1150:$Q$1150</definedName>
    <definedName name="FS_F_VW_01_35097_3_2261_37__JV_FS_REC_">[18]Import!$B$1151:$Q$1151</definedName>
    <definedName name="FS_F_VW_01_35097_3_2261_46__JV_FS_REC_">[18]Import!$B$1152:$Q$1152</definedName>
    <definedName name="FS_F_VW_01_35097_3_2261_68__JV_FS_REC_">[18]Import!$B$1153:$Q$1153</definedName>
    <definedName name="FS_F_VW_01_35097_3_2261_EUR__JV_FS_PR_EX_RATES_DATUM_REC_">[18]Import!$B$815:$F$815</definedName>
    <definedName name="FS_F_VW_01_35097_3_2261_VW__JV_FS_BIDDERS_">[18]Import!$B$939:$L$939</definedName>
    <definedName name="FS_F_VW_01_35097_3_23586__JV_FS_RV_AVG_PROTODATA_">[18]Import!$B$519:$E$519</definedName>
    <definedName name="FS_F_VW_01_35097_3_23586_1__JV_FS_BAUSTUFE_ANGEBOTE_WAE_">[18]Import!$B$350:$E$350</definedName>
    <definedName name="FS_F_VW_01_35097_3_23586_11__JV_FS_REC_">[18]Import!$B$1184:$Q$1184</definedName>
    <definedName name="FS_F_VW_01_35097_3_23586_2__JV_FS_BAUSTUFE_ANGEBOTE_WAE_">[18]Import!$B$351:$E$351</definedName>
    <definedName name="FS_F_VW_01_35097_3_23586_28__JV_FS_REC_">[18]Import!$B$1185:$Q$1185</definedName>
    <definedName name="FS_F_VW_01_35097_3_23586_37__JV_FS_REC_">[18]Import!$B$1186:$Q$1186</definedName>
    <definedName name="FS_F_VW_01_35097_3_23586_46__JV_FS_REC_">[18]Import!$B$1187:$Q$1187</definedName>
    <definedName name="FS_F_VW_01_35097_3_23586_68__JV_FS_REC_">[18]Import!$B$1188:$Q$1188</definedName>
    <definedName name="FS_F_VW_01_35097_3_23586_EUR__JV_FS_PR_EX_RATES_DATUM_REC_">[18]Import!$B$828:$F$828</definedName>
    <definedName name="FS_F_VW_01_35097_3_23586_HA__JV_FS_BIDDERS_">[18]Import!$B$955:$L$955</definedName>
    <definedName name="FS_F_VW_01_35097_3_24968__JV_FS_RV_AVG_PROTODATA_">[18]Import!$B$520:$E$520</definedName>
    <definedName name="FS_F_VW_01_35097_3_24968_1__JV_FS_BAUSTUFE_ANGEBOTE_WAE_">[18]Import!$B$352:$E$352</definedName>
    <definedName name="FS_F_VW_01_35097_3_24968_2__JV_FS_BAUSTUFE_ANGEBOTE_WAE_">[18]Import!$B$353:$E$353</definedName>
    <definedName name="FS_F_VW_01_35097_3_24968_EUR__JV_FS_PR_EX_RATES_DATUM_REC_">[18]Import!$B$829:$F$829</definedName>
    <definedName name="FS_F_VW_01_35097_3_24968_US__JV_FS_BIDDERS_">[18]Import!$B$930:$L$930</definedName>
    <definedName name="FS_F_VW_01_35097_3_24969__JV_FS_RV_AVG_PROTODATA_">[18]Import!$B$521:$E$521</definedName>
    <definedName name="FS_F_VW_01_35097_3_24969_1__JV_FS_BAUSTUFE_ANGEBOTE_WAE_">[18]Import!$B$354:$E$354</definedName>
    <definedName name="FS_F_VW_01_35097_3_24969_11__JV_FS_REC_">[18]Import!$B$1189:$Q$1189</definedName>
    <definedName name="FS_F_VW_01_35097_3_24969_2__JV_FS_BAUSTUFE_ANGEBOTE_WAE_">[18]Import!$B$355:$E$355</definedName>
    <definedName name="FS_F_VW_01_35097_3_24969_28__JV_FS_REC_">[18]Import!$B$1190:$Q$1190</definedName>
    <definedName name="FS_F_VW_01_35097_3_24969_37__JV_FS_REC_">[18]Import!$B$1191:$Q$1191</definedName>
    <definedName name="FS_F_VW_01_35097_3_24969_46__JV_FS_REC_">[18]Import!$B$1192:$Q$1192</definedName>
    <definedName name="FS_F_VW_01_35097_3_24969_68__JV_FS_REC_">[18]Import!$B$1193:$Q$1193</definedName>
    <definedName name="FS_F_VW_01_35097_3_24969_EUR__JV_FS_PR_EX_RATES_DATUM_REC_">[18]Import!$B$830:$F$830</definedName>
    <definedName name="FS_F_VW_01_35097_3_24969_US__JV_FS_BIDDERS_">[18]Import!$B$951:$L$951</definedName>
    <definedName name="FS_F_VW_01_35097_3_25756__JV_FS_RV_AVG_PROTODATA_">[18]Import!$B$522:$E$522</definedName>
    <definedName name="FS_F_VW_01_35097_3_25756_1__JV_FS_BAUSTUFE_ANGEBOTE_WAE_">[18]Import!$B$356:$E$356</definedName>
    <definedName name="FS_F_VW_01_35097_3_25756_2__JV_FS_BAUSTUFE_ANGEBOTE_WAE_">[18]Import!$B$357:$E$357</definedName>
    <definedName name="FS_F_VW_01_35097_3_25756_EUR__JV_FS_PR_EX_RATES_DATUM_REC_">[18]Import!$B$831:$F$831</definedName>
    <definedName name="FS_F_VW_01_35097_3_25756_MX__JV_FS_BIDDERS_">[18]Import!$B$936:$L$936</definedName>
    <definedName name="FS_F_VW_01_35097_3_2609__JV_FS_RV_AVG_PROTODATA_">[18]Import!$B$507:$E$507</definedName>
    <definedName name="FS_F_VW_01_35097_3_2609_1__JV_FS_BAUSTUFE_ANGEBOTE_WAE_">[18]Import!$B$326:$E$326</definedName>
    <definedName name="FS_F_VW_01_35097_3_2609_11__JV_FS_REC_">[18]Import!$B$1154:$Q$1154</definedName>
    <definedName name="FS_F_VW_01_35097_3_2609_2__JV_FS_BAUSTUFE_ANGEBOTE_WAE_">[18]Import!$B$327:$E$327</definedName>
    <definedName name="FS_F_VW_01_35097_3_2609_28__JV_FS_REC_">[18]Import!$B$1155:$Q$1155</definedName>
    <definedName name="FS_F_VW_01_35097_3_2609_37__JV_FS_REC_">[18]Import!$B$1156:$Q$1156</definedName>
    <definedName name="FS_F_VW_01_35097_3_2609_46__JV_FS_REC_">[18]Import!$B$1157:$Q$1157</definedName>
    <definedName name="FS_F_VW_01_35097_3_2609_68__JV_FS_REC_">[18]Import!$B$1158:$Q$1158</definedName>
    <definedName name="FS_F_VW_01_35097_3_2609_EUR__JV_FS_PR_EX_RATES_DATUM_REC_">[18]Import!$B$816:$F$816</definedName>
    <definedName name="FS_F_VW_01_35097_3_2609_RR__JV_FS_BIDDERS_">[18]Import!$B$944:$L$944</definedName>
    <definedName name="FS_F_VW_01_35097_3_27724__JV_FS_RV_AVG_PROTODATA_">[18]Import!$B$523:$E$523</definedName>
    <definedName name="FS_F_VW_01_35097_3_27724_1__JV_FS_BAUSTUFE_ANGEBOTE_WAE_">[18]Import!$B$358:$E$358</definedName>
    <definedName name="FS_F_VW_01_35097_3_27724_2__JV_FS_BAUSTUFE_ANGEBOTE_WAE_">[18]Import!$B$359:$E$359</definedName>
    <definedName name="FS_F_VW_01_35097_3_27724_EUR__JV_FS_PR_EX_RATES_DATUM_REC_">[18]Import!$B$832:$F$832</definedName>
    <definedName name="FS_F_VW_01_35097_3_27724_US__JV_FS_BIDDERS_">[18]Import!$B$948:$L$948</definedName>
    <definedName name="FS_F_VW_01_35097_3_27909__JV_FS_RV_AVG_PROTODATA_">[18]Import!$B$524:$E$524</definedName>
    <definedName name="FS_F_VW_01_35097_3_27909_1__JV_FS_BAUSTUFE_ANGEBOTE_WAE_">[18]Import!$B$360:$E$360</definedName>
    <definedName name="FS_F_VW_01_35097_3_27909_11__JV_FS_REC_">[18]Import!$B$1194:$Q$1194</definedName>
    <definedName name="FS_F_VW_01_35097_3_27909_2__JV_FS_BAUSTUFE_ANGEBOTE_WAE_">[18]Import!$B$361:$E$361</definedName>
    <definedName name="FS_F_VW_01_35097_3_27909_28__JV_FS_REC_">[18]Import!$B$1195:$Q$1195</definedName>
    <definedName name="FS_F_VW_01_35097_3_27909_37__JV_FS_REC_">[18]Import!$B$1196:$Q$1196</definedName>
    <definedName name="FS_F_VW_01_35097_3_27909_46__JV_FS_REC_">[18]Import!$B$1197:$Q$1197</definedName>
    <definedName name="FS_F_VW_01_35097_3_27909_68__JV_FS_REC_">[18]Import!$B$1198:$Q$1198</definedName>
    <definedName name="FS_F_VW_01_35097_3_27909_EUR__JV_FS_PR_EX_RATES_DATUM_REC_">[18]Import!$B$833:$F$833</definedName>
    <definedName name="FS_F_VW_01_35097_3_27909_US__JV_FS_BIDDERS_">[18]Import!$B$953:$L$953</definedName>
    <definedName name="FS_F_VW_01_35097_3_28__JV_FS_BEDARFE_">[18]Import!$B$131:$E$131</definedName>
    <definedName name="FS_F_VW_01_35097_3_28_13030__JV_FS_BEDARFE_PREISE_QUOTE_">[18]Import!$B$71:$L$71</definedName>
    <definedName name="FS_F_VW_01_35097_3_28_20328__JV_FS_BEDARFE_PREISE_QUOTE_">[18]Import!$B$72:$L$72</definedName>
    <definedName name="FS_F_VW_01_35097_3_28_29344__JV_FS_BEDARFE_PREISE_QUOTE_">[18]Import!$B$73:$L$73</definedName>
    <definedName name="FS_F_VW_01_35097_3_28_2979__JV_FS_BEDARFE_PREISE_QUOTE_">[18]Import!$B$70:$L$70</definedName>
    <definedName name="FS_F_VW_01_35097_3_28_43249__JV_FS_BEDARFE_PREISE_QUOTE_">[18]Import!$B$74:$L$74</definedName>
    <definedName name="FS_F_VW_01_35097_3_28671__JV_FS_RV_AVG_PROTODATA_">[18]Import!$B$525:$E$525</definedName>
    <definedName name="FS_F_VW_01_35097_3_28671_1__JV_FS_BAUSTUFE_ANGEBOTE_WAE_">[18]Import!$B$362:$E$362</definedName>
    <definedName name="FS_F_VW_01_35097_3_28671_11__JV_FS_REC_">[18]Import!$B$1199:$Q$1199</definedName>
    <definedName name="FS_F_VW_01_35097_3_28671_2__JV_FS_BAUSTUFE_ANGEBOTE_WAE_">[18]Import!$B$363:$E$363</definedName>
    <definedName name="FS_F_VW_01_35097_3_28671_28__JV_FS_REC_">[18]Import!$B$1200:$Q$1200</definedName>
    <definedName name="FS_F_VW_01_35097_3_28671_37__JV_FS_REC_">[18]Import!$B$1201:$Q$1201</definedName>
    <definedName name="FS_F_VW_01_35097_3_28671_46__JV_FS_REC_">[18]Import!$B$1202:$Q$1202</definedName>
    <definedName name="FS_F_VW_01_35097_3_28671_68__JV_FS_REC_">[18]Import!$B$1203:$Q$1203</definedName>
    <definedName name="FS_F_VW_01_35097_3_28671_BR__JV_FS_BIDDERS_">[18]Import!$B$952:$L$952</definedName>
    <definedName name="FS_F_VW_01_35097_3_28671_EUR__JV_FS_PR_EX_RATES_DATUM_REC_">[18]Import!$B$834:$F$834</definedName>
    <definedName name="FS_F_VW_01_35097_3_28746__JV_FS_RV_AVG_PROTODATA_">[18]Import!$B$526:$E$526</definedName>
    <definedName name="FS_F_VW_01_35097_3_28746_1__JV_FS_BAUSTUFE_ANGEBOTE_WAE_">[18]Import!$B$364:$E$364</definedName>
    <definedName name="FS_F_VW_01_35097_3_28746_2__JV_FS_BAUSTUFE_ANGEBOTE_WAE_">[18]Import!$B$365:$E$365</definedName>
    <definedName name="FS_F_VW_01_35097_3_28746_BX__JV_FS_BIDDERS_">[18]Import!$B$954:$L$954</definedName>
    <definedName name="FS_F_VW_01_35097_3_28746_EUR__JV_FS_PR_EX_RATES_DATUM_REC_">[18]Import!$B$835:$F$835</definedName>
    <definedName name="FS_F_VW_01_35097_3_29344__JV_FS_ANGEBOTSUEBERSICHT_">[18]Import!$B$166:$D$166</definedName>
    <definedName name="FS_F_VW_01_35097_3_29344__JV_FS_AVG_PRICE_">[18]Import!$B$192:$F$192</definedName>
    <definedName name="FS_F_VW_01_35097_3_29344__JV_FS_BWERTSHEET_">[18]Import!$B$626:$AH$626</definedName>
    <definedName name="FS_F_VW_01_35097_3_29344__JV_FS_COMPARISON_">[18]Import!$B$576:$S$576</definedName>
    <definedName name="FS_F_VW_01_35097_3_29344__JV_FS_REC_LIEF_">[18]Import!$B$1307:$P$1307</definedName>
    <definedName name="FS_F_VW_01_35097_3_29344__JV_FS_RV_AVG_PROTODATA_">[18]Import!$B$527:$E$527</definedName>
    <definedName name="FS_F_VW_01_35097_3_29344__JV_FS_RV_LTERM_PNACHLASS_">[18]Import!$B$601:$X$601</definedName>
    <definedName name="FS_F_VW_01_35097_3_29344_1__JV_FS_BAUSTUFE_ANGEBOTE_WAE_">[18]Import!$B$366:$E$366</definedName>
    <definedName name="FS_F_VW_01_35097_3_29344_11__JV_FS_REC_">[18]Import!$B$1204:$Q$1204</definedName>
    <definedName name="FS_F_VW_01_35097_3_29344_2__JV_FS_BAUSTUFE_ANGEBOTE_WAE_">[18]Import!$B$367:$E$367</definedName>
    <definedName name="FS_F_VW_01_35097_3_29344_28__JV_FS_REC_">[18]Import!$B$1205:$Q$1205</definedName>
    <definedName name="FS_F_VW_01_35097_3_29344_37__JV_FS_REC_">[18]Import!$B$1206:$Q$1206</definedName>
    <definedName name="FS_F_VW_01_35097_3_29344_46__JV_FS_REC_">[18]Import!$B$1207:$Q$1207</definedName>
    <definedName name="FS_F_VW_01_35097_3_29344_68__JV_FS_REC_">[18]Import!$B$1208:$Q$1208</definedName>
    <definedName name="FS_F_VW_01_35097_3_29344_EUR__JV_FS_PR_EX_RATES_DATUM_REC_">[18]Import!$B$836:$F$836</definedName>
    <definedName name="FS_F_VW_01_35097_3_29344_VW__JV_FS_BIDDERS_">[18]Import!$B$942:$L$942</definedName>
    <definedName name="FS_F_VW_01_35097_3_2979__JV_FS_ANGEBOTSUEBERSICHT_">[18]Import!$B$167:$D$167</definedName>
    <definedName name="FS_F_VW_01_35097_3_2979__JV_FS_AVG_PRICE_">[18]Import!$B$189:$F$189</definedName>
    <definedName name="FS_F_VW_01_35097_3_2979__JV_FS_BWERTSHEET_">[18]Import!$B$623:$AH$623</definedName>
    <definedName name="FS_F_VW_01_35097_3_2979__JV_FS_COMPARISON_">[18]Import!$B$573:$S$573</definedName>
    <definedName name="FS_F_VW_01_35097_3_2979__JV_FS_REC_LIEF_">[18]Import!$B$1304:$P$1304</definedName>
    <definedName name="FS_F_VW_01_35097_3_2979__JV_FS_RV_AVG_PROTODATA_">[18]Import!$B$508:$E$508</definedName>
    <definedName name="FS_F_VW_01_35097_3_2979__JV_FS_RV_LTERM_PNACHLASS_">[18]Import!$B$598:$X$598</definedName>
    <definedName name="FS_F_VW_01_35097_3_2979_1__JV_FS_BAUSTUFE_ANGEBOTE_WAE_">[18]Import!$B$328:$E$328</definedName>
    <definedName name="FS_F_VW_01_35097_3_2979_11__JV_FS_REC_">[18]Import!$B$1159:$Q$1159</definedName>
    <definedName name="FS_F_VW_01_35097_3_2979_2__JV_FS_BAUSTUFE_ANGEBOTE_WAE_">[18]Import!$B$329:$E$329</definedName>
    <definedName name="FS_F_VW_01_35097_3_2979_28__JV_FS_REC_">[18]Import!$B$1160:$Q$1160</definedName>
    <definedName name="FS_F_VW_01_35097_3_2979_37__JV_FS_REC_">[18]Import!$B$1161:$Q$1161</definedName>
    <definedName name="FS_F_VW_01_35097_3_2979_46__JV_FS_REC_">[18]Import!$B$1162:$Q$1162</definedName>
    <definedName name="FS_F_VW_01_35097_3_2979_68__JV_FS_REC_">[18]Import!$B$1163:$Q$1163</definedName>
    <definedName name="FS_F_VW_01_35097_3_2979_EUR__JV_FS_PR_EX_RATES_DATUM_REC_">[18]Import!$B$817:$F$817</definedName>
    <definedName name="FS_F_VW_01_35097_3_2979_VW__JV_FS_BIDDERS_">[18]Import!$B$945:$L$945</definedName>
    <definedName name="FS_F_VW_01_35097_3_316__JV_FS_RV_AVG_PROTODATA_">[18]Import!$B$503:$E$503</definedName>
    <definedName name="FS_F_VW_01_35097_3_316_1__JV_FS_BAUSTUFE_ANGEBOTE_WAE_">[18]Import!$B$318:$E$318</definedName>
    <definedName name="FS_F_VW_01_35097_3_316_2__JV_FS_BAUSTUFE_ANGEBOTE_WAE_">[18]Import!$B$319:$E$319</definedName>
    <definedName name="FS_F_VW_01_35097_3_316_EUR__JV_FS_PR_EX_RATES_DATUM_REC_">[18]Import!$B$812:$F$812</definedName>
    <definedName name="FS_F_VW_01_35097_3_316_SK__JV_FS_BIDDERS_">[18]Import!$B$928:$L$928</definedName>
    <definedName name="FS_F_VW_01_35097_3_3478__JV_FS_RV_AVG_PROTODATA_">[18]Import!$B$509:$E$509</definedName>
    <definedName name="FS_F_VW_01_35097_3_3478_1__JV_FS_BAUSTUFE_ANGEBOTE_WAE_">[18]Import!$B$330:$E$330</definedName>
    <definedName name="FS_F_VW_01_35097_3_3478_2__JV_FS_BAUSTUFE_ANGEBOTE_WAE_">[18]Import!$B$331:$E$331</definedName>
    <definedName name="FS_F_VW_01_35097_3_3478_EUR__JV_FS_PR_EX_RATES_DATUM_REC_">[18]Import!$B$818:$F$818</definedName>
    <definedName name="FS_F_VW_01_35097_3_3478_ST__JV_FS_BIDDERS_">[18]Import!$B$935:$L$935</definedName>
    <definedName name="FS_F_VW_01_35097_3_37__JV_FS_BEDARFE_">[18]Import!$B$132:$E$132</definedName>
    <definedName name="FS_F_VW_01_35097_3_37_13030__JV_FS_BEDARFE_PREISE_QUOTE_">[18]Import!$B$76:$L$76</definedName>
    <definedName name="FS_F_VW_01_35097_3_37_20328__JV_FS_BEDARFE_PREISE_QUOTE_">[18]Import!$B$77:$L$77</definedName>
    <definedName name="FS_F_VW_01_35097_3_37_29344__JV_FS_BEDARFE_PREISE_QUOTE_">[18]Import!$B$78:$L$78</definedName>
    <definedName name="FS_F_VW_01_35097_3_37_2979__JV_FS_BEDARFE_PREISE_QUOTE_">[18]Import!$B$75:$L$75</definedName>
    <definedName name="FS_F_VW_01_35097_3_37_43249__JV_FS_BEDARFE_PREISE_QUOTE_">[18]Import!$B$79:$L$79</definedName>
    <definedName name="FS_F_VW_01_35097_3_38597__JV_FS_RV_AVG_PROTODATA_">[18]Import!$B$528:$E$528</definedName>
    <definedName name="FS_F_VW_01_35097_3_38597_1__JV_FS_BAUSTUFE_ANGEBOTE_WAE_">[18]Import!$B$368:$E$368</definedName>
    <definedName name="FS_F_VW_01_35097_3_38597_2__JV_FS_BAUSTUFE_ANGEBOTE_WAE_">[18]Import!$B$369:$E$369</definedName>
    <definedName name="FS_F_VW_01_35097_3_38597_EUR__JV_FS_PR_EX_RATES_DATUM_REC_">[18]Import!$B$837:$F$837</definedName>
    <definedName name="FS_F_VW_01_35097_3_38597_ZA__JV_FS_BIDDERS_">[18]Import!$B$932:$L$932</definedName>
    <definedName name="FS_F_VW_01_35097_3_43249__JV_FS_ANGEBOTSUEBERSICHT_">[18]Import!$B$168:$D$168</definedName>
    <definedName name="FS_F_VW_01_35097_3_43249__JV_FS_AVG_PRICE_">[18]Import!$B$193:$F$193</definedName>
    <definedName name="FS_F_VW_01_35097_3_43249__JV_FS_BWERTSHEET_">[18]Import!$B$627:$AH$627</definedName>
    <definedName name="FS_F_VW_01_35097_3_43249__JV_FS_COMPARISON_">[18]Import!$B$577:$S$577</definedName>
    <definedName name="FS_F_VW_01_35097_3_43249__JV_FS_REC_LIEF_">[18]Import!$B$1308:$P$1308</definedName>
    <definedName name="FS_F_VW_01_35097_3_43249__JV_FS_RV_AVG_PROTODATA_">[18]Import!$B$529:$E$529</definedName>
    <definedName name="FS_F_VW_01_35097_3_43249__JV_FS_RV_LTERM_PNACHLASS_">[18]Import!$B$602:$X$602</definedName>
    <definedName name="FS_F_VW_01_35097_3_43249_1__JV_FS_BAUSTUFE_ANGEBOTE_WAE_">[18]Import!$B$370:$E$370</definedName>
    <definedName name="FS_F_VW_01_35097_3_43249_11__JV_FS_REC_">[18]Import!$B$1209:$Q$1209</definedName>
    <definedName name="FS_F_VW_01_35097_3_43249_2__JV_FS_BAUSTUFE_ANGEBOTE_WAE_">[18]Import!$B$371:$E$371</definedName>
    <definedName name="FS_F_VW_01_35097_3_43249_28__JV_FS_REC_">[18]Import!$B$1210:$Q$1210</definedName>
    <definedName name="FS_F_VW_01_35097_3_43249_37__JV_FS_REC_">[18]Import!$B$1211:$Q$1211</definedName>
    <definedName name="FS_F_VW_01_35097_3_43249_46__JV_FS_REC_">[18]Import!$B$1212:$Q$1212</definedName>
    <definedName name="FS_F_VW_01_35097_3_43249_68__JV_FS_REC_">[18]Import!$B$1213:$Q$1213</definedName>
    <definedName name="FS_F_VW_01_35097_3_43249_EUR__JV_FS_PR_EX_RATES_DATUM_REC_">[18]Import!$B$838:$F$838</definedName>
    <definedName name="FS_F_VW_01_35097_3_43249_VW__JV_FS_BIDDERS_">[18]Import!$B$949:$L$949</definedName>
    <definedName name="FS_F_VW_01_35097_3_46__JV_FS_BEDARFE_">[18]Import!$B$133:$E$133</definedName>
    <definedName name="FS_F_VW_01_35097_3_46_13030__JV_FS_BEDARFE_PREISE_QUOTE_">[18]Import!$B$81:$L$81</definedName>
    <definedName name="FS_F_VW_01_35097_3_46_20328__JV_FS_BEDARFE_PREISE_QUOTE_">[18]Import!$B$82:$L$82</definedName>
    <definedName name="FS_F_VW_01_35097_3_46_29344__JV_FS_BEDARFE_PREISE_QUOTE_">[18]Import!$B$83:$L$83</definedName>
    <definedName name="FS_F_VW_01_35097_3_46_2979__JV_FS_BEDARFE_PREISE_QUOTE_">[18]Import!$B$80:$L$80</definedName>
    <definedName name="FS_F_VW_01_35097_3_46_43249__JV_FS_BEDARFE_PREISE_QUOTE_">[18]Import!$B$84:$L$84</definedName>
    <definedName name="FS_F_VW_01_35097_3_68__JV_FS_BEDARFE_">[18]Import!$B$134:$E$134</definedName>
    <definedName name="FS_F_VW_01_35097_3_68_13030__JV_FS_BEDARFE_PREISE_QUOTE_">[18]Import!$B$86:$L$86</definedName>
    <definedName name="FS_F_VW_01_35097_3_68_20328__JV_FS_BEDARFE_PREISE_QUOTE_">[18]Import!$B$87:$L$87</definedName>
    <definedName name="FS_F_VW_01_35097_3_68_29344__JV_FS_BEDARFE_PREISE_QUOTE_">[18]Import!$B$88:$L$88</definedName>
    <definedName name="FS_F_VW_01_35097_3_68_2979__JV_FS_BEDARFE_PREISE_QUOTE_">[18]Import!$B$85:$L$85</definedName>
    <definedName name="FS_F_VW_01_35097_3_68_43249__JV_FS_BEDARFE_PREISE_QUOTE_">[18]Import!$B$89:$L$89</definedName>
    <definedName name="FS_F_VW_01_35097_3_8319__JV_FS_RV_AVG_PROTODATA_">[18]Import!$B$510:$E$510</definedName>
    <definedName name="FS_F_VW_01_35097_3_8319_1__JV_FS_BAUSTUFE_ANGEBOTE_WAE_">[18]Import!$B$332:$E$332</definedName>
    <definedName name="FS_F_VW_01_35097_3_8319_2__JV_FS_BAUSTUFE_ANGEBOTE_WAE_">[18]Import!$B$333:$E$333</definedName>
    <definedName name="FS_F_VW_01_35097_3_8319_EUR__JV_FS_PR_EX_RATES_DATUM_REC_">[18]Import!$B$819:$F$819</definedName>
    <definedName name="FS_F_VW_01_35097_3_8319_VW__JV_FS_BIDDERS_">[18]Import!$B$946:$L$946</definedName>
    <definedName name="FS_F_VW_01_35097_3_EUR_11330__JV_FS_PR_EX_RATES_DATUM_COMP_">[18]Import!$B$694:$F$694</definedName>
    <definedName name="FS_F_VW_01_35097_3_EUR_11451__JV_FS_PR_EX_RATES_DATUM_COMP_">[18]Import!$B$695:$F$695</definedName>
    <definedName name="FS_F_VW_01_35097_3_EUR_13030__JV_FS_PR_EX_RATES_DATUM_COMP_">[18]Import!$B$717:$F$717</definedName>
    <definedName name="FS_F_VW_01_35097_3_EUR_1328__JV_FS_PR_EX_RATES_DATUM_COMP_">[18]Import!$B$697:$F$697</definedName>
    <definedName name="FS_F_VW_01_35097_3_EUR_1462__JV_FS_PR_EX_RATES_DATUM_COMP_">[18]Import!$B$698:$F$698</definedName>
    <definedName name="FS_F_VW_01_35097_3_EUR_15245__JV_FS_PR_EX_RATES_DATUM_COMP_">[18]Import!$B$706:$F$706</definedName>
    <definedName name="FS_F_VW_01_35097_3_EUR_159__JV_FS_PR_EX_RATES_DATUM_COMP_">[18]Import!$B$707:$F$707</definedName>
    <definedName name="FS_F_VW_01_35097_3_EUR_18244__JV_FS_PR_EX_RATES_DATUM_COMP_">[18]Import!$B$701:$F$701</definedName>
    <definedName name="FS_F_VW_01_35097_3_EUR_18245__JV_FS_PR_EX_RATES_DATUM_COMP_">[18]Import!$B$702:$F$702</definedName>
    <definedName name="FS_F_VW_01_35097_3_EUR_19964__JV_FS_PR_EX_RATES_DATUM_COMP_">[18]Import!$B$709:$F$709</definedName>
    <definedName name="FS_F_VW_01_35097_3_EUR_20328__JV_FS_PR_EX_RATES_DATUM_COMP_">[18]Import!$B$718:$F$718</definedName>
    <definedName name="FS_F_VW_01_35097_3_EUR_2261__JV_FS_PR_EX_RATES_DATUM_COMP_">[18]Import!$B$714:$F$714</definedName>
    <definedName name="FS_F_VW_01_35097_3_EUR_23586__JV_FS_PR_EX_RATES_DATUM_COMP_">[18]Import!$B$700:$F$700</definedName>
    <definedName name="FS_F_VW_01_35097_3_EUR_24968__JV_FS_PR_EX_RATES_DATUM_COMP_">[18]Import!$B$710:$F$710</definedName>
    <definedName name="FS_F_VW_01_35097_3_EUR_24969__JV_FS_PR_EX_RATES_DATUM_COMP_">[18]Import!$B$711:$F$711</definedName>
    <definedName name="FS_F_VW_01_35097_3_EUR_25756__JV_FS_PR_EX_RATES_DATUM_COMP_">[18]Import!$B$703:$F$703</definedName>
    <definedName name="FS_F_VW_01_35097_3_EUR_2609__JV_FS_PR_EX_RATES_DATUM_COMP_">[18]Import!$B$704:$F$704</definedName>
    <definedName name="FS_F_VW_01_35097_3_EUR_27724__JV_FS_PR_EX_RATES_DATUM_COMP_">[18]Import!$B$712:$F$712</definedName>
    <definedName name="FS_F_VW_01_35097_3_EUR_27909__JV_FS_PR_EX_RATES_DATUM_COMP_">[18]Import!$B$713:$F$713</definedName>
    <definedName name="FS_F_VW_01_35097_3_EUR_28671__JV_FS_PR_EX_RATES_DATUM_COMP_">[18]Import!$B$696:$F$696</definedName>
    <definedName name="FS_F_VW_01_35097_3_EUR_28746__JV_FS_PR_EX_RATES_DATUM_COMP_">[18]Import!$B$699:$F$699</definedName>
    <definedName name="FS_F_VW_01_35097_3_EUR_29344__JV_FS_PR_EX_RATES_DATUM_COMP_">[18]Import!$B$719:$F$719</definedName>
    <definedName name="FS_F_VW_01_35097_3_EUR_2979__JV_FS_PR_EX_RATES_DATUM_COMP_">[18]Import!$B$715:$F$715</definedName>
    <definedName name="FS_F_VW_01_35097_3_EUR_316__JV_FS_PR_EX_RATES_DATUM_COMP_">[18]Import!$B$705:$F$705</definedName>
    <definedName name="FS_F_VW_01_35097_3_EUR_3478__JV_FS_PR_EX_RATES_DATUM_COMP_">[18]Import!$B$708:$F$708</definedName>
    <definedName name="FS_F_VW_01_35097_3_EUR_38597__JV_FS_PR_EX_RATES_DATUM_COMP_">[18]Import!$B$721:$F$721</definedName>
    <definedName name="FS_F_VW_01_35097_3_EUR_43249__JV_FS_PR_EX_RATES_DATUM_COMP_">[18]Import!$B$720:$F$720</definedName>
    <definedName name="FS_F_VW_01_35097_3_EUR_8319__JV_FS_PR_EX_RATES_DATUM_COMP_">[18]Import!$B$716:$F$716</definedName>
    <definedName name="FS_F_VW_01_35097_4__FS_NEUTEILE_">[18]Import!$B$148:$D$148</definedName>
    <definedName name="FS_F_VW_01_35097_4__JV_FS_PRAESENTATIONEN_">[18]Import!$B$9:$AN$9</definedName>
    <definedName name="FS_F_VW_01_35097_4_1__V_FS_BAUSTUFE_VORGABEN_STK_">[18]Import!$B$439:$D$439</definedName>
    <definedName name="FS_F_VW_01_35097_4_11__JV_FS_BEDARFE_">[18]Import!$B$135:$E$135</definedName>
    <definedName name="FS_F_VW_01_35097_4_11_13030__JV_FS_BEDARFE_PREISE_QUOTE_">[18]Import!$B$91:$L$91</definedName>
    <definedName name="FS_F_VW_01_35097_4_11_20328__JV_FS_BEDARFE_PREISE_QUOTE_">[18]Import!$B$92:$L$92</definedName>
    <definedName name="FS_F_VW_01_35097_4_11_29344__JV_FS_BEDARFE_PREISE_QUOTE_">[18]Import!$B$93:$L$93</definedName>
    <definedName name="FS_F_VW_01_35097_4_11_2979__JV_FS_BEDARFE_PREISE_QUOTE_">[18]Import!$B$90:$L$90</definedName>
    <definedName name="FS_F_VW_01_35097_4_11_43249__JV_FS_BEDARFE_PREISE_QUOTE_">[18]Import!$B$94:$L$94</definedName>
    <definedName name="FS_F_VW_01_35097_4_11330__JV_FS_RV_AVG_PROTODATA_">[18]Import!$B$539:$E$539</definedName>
    <definedName name="FS_F_VW_01_35097_4_11330_1__JV_FS_BAUSTUFE_ANGEBOTE_WAE_">[18]Import!$B$390:$E$390</definedName>
    <definedName name="FS_F_VW_01_35097_4_11330_11__JV_FS_REC_">[18]Import!$B$1239:$Q$1239</definedName>
    <definedName name="FS_F_VW_01_35097_4_11330_2__JV_FS_BAUSTUFE_ANGEBOTE_WAE_">[18]Import!$B$391:$E$391</definedName>
    <definedName name="FS_F_VW_01_35097_4_11330_28__JV_FS_REC_">[18]Import!$B$1240:$Q$1240</definedName>
    <definedName name="FS_F_VW_01_35097_4_11330_37__JV_FS_REC_">[18]Import!$B$1241:$Q$1241</definedName>
    <definedName name="FS_F_VW_01_35097_4_11330_46__JV_FS_REC_">[18]Import!$B$1242:$Q$1242</definedName>
    <definedName name="FS_F_VW_01_35097_4_11330_68__JV_FS_REC_">[18]Import!$B$1243:$Q$1243</definedName>
    <definedName name="FS_F_VW_01_35097_4_11330_BR__JV_FS_BIDDERS_">[18]Import!$B$959:$L$959</definedName>
    <definedName name="FS_F_VW_01_35097_4_11330_EUR__JV_FS_PR_EX_RATES_DATUM_REC_">[18]Import!$B$848:$F$848</definedName>
    <definedName name="FS_F_VW_01_35097_4_11451__JV_FS_RV_AVG_PROTODATA_">[18]Import!$B$540:$E$540</definedName>
    <definedName name="FS_F_VW_01_35097_4_11451_1__JV_FS_BAUSTUFE_ANGEBOTE_WAE_">[18]Import!$B$392:$E$392</definedName>
    <definedName name="FS_F_VW_01_35097_4_11451_2__JV_FS_BAUSTUFE_ANGEBOTE_WAE_">[18]Import!$B$393:$E$393</definedName>
    <definedName name="FS_F_VW_01_35097_4_11451_BR__JV_FS_BIDDERS_">[18]Import!$B$966:$L$966</definedName>
    <definedName name="FS_F_VW_01_35097_4_11451_EUR__JV_FS_PR_EX_RATES_DATUM_REC_">[18]Import!$B$849:$F$849</definedName>
    <definedName name="FS_F_VW_01_35097_4_13030__JV_FS_ANGEBOTSUEBERSICHT_">[18]Import!$B$169:$D$169</definedName>
    <definedName name="FS_F_VW_01_35097_4_13030__JV_FS_AVG_PRICE_">[18]Import!$B$195:$F$195</definedName>
    <definedName name="FS_F_VW_01_35097_4_13030__JV_FS_BWERTSHEET_">[18]Import!$B$629:$AH$629</definedName>
    <definedName name="FS_F_VW_01_35097_4_13030__JV_FS_COMPARISON_">[18]Import!$B$579:$S$579</definedName>
    <definedName name="FS_F_VW_01_35097_4_13030__JV_FS_REC_LIEF_">[18]Import!$B$1310:$P$1310</definedName>
    <definedName name="FS_F_VW_01_35097_4_13030__JV_FS_RV_AVG_PROTODATA_">[18]Import!$B$541:$E$541</definedName>
    <definedName name="FS_F_VW_01_35097_4_13030__JV_FS_RV_LTERM_PNACHLASS_">[18]Import!$B$604:$X$604</definedName>
    <definedName name="FS_F_VW_01_35097_4_13030_1__JV_FS_BAUSTUFE_ANGEBOTE_WAE_">[18]Import!$B$394:$E$394</definedName>
    <definedName name="FS_F_VW_01_35097_4_13030_11__JV_FS_REC_">[18]Import!$B$1244:$Q$1244</definedName>
    <definedName name="FS_F_VW_01_35097_4_13030_2__JV_FS_BAUSTUFE_ANGEBOTE_WAE_">[18]Import!$B$395:$E$395</definedName>
    <definedName name="FS_F_VW_01_35097_4_13030_28__JV_FS_REC_">[18]Import!$B$1245:$Q$1245</definedName>
    <definedName name="FS_F_VW_01_35097_4_13030_37__JV_FS_REC_">[18]Import!$B$1246:$Q$1246</definedName>
    <definedName name="FS_F_VW_01_35097_4_13030_46__JV_FS_REC_">[18]Import!$B$1247:$Q$1247</definedName>
    <definedName name="FS_F_VW_01_35097_4_13030_68__JV_FS_REC_">[18]Import!$B$1248:$Q$1248</definedName>
    <definedName name="FS_F_VW_01_35097_4_13030_EUR__JV_FS_PR_EX_RATES_DATUM_REC_">[18]Import!$B$850:$F$850</definedName>
    <definedName name="FS_F_VW_01_35097_4_13030_VW__JV_FS_BIDDERS_">[18]Import!$B$957:$L$957</definedName>
    <definedName name="FS_F_VW_01_35097_4_1328__JV_FS_RV_AVG_PROTODATA_">[18]Import!$B$532:$E$532</definedName>
    <definedName name="FS_F_VW_01_35097_4_1328_1__JV_FS_BAUSTUFE_ANGEBOTE_WAE_">[18]Import!$B$376:$E$376</definedName>
    <definedName name="FS_F_VW_01_35097_4_1328_2__JV_FS_BAUSTUFE_ANGEBOTE_WAE_">[18]Import!$B$377:$E$377</definedName>
    <definedName name="FS_F_VW_01_35097_4_1328_BX__JV_FS_BIDDERS_">[18]Import!$B$969:$L$969</definedName>
    <definedName name="FS_F_VW_01_35097_4_1328_EUR__JV_FS_PR_EX_RATES_DATUM_REC_">[18]Import!$B$841:$F$841</definedName>
    <definedName name="FS_F_VW_01_35097_4_1462__JV_FS_RV_AVG_PROTODATA_">[18]Import!$B$533:$E$533</definedName>
    <definedName name="FS_F_VW_01_35097_4_1462_1__JV_FS_BAUSTUFE_ANGEBOTE_WAE_">[18]Import!$B$378:$E$378</definedName>
    <definedName name="FS_F_VW_01_35097_4_1462_11__JV_FS_REC_">[18]Import!$B$1219:$Q$1219</definedName>
    <definedName name="FS_F_VW_01_35097_4_1462_2__JV_FS_BAUSTUFE_ANGEBOTE_WAE_">[18]Import!$B$379:$E$379</definedName>
    <definedName name="FS_F_VW_01_35097_4_1462_28__JV_FS_REC_">[18]Import!$B$1220:$Q$1220</definedName>
    <definedName name="FS_F_VW_01_35097_4_1462_37__JV_FS_REC_">[18]Import!$B$1221:$Q$1221</definedName>
    <definedName name="FS_F_VW_01_35097_4_1462_46__JV_FS_REC_">[18]Import!$B$1222:$Q$1222</definedName>
    <definedName name="FS_F_VW_01_35097_4_1462_68__JV_FS_REC_">[18]Import!$B$1223:$Q$1223</definedName>
    <definedName name="FS_F_VW_01_35097_4_1462_BX__JV_FS_BIDDERS_">[18]Import!$B$965:$L$965</definedName>
    <definedName name="FS_F_VW_01_35097_4_1462_EUR__JV_FS_PR_EX_RATES_DATUM_REC_">[18]Import!$B$842:$F$842</definedName>
    <definedName name="FS_F_VW_01_35097_4_15245__JV_FS_RV_AVG_PROTODATA_">[18]Import!$B$542:$E$542</definedName>
    <definedName name="FS_F_VW_01_35097_4_15245_1__JV_FS_BAUSTUFE_ANGEBOTE_WAE_">[18]Import!$B$396:$E$396</definedName>
    <definedName name="FS_F_VW_01_35097_4_15245_2__JV_FS_BAUSTUFE_ANGEBOTE_WAE_">[18]Import!$B$397:$E$397</definedName>
    <definedName name="FS_F_VW_01_35097_4_15245_EUR__JV_FS_PR_EX_RATES_DATUM_REC_">[18]Import!$B$851:$F$851</definedName>
    <definedName name="FS_F_VW_01_35097_4_15245_SK__JV_FS_BIDDERS_">[18]Import!$B$961:$L$961</definedName>
    <definedName name="FS_F_VW_01_35097_4_159__JV_FS_RV_AVG_PROTODATA_">[18]Import!$B$530:$E$530</definedName>
    <definedName name="FS_F_VW_01_35097_4_159_1__JV_FS_BAUSTUFE_ANGEBOTE_WAE_">[18]Import!$B$372:$E$372</definedName>
    <definedName name="FS_F_VW_01_35097_4_159_11__JV_FS_REC_">[18]Import!$B$1214:$Q$1214</definedName>
    <definedName name="FS_F_VW_01_35097_4_159_2__JV_FS_BAUSTUFE_ANGEBOTE_WAE_">[18]Import!$B$373:$E$373</definedName>
    <definedName name="FS_F_VW_01_35097_4_159_28__JV_FS_REC_">[18]Import!$B$1215:$Q$1215</definedName>
    <definedName name="FS_F_VW_01_35097_4_159_37__JV_FS_REC_">[18]Import!$B$1216:$Q$1216</definedName>
    <definedName name="FS_F_VW_01_35097_4_159_46__JV_FS_REC_">[18]Import!$B$1217:$Q$1217</definedName>
    <definedName name="FS_F_VW_01_35097_4_159_68__JV_FS_REC_">[18]Import!$B$1218:$Q$1218</definedName>
    <definedName name="FS_F_VW_01_35097_4_159_EUR__JV_FS_PR_EX_RATES_DATUM_REC_">[18]Import!$B$839:$F$839</definedName>
    <definedName name="FS_F_VW_01_35097_4_159_ST__JV_FS_BIDDERS_">[18]Import!$B$975:$L$975</definedName>
    <definedName name="FS_F_VW_01_35097_4_18244__JV_FS_RV_AVG_PROTODATA_">[18]Import!$B$543:$E$543</definedName>
    <definedName name="FS_F_VW_01_35097_4_18244_1__JV_FS_BAUSTUFE_ANGEBOTE_WAE_">[18]Import!$B$398:$E$398</definedName>
    <definedName name="FS_F_VW_01_35097_4_18244_2__JV_FS_BAUSTUFE_ANGEBOTE_WAE_">[18]Import!$B$399:$E$399</definedName>
    <definedName name="FS_F_VW_01_35097_4_18244_EUR__JV_FS_PR_EX_RATES_DATUM_REC_">[18]Import!$B$852:$F$852</definedName>
    <definedName name="FS_F_VW_01_35097_4_18244_MX__JV_FS_BIDDERS_">[18]Import!$B$968:$L$968</definedName>
    <definedName name="FS_F_VW_01_35097_4_18245__JV_FS_RV_AVG_PROTODATA_">[18]Import!$B$544:$E$544</definedName>
    <definedName name="FS_F_VW_01_35097_4_18245_1__JV_FS_BAUSTUFE_ANGEBOTE_WAE_">[18]Import!$B$400:$E$400</definedName>
    <definedName name="FS_F_VW_01_35097_4_18245_2__JV_FS_BAUSTUFE_ANGEBOTE_WAE_">[18]Import!$B$401:$E$401</definedName>
    <definedName name="FS_F_VW_01_35097_4_18245_EUR__JV_FS_PR_EX_RATES_DATUM_REC_">[18]Import!$B$853:$F$853</definedName>
    <definedName name="FS_F_VW_01_35097_4_18245_MX__JV_FS_BIDDERS_">[18]Import!$B$971:$L$971</definedName>
    <definedName name="FS_F_VW_01_35097_4_19964__JV_FS_RV_AVG_PROTODATA_">[18]Import!$B$545:$E$545</definedName>
    <definedName name="FS_F_VW_01_35097_4_19964_1__JV_FS_BAUSTUFE_ANGEBOTE_WAE_">[18]Import!$B$402:$E$402</definedName>
    <definedName name="FS_F_VW_01_35097_4_19964_11__JV_FS_REC_">[18]Import!$B$1249:$Q$1249</definedName>
    <definedName name="FS_F_VW_01_35097_4_19964_2__JV_FS_BAUSTUFE_ANGEBOTE_WAE_">[18]Import!$B$403:$E$403</definedName>
    <definedName name="FS_F_VW_01_35097_4_19964_28__JV_FS_REC_">[18]Import!$B$1250:$Q$1250</definedName>
    <definedName name="FS_F_VW_01_35097_4_19964_37__JV_FS_REC_">[18]Import!$B$1251:$Q$1251</definedName>
    <definedName name="FS_F_VW_01_35097_4_19964_46__JV_FS_REC_">[18]Import!$B$1252:$Q$1252</definedName>
    <definedName name="FS_F_VW_01_35097_4_19964_68__JV_FS_REC_">[18]Import!$B$1253:$Q$1253</definedName>
    <definedName name="FS_F_VW_01_35097_4_19964_EUR__JV_FS_PR_EX_RATES_DATUM_REC_">[18]Import!$B$854:$F$854</definedName>
    <definedName name="FS_F_VW_01_35097_4_19964_TR__JV_FS_BIDDERS_">[18]Import!$B$978:$L$978</definedName>
    <definedName name="FS_F_VW_01_35097_4_2__V_FS_BAUSTUFE_VORGABEN_STK_">[18]Import!$B$440:$D$440</definedName>
    <definedName name="FS_F_VW_01_35097_4_20328__JV_FS_ANGEBOTSUEBERSICHT_">[18]Import!$B$170:$D$170</definedName>
    <definedName name="FS_F_VW_01_35097_4_20328__JV_FS_AVG_PRICE_">[18]Import!$B$196:$F$196</definedName>
    <definedName name="FS_F_VW_01_35097_4_20328__JV_FS_BWERTSHEET_">[18]Import!$B$630:$AH$630</definedName>
    <definedName name="FS_F_VW_01_35097_4_20328__JV_FS_COMPARISON_">[18]Import!$B$580:$S$580</definedName>
    <definedName name="FS_F_VW_01_35097_4_20328__JV_FS_REC_LIEF_">[18]Import!$B$1311:$P$1311</definedName>
    <definedName name="FS_F_VW_01_35097_4_20328__JV_FS_RV_AVG_PROTODATA_">[18]Import!$B$546:$E$546</definedName>
    <definedName name="FS_F_VW_01_35097_4_20328__JV_FS_RV_LTERM_PNACHLASS_">[18]Import!$B$605:$X$605</definedName>
    <definedName name="FS_F_VW_01_35097_4_20328_1__JV_FS_BAUSTUFE_ANGEBOTE_WAE_">[18]Import!$B$404:$E$404</definedName>
    <definedName name="FS_F_VW_01_35097_4_20328_11__JV_FS_REC_">[18]Import!$B$1254:$Q$1254</definedName>
    <definedName name="FS_F_VW_01_35097_4_20328_2__JV_FS_BAUSTUFE_ANGEBOTE_WAE_">[18]Import!$B$405:$E$405</definedName>
    <definedName name="FS_F_VW_01_35097_4_20328_28__JV_FS_REC_">[18]Import!$B$1255:$Q$1255</definedName>
    <definedName name="FS_F_VW_01_35097_4_20328_37__JV_FS_REC_">[18]Import!$B$1256:$Q$1256</definedName>
    <definedName name="FS_F_VW_01_35097_4_20328_46__JV_FS_REC_">[18]Import!$B$1257:$Q$1257</definedName>
    <definedName name="FS_F_VW_01_35097_4_20328_68__JV_FS_REC_">[18]Import!$B$1258:$Q$1258</definedName>
    <definedName name="FS_F_VW_01_35097_4_20328_EUR__JV_FS_PR_EX_RATES_DATUM_REC_">[18]Import!$B$855:$F$855</definedName>
    <definedName name="FS_F_VW_01_35097_4_20328_VW__JV_FS_BIDDERS_">[18]Import!$B$962:$L$962</definedName>
    <definedName name="FS_F_VW_01_35097_4_2261__JV_FS_RV_AVG_PROTODATA_">[18]Import!$B$534:$E$534</definedName>
    <definedName name="FS_F_VW_01_35097_4_2261_1__JV_FS_BAUSTUFE_ANGEBOTE_WAE_">[18]Import!$B$380:$E$380</definedName>
    <definedName name="FS_F_VW_01_35097_4_2261_11__JV_FS_REC_">[18]Import!$B$1224:$Q$1224</definedName>
    <definedName name="FS_F_VW_01_35097_4_2261_2__JV_FS_BAUSTUFE_ANGEBOTE_WAE_">[18]Import!$B$381:$E$381</definedName>
    <definedName name="FS_F_VW_01_35097_4_2261_28__JV_FS_REC_">[18]Import!$B$1225:$Q$1225</definedName>
    <definedName name="FS_F_VW_01_35097_4_2261_37__JV_FS_REC_">[18]Import!$B$1226:$Q$1226</definedName>
    <definedName name="FS_F_VW_01_35097_4_2261_46__JV_FS_REC_">[18]Import!$B$1227:$Q$1227</definedName>
    <definedName name="FS_F_VW_01_35097_4_2261_68__JV_FS_REC_">[18]Import!$B$1228:$Q$1228</definedName>
    <definedName name="FS_F_VW_01_35097_4_2261_EUR__JV_FS_PR_EX_RATES_DATUM_REC_">[18]Import!$B$843:$F$843</definedName>
    <definedName name="FS_F_VW_01_35097_4_2261_VW__JV_FS_BIDDERS_">[18]Import!$B$967:$L$967</definedName>
    <definedName name="FS_F_VW_01_35097_4_23586__JV_FS_RV_AVG_PROTODATA_">[18]Import!$B$547:$E$547</definedName>
    <definedName name="FS_F_VW_01_35097_4_23586_1__JV_FS_BAUSTUFE_ANGEBOTE_WAE_">[18]Import!$B$406:$E$406</definedName>
    <definedName name="FS_F_VW_01_35097_4_23586_11__JV_FS_REC_">[18]Import!$B$1259:$Q$1259</definedName>
    <definedName name="FS_F_VW_01_35097_4_23586_2__JV_FS_BAUSTUFE_ANGEBOTE_WAE_">[18]Import!$B$407:$E$407</definedName>
    <definedName name="FS_F_VW_01_35097_4_23586_28__JV_FS_REC_">[18]Import!$B$1260:$Q$1260</definedName>
    <definedName name="FS_F_VW_01_35097_4_23586_37__JV_FS_REC_">[18]Import!$B$1261:$Q$1261</definedName>
    <definedName name="FS_F_VW_01_35097_4_23586_46__JV_FS_REC_">[18]Import!$B$1262:$Q$1262</definedName>
    <definedName name="FS_F_VW_01_35097_4_23586_68__JV_FS_REC_">[18]Import!$B$1263:$Q$1263</definedName>
    <definedName name="FS_F_VW_01_35097_4_23586_EUR__JV_FS_PR_EX_RATES_DATUM_REC_">[18]Import!$B$856:$F$856</definedName>
    <definedName name="FS_F_VW_01_35097_4_23586_HA__JV_FS_BIDDERS_">[18]Import!$B$983:$L$983</definedName>
    <definedName name="FS_F_VW_01_35097_4_24968__JV_FS_RV_AVG_PROTODATA_">[18]Import!$B$548:$E$548</definedName>
    <definedName name="FS_F_VW_01_35097_4_24968_1__JV_FS_BAUSTUFE_ANGEBOTE_WAE_">[18]Import!$B$408:$E$408</definedName>
    <definedName name="FS_F_VW_01_35097_4_24968_2__JV_FS_BAUSTUFE_ANGEBOTE_WAE_">[18]Import!$B$409:$E$409</definedName>
    <definedName name="FS_F_VW_01_35097_4_24968_EUR__JV_FS_PR_EX_RATES_DATUM_REC_">[18]Import!$B$857:$F$857</definedName>
    <definedName name="FS_F_VW_01_35097_4_24968_US__JV_FS_BIDDERS_">[18]Import!$B$958:$L$958</definedName>
    <definedName name="FS_F_VW_01_35097_4_24969__JV_FS_RV_AVG_PROTODATA_">[18]Import!$B$549:$E$549</definedName>
    <definedName name="FS_F_VW_01_35097_4_24969_1__JV_FS_BAUSTUFE_ANGEBOTE_WAE_">[18]Import!$B$410:$E$410</definedName>
    <definedName name="FS_F_VW_01_35097_4_24969_11__JV_FS_REC_">[18]Import!$B$1264:$Q$1264</definedName>
    <definedName name="FS_F_VW_01_35097_4_24969_2__JV_FS_BAUSTUFE_ANGEBOTE_WAE_">[18]Import!$B$411:$E$411</definedName>
    <definedName name="FS_F_VW_01_35097_4_24969_28__JV_FS_REC_">[18]Import!$B$1265:$Q$1265</definedName>
    <definedName name="FS_F_VW_01_35097_4_24969_37__JV_FS_REC_">[18]Import!$B$1266:$Q$1266</definedName>
    <definedName name="FS_F_VW_01_35097_4_24969_46__JV_FS_REC_">[18]Import!$B$1267:$Q$1267</definedName>
    <definedName name="FS_F_VW_01_35097_4_24969_68__JV_FS_REC_">[18]Import!$B$1268:$Q$1268</definedName>
    <definedName name="FS_F_VW_01_35097_4_24969_EUR__JV_FS_PR_EX_RATES_DATUM_REC_">[18]Import!$B$858:$F$858</definedName>
    <definedName name="FS_F_VW_01_35097_4_24969_US__JV_FS_BIDDERS_">[18]Import!$B$979:$L$979</definedName>
    <definedName name="FS_F_VW_01_35097_4_25756__JV_FS_RV_AVG_PROTODATA_">[18]Import!$B$550:$E$550</definedName>
    <definedName name="FS_F_VW_01_35097_4_25756_1__JV_FS_BAUSTUFE_ANGEBOTE_WAE_">[18]Import!$B$412:$E$412</definedName>
    <definedName name="FS_F_VW_01_35097_4_25756_2__JV_FS_BAUSTUFE_ANGEBOTE_WAE_">[18]Import!$B$413:$E$413</definedName>
    <definedName name="FS_F_VW_01_35097_4_25756_EUR__JV_FS_PR_EX_RATES_DATUM_REC_">[18]Import!$B$859:$F$859</definedName>
    <definedName name="FS_F_VW_01_35097_4_25756_MX__JV_FS_BIDDERS_">[18]Import!$B$964:$L$964</definedName>
    <definedName name="FS_F_VW_01_35097_4_2609__JV_FS_RV_AVG_PROTODATA_">[18]Import!$B$535:$E$535</definedName>
    <definedName name="FS_F_VW_01_35097_4_2609_1__JV_FS_BAUSTUFE_ANGEBOTE_WAE_">[18]Import!$B$382:$E$382</definedName>
    <definedName name="FS_F_VW_01_35097_4_2609_11__JV_FS_REC_">[18]Import!$B$1229:$Q$1229</definedName>
    <definedName name="FS_F_VW_01_35097_4_2609_2__JV_FS_BAUSTUFE_ANGEBOTE_WAE_">[18]Import!$B$383:$E$383</definedName>
    <definedName name="FS_F_VW_01_35097_4_2609_28__JV_FS_REC_">[18]Import!$B$1230:$Q$1230</definedName>
    <definedName name="FS_F_VW_01_35097_4_2609_37__JV_FS_REC_">[18]Import!$B$1231:$Q$1231</definedName>
    <definedName name="FS_F_VW_01_35097_4_2609_46__JV_FS_REC_">[18]Import!$B$1232:$Q$1232</definedName>
    <definedName name="FS_F_VW_01_35097_4_2609_68__JV_FS_REC_">[18]Import!$B$1233:$Q$1233</definedName>
    <definedName name="FS_F_VW_01_35097_4_2609_EUR__JV_FS_PR_EX_RATES_DATUM_REC_">[18]Import!$B$844:$F$844</definedName>
    <definedName name="FS_F_VW_01_35097_4_2609_RR__JV_FS_BIDDERS_">[18]Import!$B$972:$L$972</definedName>
    <definedName name="FS_F_VW_01_35097_4_27724__JV_FS_RV_AVG_PROTODATA_">[18]Import!$B$551:$E$551</definedName>
    <definedName name="FS_F_VW_01_35097_4_27724_1__JV_FS_BAUSTUFE_ANGEBOTE_WAE_">[18]Import!$B$414:$E$414</definedName>
    <definedName name="FS_F_VW_01_35097_4_27724_2__JV_FS_BAUSTUFE_ANGEBOTE_WAE_">[18]Import!$B$415:$E$415</definedName>
    <definedName name="FS_F_VW_01_35097_4_27724_EUR__JV_FS_PR_EX_RATES_DATUM_REC_">[18]Import!$B$860:$F$860</definedName>
    <definedName name="FS_F_VW_01_35097_4_27724_US__JV_FS_BIDDERS_">[18]Import!$B$976:$L$976</definedName>
    <definedName name="FS_F_VW_01_35097_4_27909__JV_FS_RV_AVG_PROTODATA_">[18]Import!$B$552:$E$552</definedName>
    <definedName name="FS_F_VW_01_35097_4_27909_1__JV_FS_BAUSTUFE_ANGEBOTE_WAE_">[18]Import!$B$416:$E$416</definedName>
    <definedName name="FS_F_VW_01_35097_4_27909_11__JV_FS_REC_">[18]Import!$B$1269:$Q$1269</definedName>
    <definedName name="FS_F_VW_01_35097_4_27909_2__JV_FS_BAUSTUFE_ANGEBOTE_WAE_">[18]Import!$B$417:$E$417</definedName>
    <definedName name="FS_F_VW_01_35097_4_27909_28__JV_FS_REC_">[18]Import!$B$1270:$Q$1270</definedName>
    <definedName name="FS_F_VW_01_35097_4_27909_37__JV_FS_REC_">[18]Import!$B$1271:$Q$1271</definedName>
    <definedName name="FS_F_VW_01_35097_4_27909_46__JV_FS_REC_">[18]Import!$B$1272:$Q$1272</definedName>
    <definedName name="FS_F_VW_01_35097_4_27909_68__JV_FS_REC_">[18]Import!$B$1273:$Q$1273</definedName>
    <definedName name="FS_F_VW_01_35097_4_27909_EUR__JV_FS_PR_EX_RATES_DATUM_REC_">[18]Import!$B$861:$F$861</definedName>
    <definedName name="FS_F_VW_01_35097_4_27909_US__JV_FS_BIDDERS_">[18]Import!$B$981:$L$981</definedName>
    <definedName name="FS_F_VW_01_35097_4_28__JV_FS_BEDARFE_">[18]Import!$B$136:$E$136</definedName>
    <definedName name="FS_F_VW_01_35097_4_28_13030__JV_FS_BEDARFE_PREISE_QUOTE_">[18]Import!$B$96:$L$96</definedName>
    <definedName name="FS_F_VW_01_35097_4_28_20328__JV_FS_BEDARFE_PREISE_QUOTE_">[18]Import!$B$97:$L$97</definedName>
    <definedName name="FS_F_VW_01_35097_4_28_29344__JV_FS_BEDARFE_PREISE_QUOTE_">[18]Import!$B$98:$L$98</definedName>
    <definedName name="FS_F_VW_01_35097_4_28_2979__JV_FS_BEDARFE_PREISE_QUOTE_">[18]Import!$B$95:$L$95</definedName>
    <definedName name="FS_F_VW_01_35097_4_28_43249__JV_FS_BEDARFE_PREISE_QUOTE_">[18]Import!$B$99:$L$99</definedName>
    <definedName name="FS_F_VW_01_35097_4_28671__JV_FS_RV_AVG_PROTODATA_">[18]Import!$B$553:$E$553</definedName>
    <definedName name="FS_F_VW_01_35097_4_28671_1__JV_FS_BAUSTUFE_ANGEBOTE_WAE_">[18]Import!$B$418:$E$418</definedName>
    <definedName name="FS_F_VW_01_35097_4_28671_11__JV_FS_REC_">[18]Import!$B$1274:$Q$1274</definedName>
    <definedName name="FS_F_VW_01_35097_4_28671_2__JV_FS_BAUSTUFE_ANGEBOTE_WAE_">[18]Import!$B$419:$E$419</definedName>
    <definedName name="FS_F_VW_01_35097_4_28671_28__JV_FS_REC_">[18]Import!$B$1275:$Q$1275</definedName>
    <definedName name="FS_F_VW_01_35097_4_28671_37__JV_FS_REC_">[18]Import!$B$1276:$Q$1276</definedName>
    <definedName name="FS_F_VW_01_35097_4_28671_46__JV_FS_REC_">[18]Import!$B$1277:$Q$1277</definedName>
    <definedName name="FS_F_VW_01_35097_4_28671_68__JV_FS_REC_">[18]Import!$B$1278:$Q$1278</definedName>
    <definedName name="FS_F_VW_01_35097_4_28671_BR__JV_FS_BIDDERS_">[18]Import!$B$980:$L$980</definedName>
    <definedName name="FS_F_VW_01_35097_4_28671_EUR__JV_FS_PR_EX_RATES_DATUM_REC_">[18]Import!$B$862:$F$862</definedName>
    <definedName name="FS_F_VW_01_35097_4_28746__JV_FS_RV_AVG_PROTODATA_">[18]Import!$B$554:$E$554</definedName>
    <definedName name="FS_F_VW_01_35097_4_28746_1__JV_FS_BAUSTUFE_ANGEBOTE_WAE_">[18]Import!$B$420:$E$420</definedName>
    <definedName name="FS_F_VW_01_35097_4_28746_2__JV_FS_BAUSTUFE_ANGEBOTE_WAE_">[18]Import!$B$421:$E$421</definedName>
    <definedName name="FS_F_VW_01_35097_4_28746_BX__JV_FS_BIDDERS_">[18]Import!$B$982:$L$982</definedName>
    <definedName name="FS_F_VW_01_35097_4_28746_EUR__JV_FS_PR_EX_RATES_DATUM_REC_">[18]Import!$B$863:$F$863</definedName>
    <definedName name="FS_F_VW_01_35097_4_29344__JV_FS_ANGEBOTSUEBERSICHT_">[18]Import!$B$171:$D$171</definedName>
    <definedName name="FS_F_VW_01_35097_4_29344__JV_FS_AVG_PRICE_">[18]Import!$B$197:$F$197</definedName>
    <definedName name="FS_F_VW_01_35097_4_29344__JV_FS_BWERTSHEET_">[18]Import!$B$631:$AH$631</definedName>
    <definedName name="FS_F_VW_01_35097_4_29344__JV_FS_COMPARISON_">[18]Import!$B$581:$S$581</definedName>
    <definedName name="FS_F_VW_01_35097_4_29344__JV_FS_REC_LIEF_">[18]Import!$B$1312:$P$1312</definedName>
    <definedName name="FS_F_VW_01_35097_4_29344__JV_FS_RV_AVG_PROTODATA_">[18]Import!$B$555:$E$555</definedName>
    <definedName name="FS_F_VW_01_35097_4_29344__JV_FS_RV_LTERM_PNACHLASS_">[18]Import!$B$606:$X$606</definedName>
    <definedName name="FS_F_VW_01_35097_4_29344_1__JV_FS_BAUSTUFE_ANGEBOTE_WAE_">[18]Import!$B$422:$E$422</definedName>
    <definedName name="FS_F_VW_01_35097_4_29344_11__JV_FS_REC_">[18]Import!$B$1279:$Q$1279</definedName>
    <definedName name="FS_F_VW_01_35097_4_29344_2__JV_FS_BAUSTUFE_ANGEBOTE_WAE_">[18]Import!$B$423:$E$423</definedName>
    <definedName name="FS_F_VW_01_35097_4_29344_28__JV_FS_REC_">[18]Import!$B$1280:$Q$1280</definedName>
    <definedName name="FS_F_VW_01_35097_4_29344_37__JV_FS_REC_">[18]Import!$B$1281:$Q$1281</definedName>
    <definedName name="FS_F_VW_01_35097_4_29344_46__JV_FS_REC_">[18]Import!$B$1282:$Q$1282</definedName>
    <definedName name="FS_F_VW_01_35097_4_29344_68__JV_FS_REC_">[18]Import!$B$1283:$Q$1283</definedName>
    <definedName name="FS_F_VW_01_35097_4_29344_EUR__JV_FS_PR_EX_RATES_DATUM_REC_">[18]Import!$B$864:$F$864</definedName>
    <definedName name="FS_F_VW_01_35097_4_29344_VW__JV_FS_BIDDERS_">[18]Import!$B$970:$L$970</definedName>
    <definedName name="FS_F_VW_01_35097_4_2979__JV_FS_ANGEBOTSUEBERSICHT_">[18]Import!$B$172:$D$172</definedName>
    <definedName name="FS_F_VW_01_35097_4_2979__JV_FS_AVG_PRICE_">[18]Import!$B$194:$F$194</definedName>
    <definedName name="FS_F_VW_01_35097_4_2979__JV_FS_BWERTSHEET_">[18]Import!$B$628:$AH$628</definedName>
    <definedName name="FS_F_VW_01_35097_4_2979__JV_FS_COMPARISON_">[18]Import!$B$578:$S$578</definedName>
    <definedName name="FS_F_VW_01_35097_4_2979__JV_FS_REC_LIEF_">[18]Import!$B$1309:$P$1309</definedName>
    <definedName name="FS_F_VW_01_35097_4_2979__JV_FS_RV_AVG_PROTODATA_">[18]Import!$B$536:$E$536</definedName>
    <definedName name="FS_F_VW_01_35097_4_2979__JV_FS_RV_LTERM_PNACHLASS_">[18]Import!$B$603:$X$603</definedName>
    <definedName name="FS_F_VW_01_35097_4_2979_1__JV_FS_BAUSTUFE_ANGEBOTE_WAE_">[18]Import!$B$384:$E$384</definedName>
    <definedName name="FS_F_VW_01_35097_4_2979_11__JV_FS_REC_">[18]Import!$B$1234:$Q$1234</definedName>
    <definedName name="FS_F_VW_01_35097_4_2979_2__JV_FS_BAUSTUFE_ANGEBOTE_WAE_">[18]Import!$B$385:$E$385</definedName>
    <definedName name="FS_F_VW_01_35097_4_2979_28__JV_FS_REC_">[18]Import!$B$1235:$Q$1235</definedName>
    <definedName name="FS_F_VW_01_35097_4_2979_37__JV_FS_REC_">[18]Import!$B$1236:$Q$1236</definedName>
    <definedName name="FS_F_VW_01_35097_4_2979_46__JV_FS_REC_">[18]Import!$B$1237:$Q$1237</definedName>
    <definedName name="FS_F_VW_01_35097_4_2979_68__JV_FS_REC_">[18]Import!$B$1238:$Q$1238</definedName>
    <definedName name="FS_F_VW_01_35097_4_2979_EUR__JV_FS_PR_EX_RATES_DATUM_REC_">[18]Import!$B$845:$F$845</definedName>
    <definedName name="FS_F_VW_01_35097_4_2979_VW__JV_FS_BIDDERS_">[18]Import!$B$973:$L$973</definedName>
    <definedName name="FS_F_VW_01_35097_4_316__JV_FS_RV_AVG_PROTODATA_">[18]Import!$B$531:$E$531</definedName>
    <definedName name="FS_F_VW_01_35097_4_316_1__JV_FS_BAUSTUFE_ANGEBOTE_WAE_">[18]Import!$B$374:$E$374</definedName>
    <definedName name="FS_F_VW_01_35097_4_316_2__JV_FS_BAUSTUFE_ANGEBOTE_WAE_">[18]Import!$B$375:$E$375</definedName>
    <definedName name="FS_F_VW_01_35097_4_316_EUR__JV_FS_PR_EX_RATES_DATUM_REC_">[18]Import!$B$840:$F$840</definedName>
    <definedName name="FS_F_VW_01_35097_4_316_SK__JV_FS_BIDDERS_">[18]Import!$B$956:$L$956</definedName>
    <definedName name="FS_F_VW_01_35097_4_3478__JV_FS_RV_AVG_PROTODATA_">[18]Import!$B$537:$E$537</definedName>
    <definedName name="FS_F_VW_01_35097_4_3478_1__JV_FS_BAUSTUFE_ANGEBOTE_WAE_">[18]Import!$B$386:$E$386</definedName>
    <definedName name="FS_F_VW_01_35097_4_3478_2__JV_FS_BAUSTUFE_ANGEBOTE_WAE_">[18]Import!$B$387:$E$387</definedName>
    <definedName name="FS_F_VW_01_35097_4_3478_EUR__JV_FS_PR_EX_RATES_DATUM_REC_">[18]Import!$B$846:$F$846</definedName>
    <definedName name="FS_F_VW_01_35097_4_3478_ST__JV_FS_BIDDERS_">[18]Import!$B$963:$L$963</definedName>
    <definedName name="FS_F_VW_01_35097_4_37__JV_FS_BEDARFE_">[18]Import!$B$137:$E$137</definedName>
    <definedName name="FS_F_VW_01_35097_4_37_13030__JV_FS_BEDARFE_PREISE_QUOTE_">[18]Import!$B$101:$L$101</definedName>
    <definedName name="FS_F_VW_01_35097_4_37_20328__JV_FS_BEDARFE_PREISE_QUOTE_">[18]Import!$B$102:$L$102</definedName>
    <definedName name="FS_F_VW_01_35097_4_37_29344__JV_FS_BEDARFE_PREISE_QUOTE_">[18]Import!$B$103:$L$103</definedName>
    <definedName name="FS_F_VW_01_35097_4_37_2979__JV_FS_BEDARFE_PREISE_QUOTE_">[18]Import!$B$100:$L$100</definedName>
    <definedName name="FS_F_VW_01_35097_4_37_43249__JV_FS_BEDARFE_PREISE_QUOTE_">[18]Import!$B$104:$L$104</definedName>
    <definedName name="FS_F_VW_01_35097_4_38597__JV_FS_RV_AVG_PROTODATA_">[18]Import!$B$556:$E$556</definedName>
    <definedName name="FS_F_VW_01_35097_4_38597_1__JV_FS_BAUSTUFE_ANGEBOTE_WAE_">[18]Import!$B$424:$E$424</definedName>
    <definedName name="FS_F_VW_01_35097_4_38597_2__JV_FS_BAUSTUFE_ANGEBOTE_WAE_">[18]Import!$B$425:$E$425</definedName>
    <definedName name="FS_F_VW_01_35097_4_38597_EUR__JV_FS_PR_EX_RATES_DATUM_REC_">[18]Import!$B$865:$F$865</definedName>
    <definedName name="FS_F_VW_01_35097_4_38597_ZA__JV_FS_BIDDERS_">[18]Import!$B$960:$L$960</definedName>
    <definedName name="FS_F_VW_01_35097_4_43249__JV_FS_ANGEBOTSUEBERSICHT_">[18]Import!$B$173:$D$173</definedName>
    <definedName name="FS_F_VW_01_35097_4_43249__JV_FS_AVG_PRICE_">[18]Import!$B$198:$F$198</definedName>
    <definedName name="FS_F_VW_01_35097_4_43249__JV_FS_BWERTSHEET_">[18]Import!$B$632:$AH$632</definedName>
    <definedName name="FS_F_VW_01_35097_4_43249__JV_FS_COMPARISON_">[18]Import!$B$582:$S$582</definedName>
    <definedName name="FS_F_VW_01_35097_4_43249__JV_FS_REC_LIEF_">[18]Import!$B$1313:$P$1313</definedName>
    <definedName name="FS_F_VW_01_35097_4_43249__JV_FS_RV_AVG_PROTODATA_">[18]Import!$B$557:$E$557</definedName>
    <definedName name="FS_F_VW_01_35097_4_43249__JV_FS_RV_LTERM_PNACHLASS_">[18]Import!$B$607:$X$607</definedName>
    <definedName name="FS_F_VW_01_35097_4_43249_1__JV_FS_BAUSTUFE_ANGEBOTE_WAE_">[18]Import!$B$426:$E$426</definedName>
    <definedName name="FS_F_VW_01_35097_4_43249_11__JV_FS_REC_">[18]Import!$B$1284:$Q$1284</definedName>
    <definedName name="FS_F_VW_01_35097_4_43249_2__JV_FS_BAUSTUFE_ANGEBOTE_WAE_">[18]Import!$B$427:$E$427</definedName>
    <definedName name="FS_F_VW_01_35097_4_43249_28__JV_FS_REC_">[18]Import!$B$1285:$Q$1285</definedName>
    <definedName name="FS_F_VW_01_35097_4_43249_37__JV_FS_REC_">[18]Import!$B$1286:$Q$1286</definedName>
    <definedName name="FS_F_VW_01_35097_4_43249_46__JV_FS_REC_">[18]Import!$B$1287:$Q$1287</definedName>
    <definedName name="FS_F_VW_01_35097_4_43249_68__JV_FS_REC_">[18]Import!$B$1288:$Q$1288</definedName>
    <definedName name="FS_F_VW_01_35097_4_43249_EUR__JV_FS_PR_EX_RATES_DATUM_REC_">[18]Import!$B$866:$F$866</definedName>
    <definedName name="FS_F_VW_01_35097_4_43249_VW__JV_FS_BIDDERS_">[18]Import!$B$977:$L$977</definedName>
    <definedName name="FS_F_VW_01_35097_4_46__JV_FS_BEDARFE_">[18]Import!$B$138:$E$138</definedName>
    <definedName name="FS_F_VW_01_35097_4_46_13030__JV_FS_BEDARFE_PREISE_QUOTE_">[18]Import!$B$106:$L$106</definedName>
    <definedName name="FS_F_VW_01_35097_4_46_20328__JV_FS_BEDARFE_PREISE_QUOTE_">[18]Import!$B$107:$L$107</definedName>
    <definedName name="FS_F_VW_01_35097_4_46_29344__JV_FS_BEDARFE_PREISE_QUOTE_">[18]Import!$B$108:$L$108</definedName>
    <definedName name="FS_F_VW_01_35097_4_46_2979__JV_FS_BEDARFE_PREISE_QUOTE_">[18]Import!$B$105:$L$105</definedName>
    <definedName name="FS_F_VW_01_35097_4_46_43249__JV_FS_BEDARFE_PREISE_QUOTE_">[18]Import!$B$109:$L$109</definedName>
    <definedName name="FS_F_VW_01_35097_4_68__JV_FS_BEDARFE_">[18]Import!$B$139:$E$139</definedName>
    <definedName name="FS_F_VW_01_35097_4_68_13030__JV_FS_BEDARFE_PREISE_QUOTE_">[18]Import!$B$111:$L$111</definedName>
    <definedName name="FS_F_VW_01_35097_4_68_20328__JV_FS_BEDARFE_PREISE_QUOTE_">[18]Import!$B$112:$L$112</definedName>
    <definedName name="FS_F_VW_01_35097_4_68_29344__JV_FS_BEDARFE_PREISE_QUOTE_">[18]Import!$B$113:$L$113</definedName>
    <definedName name="FS_F_VW_01_35097_4_68_2979__JV_FS_BEDARFE_PREISE_QUOTE_">[18]Import!$B$110:$L$110</definedName>
    <definedName name="FS_F_VW_01_35097_4_68_43249__JV_FS_BEDARFE_PREISE_QUOTE_">[18]Import!$B$114:$L$114</definedName>
    <definedName name="FS_F_VW_01_35097_4_8319__JV_FS_RV_AVG_PROTODATA_">[18]Import!$B$538:$E$538</definedName>
    <definedName name="FS_F_VW_01_35097_4_8319_1__JV_FS_BAUSTUFE_ANGEBOTE_WAE_">[18]Import!$B$388:$E$388</definedName>
    <definedName name="FS_F_VW_01_35097_4_8319_2__JV_FS_BAUSTUFE_ANGEBOTE_WAE_">[18]Import!$B$389:$E$389</definedName>
    <definedName name="FS_F_VW_01_35097_4_8319_EUR__JV_FS_PR_EX_RATES_DATUM_REC_">[18]Import!$B$847:$F$847</definedName>
    <definedName name="FS_F_VW_01_35097_4_8319_VW__JV_FS_BIDDERS_">[18]Import!$B$974:$L$974</definedName>
    <definedName name="FS_F_VW_01_35097_4_EUR_11330__JV_FS_PR_EX_RATES_DATUM_COMP_">[18]Import!$B$722:$F$722</definedName>
    <definedName name="FS_F_VW_01_35097_4_EUR_11451__JV_FS_PR_EX_RATES_DATUM_COMP_">[18]Import!$B$723:$F$723</definedName>
    <definedName name="FS_F_VW_01_35097_4_EUR_13030__JV_FS_PR_EX_RATES_DATUM_COMP_">[18]Import!$B$745:$F$745</definedName>
    <definedName name="FS_F_VW_01_35097_4_EUR_1328__JV_FS_PR_EX_RATES_DATUM_COMP_">[18]Import!$B$725:$F$725</definedName>
    <definedName name="FS_F_VW_01_35097_4_EUR_1462__JV_FS_PR_EX_RATES_DATUM_COMP_">[18]Import!$B$726:$F$726</definedName>
    <definedName name="FS_F_VW_01_35097_4_EUR_15245__JV_FS_PR_EX_RATES_DATUM_COMP_">[18]Import!$B$734:$F$734</definedName>
    <definedName name="FS_F_VW_01_35097_4_EUR_159__JV_FS_PR_EX_RATES_DATUM_COMP_">[18]Import!$B$735:$F$735</definedName>
    <definedName name="FS_F_VW_01_35097_4_EUR_18244__JV_FS_PR_EX_RATES_DATUM_COMP_">[18]Import!$B$729:$F$729</definedName>
    <definedName name="FS_F_VW_01_35097_4_EUR_18245__JV_FS_PR_EX_RATES_DATUM_COMP_">[18]Import!$B$730:$F$730</definedName>
    <definedName name="FS_F_VW_01_35097_4_EUR_19964__JV_FS_PR_EX_RATES_DATUM_COMP_">[18]Import!$B$737:$F$737</definedName>
    <definedName name="FS_F_VW_01_35097_4_EUR_20328__JV_FS_PR_EX_RATES_DATUM_COMP_">[18]Import!$B$746:$F$746</definedName>
    <definedName name="FS_F_VW_01_35097_4_EUR_2261__JV_FS_PR_EX_RATES_DATUM_COMP_">[18]Import!$B$742:$F$742</definedName>
    <definedName name="FS_F_VW_01_35097_4_EUR_23586__JV_FS_PR_EX_RATES_DATUM_COMP_">[18]Import!$B$728:$F$728</definedName>
    <definedName name="FS_F_VW_01_35097_4_EUR_24968__JV_FS_PR_EX_RATES_DATUM_COMP_">[18]Import!$B$738:$F$738</definedName>
    <definedName name="FS_F_VW_01_35097_4_EUR_24969__JV_FS_PR_EX_RATES_DATUM_COMP_">[18]Import!$B$739:$F$739</definedName>
    <definedName name="FS_F_VW_01_35097_4_EUR_25756__JV_FS_PR_EX_RATES_DATUM_COMP_">[18]Import!$B$731:$F$731</definedName>
    <definedName name="FS_F_VW_01_35097_4_EUR_2609__JV_FS_PR_EX_RATES_DATUM_COMP_">[18]Import!$B$732:$F$732</definedName>
    <definedName name="FS_F_VW_01_35097_4_EUR_27724__JV_FS_PR_EX_RATES_DATUM_COMP_">[18]Import!$B$740:$F$740</definedName>
    <definedName name="FS_F_VW_01_35097_4_EUR_27909__JV_FS_PR_EX_RATES_DATUM_COMP_">[18]Import!$B$741:$F$741</definedName>
    <definedName name="FS_F_VW_01_35097_4_EUR_28671__JV_FS_PR_EX_RATES_DATUM_COMP_">[18]Import!$B$724:$F$724</definedName>
    <definedName name="FS_F_VW_01_35097_4_EUR_28746__JV_FS_PR_EX_RATES_DATUM_COMP_">[18]Import!$B$727:$F$727</definedName>
    <definedName name="FS_F_VW_01_35097_4_EUR_29344__JV_FS_PR_EX_RATES_DATUM_COMP_">[18]Import!$B$747:$F$747</definedName>
    <definedName name="FS_F_VW_01_35097_4_EUR_2979__JV_FS_PR_EX_RATES_DATUM_COMP_">[18]Import!$B$743:$F$743</definedName>
    <definedName name="FS_F_VW_01_35097_4_EUR_316__JV_FS_PR_EX_RATES_DATUM_COMP_">[18]Import!$B$733:$F$733</definedName>
    <definedName name="FS_F_VW_01_35097_4_EUR_3478__JV_FS_PR_EX_RATES_DATUM_COMP_">[18]Import!$B$736:$F$736</definedName>
    <definedName name="FS_F_VW_01_35097_4_EUR_38597__JV_FS_PR_EX_RATES_DATUM_COMP_">[18]Import!$B$749:$F$749</definedName>
    <definedName name="FS_F_VW_01_35097_4_EUR_43249__JV_FS_PR_EX_RATES_DATUM_COMP_">[18]Import!$B$748:$F$748</definedName>
    <definedName name="FS_F_VW_01_35097_4_EUR_8319__JV_FS_PR_EX_RATES_DATUM_COMP_">[18]Import!$B$744:$F$744</definedName>
    <definedName name="FS_F_VW_01_35297_1_1205_SK__JV_FS_BIDDERS_">[17]home!$B$1011:$L$1011</definedName>
    <definedName name="FS_F_VW_01_35297_1_13421_BX__JV_FS_BIDDERS_">[17]home!$B$1010:$L$1010</definedName>
    <definedName name="FS_F_VW_01_35297_1_1433_BX__JV_FS_BIDDERS_">[17]home!$B$1018:$L$1018</definedName>
    <definedName name="FS_F_VW_01_35297_1_1441_BX__JV_FS_BIDDERS_">[17]home!$B$1020:$L$1020</definedName>
    <definedName name="FS_F_VW_01_35297_1_1445_BX__JV_FS_BIDDERS_">[17]home!$B$1025:$L$1025</definedName>
    <definedName name="FS_F_VW_01_35297_1_1479_BX__JV_FS_BIDDERS_">[17]home!$B$1033:$L$1033</definedName>
    <definedName name="FS_F_VW_01_35297_1_15067_IL__JV_FS_BIDDERS_">[17]home!$B$1004:$L$1004</definedName>
    <definedName name="FS_F_VW_01_35297_1_16_ST__JV_FS_BIDDERS_">[17]home!$B$1036:$L$1036</definedName>
    <definedName name="FS_F_VW_01_35297_1_20457_TR__JV_FS_BIDDERS_">[17]home!$B$1006:$L$1006</definedName>
    <definedName name="FS_F_VW_01_35297_1_215_BX__JV_FS_BIDDERS_">[17]home!$B$1024:$L$1024</definedName>
    <definedName name="FS_F_VW_01_35297_1_2261_AU__JV_FS_BIDDERS_">[17]home!$B$1019:$L$1019</definedName>
    <definedName name="FS_F_VW_01_35297_1_23586_HA__JV_FS_BIDDERS_">[17]home!$B$1035:$L$1035</definedName>
    <definedName name="FS_F_VW_01_35297_1_24164_TR__JV_FS_BIDDERS_">[17]home!$B$1027:$L$1027</definedName>
    <definedName name="FS_F_VW_01_35297_1_2609_RR__JV_FS_BIDDERS_">[17]home!$B$1016:$L$1016</definedName>
    <definedName name="FS_F_VW_01_35297_1_27026_US__JV_FS_BIDDERS_">[17]home!$B$1017:$L$1017</definedName>
    <definedName name="FS_F_VW_01_35297_1_300_SK__JV_FS_BIDDERS_">[17]home!$B$1026:$L$1026</definedName>
    <definedName name="FS_F_VW_01_35297_1_3030_ST__JV_FS_BIDDERS_">[17]home!$B$1032:$L$1032</definedName>
    <definedName name="FS_F_VW_01_35297_1_3150_IT__JV_FS_BIDDERS_">[17]home!$B$1031:$L$1031</definedName>
    <definedName name="FS_F_VW_01_35297_1_3256_VW__JV_FS_BIDDERS_">[17]home!$B$1015:$L$1015</definedName>
    <definedName name="FS_F_VW_01_35297_1_3465_US__JV_FS_BIDDERS_">[17]home!$B$1008:$L$1008</definedName>
    <definedName name="FS_F_VW_01_35297_1_355_SK__JV_FS_BIDDERS_">[17]home!$B$1013:$L$1013</definedName>
    <definedName name="FS_F_VW_01_35297_1_3615_VW__JV_FS_BIDDERS_">[17]home!$B$1014:$L$1014</definedName>
    <definedName name="FS_F_VW_01_35297_1_36706_US__JV_FS_BIDDERS_">[17]home!$B$1028:$L$1028</definedName>
    <definedName name="FS_F_VW_01_35297_1_36885_BX__JV_FS_BIDDERS_">[17]home!$B$1034:$L$1034</definedName>
    <definedName name="FS_F_VW_01_35297_1_38244_ST__JV_FS_BIDDERS_">[17]home!$B$1005:$L$1005</definedName>
    <definedName name="FS_F_VW_01_35297_1_41_VW__JV_FS_BIDDERS_">[17]home!$B$1022:$L$1022</definedName>
    <definedName name="FS_F_VW_01_35297_1_552_SK__JV_FS_BIDDERS_">[17]home!$B$1012:$L$1012</definedName>
    <definedName name="FS_F_VW_01_35297_1_6587_BX__JV_FS_BIDDERS_">[17]home!$B$1029:$L$1029</definedName>
    <definedName name="FS_F_VW_01_35297_1_6810_ST__JV_FS_BIDDERS_">[17]home!$B$1021:$L$1021</definedName>
    <definedName name="FS_F_VW_01_35297_1_7591_US__JV_FS_BIDDERS_">[17]home!$B$1007:$L$1007</definedName>
    <definedName name="FS_F_VW_01_35297_1_779_ST__JV_FS_BIDDERS_">[17]home!$B$1023:$L$1023</definedName>
    <definedName name="FS_F_VW_01_35297_1_8100_VW__JV_FS_BIDDERS_">[17]home!$B$1030:$L$1030</definedName>
    <definedName name="FS_F_VW_01_35297_1_9967_IL__JV_FS_BIDDERS_">[17]home!$B$1009:$L$1009</definedName>
    <definedName name="FS_F_VW_02_37469_1__FS_NEUTEILE_">[6]Import!$B$54:$D$54</definedName>
    <definedName name="FS_F_VW_02_37469_1__JV_FS_PRAESENTATIONEN_">[6]Import!$B$6:$AN$6</definedName>
    <definedName name="FS_F_VW_02_37469_1_12686_EUR__JV_FS_PR_EX_RATES_DATUM_REC_">[6]Import!$B$300:$F$300</definedName>
    <definedName name="FS_F_VW_02_37469_1_12686_VW__JV_FS_BIDDERS_">[19]Import!$B$404:$L$404</definedName>
    <definedName name="FS_F_VW_02_37469_1_13362_EUR__JV_FS_PR_EX_RATES_DATUM_REC_">[6]Import!$B$301:$F$301</definedName>
    <definedName name="FS_F_VW_02_37469_1_13362_MX__JV_FS_BIDDERS_">[19]Import!$B$401:$L$401</definedName>
    <definedName name="FS_F_VW_02_37469_1_17631_EUR__JV_FS_PR_EX_RATES_DATUM_REC_">[6]Import!$B$302:$F$302</definedName>
    <definedName name="FS_F_VW_02_37469_1_17631_JP__JV_FS_BIDDERS_">[19]Import!$B$393:$L$393</definedName>
    <definedName name="FS_F_VW_02_37469_1_190_BX__JV_FS_BIDDERS_">[19]Import!$B$397:$L$397</definedName>
    <definedName name="FS_F_VW_02_37469_1_190_EUR__JV_FS_PR_EX_RATES_DATUM_REC_">[6]Import!$B$290:$F$290</definedName>
    <definedName name="FS_F_VW_02_37469_1_20505__JV_FS_ANGEBOTSUEBERSICHT_">[6]Import!$B$64:$D$64</definedName>
    <definedName name="FS_F_VW_02_37469_1_20505__JV_FS_AVG_PRICE_">[6]Import!$B$92:$F$92</definedName>
    <definedName name="FS_F_VW_02_37469_1_20505__JV_FS_BWERTSHEET_">[6]Import!$B$171:$AH$171</definedName>
    <definedName name="FS_F_VW_02_37469_1_20505__JV_FS_COMPARISON_">[6]Import!$B$131:$S$131</definedName>
    <definedName name="FS_F_VW_02_37469_1_20505__JV_FS_REC_LIEF_">[6]Import!$B$554:$P$554</definedName>
    <definedName name="FS_F_VW_02_37469_1_20505__JV_FS_RV_LTERM_PNACHLASS_">[6]Import!$B$151:$X$151</definedName>
    <definedName name="FS_F_VW_02_37469_1_20505_31__JV_FS_REC_">[6]Import!$B$499:$Q$499</definedName>
    <definedName name="FS_F_VW_02_37469_1_20505_32__JV_FS_REC_">[6]Import!$B$500:$Q$500</definedName>
    <definedName name="FS_F_VW_02_37469_1_20505_EUR__JV_FS_PR_EX_RATES_DATUM_REC_">[6]Import!$B$303:$F$303</definedName>
    <definedName name="FS_F_VW_02_37469_1_20505_VW__JV_FS_BIDDERS_">[19]Import!$B$394:$L$394</definedName>
    <definedName name="FS_F_VW_02_37469_1_261__JV_FS_ANGEBOTSUEBERSICHT_">[6]Import!$B$66:$D$66</definedName>
    <definedName name="FS_F_VW_02_37469_1_261__JV_FS_AVG_PRICE_">[6]Import!$B$89:$F$89</definedName>
    <definedName name="FS_F_VW_02_37469_1_261__JV_FS_BWERTSHEET_">[6]Import!$B$169:$AH$169</definedName>
    <definedName name="FS_F_VW_02_37469_1_261__JV_FS_COMPARISON_">[6]Import!$B$129:$S$129</definedName>
    <definedName name="FS_F_VW_02_37469_1_261__JV_FS_REC_LIEF_">[6]Import!$B$552:$P$552</definedName>
    <definedName name="FS_F_VW_02_37469_1_261__JV_FS_RV_LTERM_PNACHLASS_">[6]Import!$B$149:$X$149</definedName>
    <definedName name="FS_F_VW_02_37469_1_261_31__JV_FS_REC_">[6]Import!$B$491:$Q$491</definedName>
    <definedName name="FS_F_VW_02_37469_1_261_32__JV_FS_REC_">[6]Import!$B$492:$Q$492</definedName>
    <definedName name="FS_F_VW_02_37469_1_261_EUR__JV_FS_PR_EX_RATES_DATUM_REC_">[6]Import!$B$291:$F$291</definedName>
    <definedName name="FS_F_VW_02_37469_1_261_VW__JV_FS_BIDDERS_">[19]Import!$B$398:$L$398</definedName>
    <definedName name="FS_F_VW_02_37469_1_26946_31__JV_FS_REC_">[6]Import!$B$501:$Q$501</definedName>
    <definedName name="FS_F_VW_02_37469_1_26946_32__JV_FS_REC_">[6]Import!$B$502:$Q$502</definedName>
    <definedName name="FS_F_VW_02_37469_1_26946_EUR__JV_FS_PR_EX_RATES_DATUM_REC_">[6]Import!$B$304:$F$304</definedName>
    <definedName name="FS_F_VW_02_37469_1_26946_VW__JV_FS_BIDDERS_">[19]Import!$B$409:$L$409</definedName>
    <definedName name="FS_F_VW_02_37469_1_31__JV_FS_BEDARFE_">[6]Import!$B$42:$E$42</definedName>
    <definedName name="FS_F_VW_02_37469_1_31_20505__JV_FS_BEDARFE_PREISE_QUOTE_">[6]Import!$B$18:$L$18</definedName>
    <definedName name="FS_F_VW_02_37469_1_31_261__JV_FS_BEDARFE_PREISE_QUOTE_">[6]Import!$B$16:$L$16</definedName>
    <definedName name="FS_F_VW_02_37469_1_31_6231__JV_FS_BEDARFE_PREISE_QUOTE_">[6]Import!$B$17:$L$17</definedName>
    <definedName name="FS_F_VW_02_37469_1_32__JV_FS_BEDARFE_">[6]Import!$B$43:$E$43</definedName>
    <definedName name="FS_F_VW_02_37469_1_32_20505__JV_FS_BEDARFE_PREISE_QUOTE_">[6]Import!$B$21:$L$21</definedName>
    <definedName name="FS_F_VW_02_37469_1_32_261__JV_FS_BEDARFE_PREISE_QUOTE_">[6]Import!$B$19:$L$19</definedName>
    <definedName name="FS_F_VW_02_37469_1_32_6231__JV_FS_BEDARFE_PREISE_QUOTE_">[6]Import!$B$20:$L$20</definedName>
    <definedName name="FS_F_VW_02_37469_1_359_EUR__JV_FS_PR_EX_RATES_DATUM_REC_">[6]Import!$B$292:$F$292</definedName>
    <definedName name="FS_F_VW_02_37469_1_359_SK__JV_FS_BIDDERS_">[19]Import!$B$392:$L$392</definedName>
    <definedName name="FS_F_VW_02_37469_1_37525_EUR__JV_FS_PR_EX_RATES_DATUM_REC_">[6]Import!$B$305:$F$305</definedName>
    <definedName name="FS_F_VW_02_37469_1_37525_VW__JV_FS_BIDDERS_">[19]Import!$B$406:$L$406</definedName>
    <definedName name="FS_F_VW_02_37469_1_41464_BX__JV_FS_BIDDERS_">[19]Import!$B$408:$L$408</definedName>
    <definedName name="FS_F_VW_02_37469_1_41464_EUR__JV_FS_PR_EX_RATES_DATUM_REC_">[6]Import!$B$306:$F$306</definedName>
    <definedName name="FS_F_VW_02_37469_1_5083__JV_FS_ANGEBOTSUEBERSICHT_">[6]Import!$B$67:$D$67</definedName>
    <definedName name="FS_F_VW_02_37469_1_5083__JV_FS_AVG_PRICE_">[6]Import!$B$90:$F$90</definedName>
    <definedName name="FS_F_VW_02_37469_1_5083_31__JV_FS_REC_">[6]Import!$B$493:$Q$493</definedName>
    <definedName name="FS_F_VW_02_37469_1_5083_32__JV_FS_REC_">[6]Import!$B$494:$Q$494</definedName>
    <definedName name="FS_F_VW_02_37469_1_5083_EUR__JV_FS_PR_EX_RATES_DATUM_REC_">[6]Import!$B$294:$F$294</definedName>
    <definedName name="FS_F_VW_02_37469_1_5083_IT__JV_FS_BIDDERS_">[19]Import!$B$403:$L$403</definedName>
    <definedName name="FS_F_VW_02_37469_1_51506_31__JV_FS_REC_">[6]Import!$B$503:$Q$503</definedName>
    <definedName name="FS_F_VW_02_37469_1_51506_32__JV_FS_REC_">[6]Import!$B$504:$Q$504</definedName>
    <definedName name="FS_F_VW_02_37469_1_51506_EUR__JV_FS_PR_EX_RATES_DATUM_REC_">[6]Import!$B$307:$F$307</definedName>
    <definedName name="FS_F_VW_02_37469_1_51506_MX__JV_FS_BIDDERS_">[19]Import!$B$402:$L$402</definedName>
    <definedName name="FS_F_VW_02_37469_1_54824_31__JV_FS_REC_">[6]Import!$B$505:$Q$505</definedName>
    <definedName name="FS_F_VW_02_37469_1_54824_32__JV_FS_REC_">[6]Import!$B$506:$Q$506</definedName>
    <definedName name="FS_F_VW_02_37469_1_54824_EUR__JV_FS_PR_EX_RATES_DATUM_REC_">[6]Import!$B$308:$F$308</definedName>
    <definedName name="FS_F_VW_02_37469_1_54824_VW__JV_FS_BIDDERS_">[19]Import!$B$407:$L$407</definedName>
    <definedName name="FS_F_VW_02_37469_1_6231__JV_FS_ANGEBOTSUEBERSICHT_">[6]Import!$B$65:$D$65</definedName>
    <definedName name="FS_F_VW_02_37469_1_6231__JV_FS_AVG_PRICE_">[6]Import!$B$91:$F$91</definedName>
    <definedName name="FS_F_VW_02_37469_1_6231__JV_FS_BWERTSHEET_">[6]Import!$B$170:$AH$170</definedName>
    <definedName name="FS_F_VW_02_37469_1_6231__JV_FS_COMPARISON_">[6]Import!$B$130:$S$130</definedName>
    <definedName name="FS_F_VW_02_37469_1_6231__JV_FS_REC_LIEF_">[6]Import!$B$553:$P$553</definedName>
    <definedName name="FS_F_VW_02_37469_1_6231__JV_FS_RV_LTERM_PNACHLASS_">[6]Import!$B$150:$X$150</definedName>
    <definedName name="FS_F_VW_02_37469_1_6231_31__JV_FS_REC_">[6]Import!$B$495:$Q$495</definedName>
    <definedName name="FS_F_VW_02_37469_1_6231_32__JV_FS_REC_">[6]Import!$B$496:$Q$496</definedName>
    <definedName name="FS_F_VW_02_37469_1_6231_EUR__JV_FS_PR_EX_RATES_DATUM_REC_">[6]Import!$B$295:$F$295</definedName>
    <definedName name="FS_F_VW_02_37469_1_6231_VW__JV_FS_BIDDERS_">[19]Import!$B$396:$L$396</definedName>
    <definedName name="FS_F_VW_02_37469_1_6238_EUR__JV_FS_PR_EX_RATES_DATUM_REC_">[6]Import!$B$296:$F$296</definedName>
    <definedName name="FS_F_VW_02_37469_1_6238_VW__JV_FS_BIDDERS_">[19]Import!$B$399:$L$399</definedName>
    <definedName name="FS_F_VW_02_37469_1_6270_31__JV_FS_REC_">[6]Import!$B$497:$Q$497</definedName>
    <definedName name="FS_F_VW_02_37469_1_6270_32__JV_FS_REC_">[6]Import!$B$498:$Q$498</definedName>
    <definedName name="FS_F_VW_02_37469_1_6270_EUR__JV_FS_PR_EX_RATES_DATUM_REC_">[6]Import!$B$297:$F$297</definedName>
    <definedName name="FS_F_VW_02_37469_1_6270_SK__JV_FS_BIDDERS_">[19]Import!$B$405:$L$405</definedName>
    <definedName name="FS_F_VW_02_37469_1_6820_EUR__JV_FS_PR_EX_RATES_DATUM_REC_">[6]Import!$B$298:$F$298</definedName>
    <definedName name="FS_F_VW_02_37469_1_6820_MX__JV_FS_BIDDERS_">[19]Import!$B$395:$L$395</definedName>
    <definedName name="FS_F_VW_02_37469_1_7767_EUR__JV_FS_PR_EX_RATES_DATUM_REC_">[6]Import!$B$299:$F$299</definedName>
    <definedName name="FS_F_VW_02_37469_1_7767_VW__JV_FS_BIDDERS_">[19]Import!$B$391:$L$391</definedName>
    <definedName name="FS_F_VW_02_37469_1_845_EUR__JV_FS_PR_EX_RATES_DATUM_REC_">[6]Import!$B$293:$F$293</definedName>
    <definedName name="FS_F_VW_02_37469_1_845_VW__JV_FS_BIDDERS_">[19]Import!$B$400:$L$400</definedName>
    <definedName name="FS_F_VW_02_37469_1_EUR_12686__JV_FS_PR_EX_RATES_DATUM_COMP_">[6]Import!$B$203:$F$203</definedName>
    <definedName name="FS_F_VW_02_37469_1_EUR_13362__JV_FS_PR_EX_RATES_DATUM_COMP_">[6]Import!$B$194:$F$194</definedName>
    <definedName name="FS_F_VW_02_37469_1_EUR_17631__JV_FS_PR_EX_RATES_DATUM_COMP_">[6]Import!$B$192:$F$192</definedName>
    <definedName name="FS_F_VW_02_37469_1_EUR_190__JV_FS_PR_EX_RATES_DATUM_COMP_">[6]Import!$B$189:$F$189</definedName>
    <definedName name="FS_F_VW_02_37469_1_EUR_20505__JV_FS_PR_EX_RATES_DATUM_COMP_">[6]Import!$B$204:$F$204</definedName>
    <definedName name="FS_F_VW_02_37469_1_EUR_261__JV_FS_PR_EX_RATES_DATUM_COMP_">[6]Import!$B$198:$F$198</definedName>
    <definedName name="FS_F_VW_02_37469_1_EUR_26946__JV_FS_PR_EX_RATES_DATUM_COMP_">[6]Import!$B$205:$F$205</definedName>
    <definedName name="FS_F_VW_02_37469_1_EUR_359__JV_FS_PR_EX_RATES_DATUM_COMP_">[6]Import!$B$196:$F$196</definedName>
    <definedName name="FS_F_VW_02_37469_1_EUR_37525__JV_FS_PR_EX_RATES_DATUM_COMP_">[6]Import!$B$206:$F$206</definedName>
    <definedName name="FS_F_VW_02_37469_1_EUR_41464__JV_FS_PR_EX_RATES_DATUM_COMP_">[6]Import!$B$190:$F$190</definedName>
    <definedName name="FS_F_VW_02_37469_1_EUR_5083__JV_FS_PR_EX_RATES_DATUM_COMP_">[6]Import!$B$191:$F$191</definedName>
    <definedName name="FS_F_VW_02_37469_1_EUR_51506__JV_FS_PR_EX_RATES_DATUM_COMP_">[6]Import!$B$195:$F$195</definedName>
    <definedName name="FS_F_VW_02_37469_1_EUR_54824__JV_FS_PR_EX_RATES_DATUM_COMP_">[6]Import!$B$207:$F$207</definedName>
    <definedName name="FS_F_VW_02_37469_1_EUR_6231__JV_FS_PR_EX_RATES_DATUM_COMP_">[6]Import!$B$200:$F$200</definedName>
    <definedName name="FS_F_VW_02_37469_1_EUR_6238__JV_FS_PR_EX_RATES_DATUM_COMP_">[6]Import!$B$201:$F$201</definedName>
    <definedName name="FS_F_VW_02_37469_1_EUR_6270__JV_FS_PR_EX_RATES_DATUM_COMP_">[6]Import!$B$197:$F$197</definedName>
    <definedName name="FS_F_VW_02_37469_1_EUR_6820__JV_FS_PR_EX_RATES_DATUM_COMP_">[6]Import!$B$193:$F$193</definedName>
    <definedName name="FS_F_VW_02_37469_1_EUR_7767__JV_FS_PR_EX_RATES_DATUM_COMP_">[6]Import!$B$202:$F$202</definedName>
    <definedName name="FS_F_VW_02_37469_1_EUR_845__JV_FS_PR_EX_RATES_DATUM_COMP_">[6]Import!$B$199:$F$199</definedName>
    <definedName name="FS_F_VW_02_37469_2__FS_NEUTEILE_">[6]Import!$B$55:$D$55</definedName>
    <definedName name="FS_F_VW_02_37469_2__JV_FS_PRAESENTATIONEN_">[6]Import!$B$7:$AN$7</definedName>
    <definedName name="FS_F_VW_02_37469_2_12686_EUR__JV_FS_PR_EX_RATES_DATUM_REC_">[6]Import!$B$319:$F$319</definedName>
    <definedName name="FS_F_VW_02_37469_2_12686_VW__JV_FS_BIDDERS_">[6]Import!$B$423:$L$423</definedName>
    <definedName name="FS_F_VW_02_37469_2_13362_EUR__JV_FS_PR_EX_RATES_DATUM_REC_">[6]Import!$B$320:$F$320</definedName>
    <definedName name="FS_F_VW_02_37469_2_13362_MX__JV_FS_BIDDERS_">[6]Import!$B$420:$L$420</definedName>
    <definedName name="FS_F_VW_02_37469_2_15__JV_FS_BEDARFE_">[6]Import!$B$44:$E$44</definedName>
    <definedName name="FS_F_VW_02_37469_2_15_20505__JV_FS_BEDARFE_PREISE_QUOTE_">[6]Import!$B$24:$L$24</definedName>
    <definedName name="FS_F_VW_02_37469_2_15_261__JV_FS_BEDARFE_PREISE_QUOTE_">[6]Import!$B$22:$L$22</definedName>
    <definedName name="FS_F_VW_02_37469_2_15_6231__JV_FS_BEDARFE_PREISE_QUOTE_">[6]Import!$B$23:$L$23</definedName>
    <definedName name="FS_F_VW_02_37469_2_17631_EUR__JV_FS_PR_EX_RATES_DATUM_REC_">[6]Import!$B$321:$F$321</definedName>
    <definedName name="FS_F_VW_02_37469_2_17631_JP__JV_FS_BIDDERS_">[6]Import!$B$412:$L$412</definedName>
    <definedName name="FS_F_VW_02_37469_2_190_BX__JV_FS_BIDDERS_">[6]Import!$B$416:$L$416</definedName>
    <definedName name="FS_F_VW_02_37469_2_190_EUR__JV_FS_PR_EX_RATES_DATUM_REC_">[6]Import!$B$309:$F$309</definedName>
    <definedName name="FS_F_VW_02_37469_2_20505__JV_FS_ANGEBOTSUEBERSICHT_">[6]Import!$B$68:$D$68</definedName>
    <definedName name="FS_F_VW_02_37469_2_20505__JV_FS_AVG_PRICE_">[6]Import!$B$96:$F$96</definedName>
    <definedName name="FS_F_VW_02_37469_2_20505__JV_FS_BWERTSHEET_">[6]Import!$B$174:$AH$174</definedName>
    <definedName name="FS_F_VW_02_37469_2_20505__JV_FS_COMPARISON_">[6]Import!$B$134:$S$134</definedName>
    <definedName name="FS_F_VW_02_37469_2_20505__JV_FS_REC_LIEF_">[6]Import!$B$557:$P$557</definedName>
    <definedName name="FS_F_VW_02_37469_2_20505__JV_FS_RV_LTERM_PNACHLASS_">[6]Import!$B$154:$X$154</definedName>
    <definedName name="FS_F_VW_02_37469_2_20505_15__JV_FS_REC_">[6]Import!$B$515:$Q$515</definedName>
    <definedName name="FS_F_VW_02_37469_2_20505_28__JV_FS_REC_">[6]Import!$B$516:$Q$516</definedName>
    <definedName name="FS_F_VW_02_37469_2_20505_EUR__JV_FS_PR_EX_RATES_DATUM_REC_">[6]Import!$B$322:$F$322</definedName>
    <definedName name="FS_F_VW_02_37469_2_20505_VW__JV_FS_BIDDERS_">[6]Import!$B$413:$L$413</definedName>
    <definedName name="FS_F_VW_02_37469_2_261__JV_FS_ANGEBOTSUEBERSICHT_">[6]Import!$B$70:$D$70</definedName>
    <definedName name="FS_F_VW_02_37469_2_261__JV_FS_AVG_PRICE_">[6]Import!$B$93:$F$93</definedName>
    <definedName name="FS_F_VW_02_37469_2_261__JV_FS_BWERTSHEET_">[6]Import!$B$172:$AH$172</definedName>
    <definedName name="FS_F_VW_02_37469_2_261__JV_FS_COMPARISON_">[6]Import!$B$132:$S$132</definedName>
    <definedName name="FS_F_VW_02_37469_2_261__JV_FS_REC_LIEF_">[6]Import!$B$555:$P$555</definedName>
    <definedName name="FS_F_VW_02_37469_2_261__JV_FS_RV_LTERM_PNACHLASS_">[6]Import!$B$152:$X$152</definedName>
    <definedName name="FS_F_VW_02_37469_2_261_15__JV_FS_REC_">[6]Import!$B$507:$Q$507</definedName>
    <definedName name="FS_F_VW_02_37469_2_261_28__JV_FS_REC_">[6]Import!$B$508:$Q$508</definedName>
    <definedName name="FS_F_VW_02_37469_2_261_EUR__JV_FS_PR_EX_RATES_DATUM_REC_">[6]Import!$B$310:$F$310</definedName>
    <definedName name="FS_F_VW_02_37469_2_261_VW__JV_FS_BIDDERS_">[6]Import!$B$417:$L$417</definedName>
    <definedName name="FS_F_VW_02_37469_2_26946_15__JV_FS_REC_">[6]Import!$B$517:$Q$517</definedName>
    <definedName name="FS_F_VW_02_37469_2_26946_28__JV_FS_REC_">[6]Import!$B$518:$Q$518</definedName>
    <definedName name="FS_F_VW_02_37469_2_26946_EUR__JV_FS_PR_EX_RATES_DATUM_REC_">[6]Import!$B$323:$F$323</definedName>
    <definedName name="FS_F_VW_02_37469_2_26946_VW__JV_FS_BIDDERS_">[6]Import!$B$428:$L$428</definedName>
    <definedName name="FS_F_VW_02_37469_2_28__JV_FS_BEDARFE_">[6]Import!$B$45:$E$45</definedName>
    <definedName name="FS_F_VW_02_37469_2_28_20505__JV_FS_BEDARFE_PREISE_QUOTE_">[6]Import!$B$27:$L$27</definedName>
    <definedName name="FS_F_VW_02_37469_2_28_261__JV_FS_BEDARFE_PREISE_QUOTE_">[6]Import!$B$25:$L$25</definedName>
    <definedName name="FS_F_VW_02_37469_2_28_6231__JV_FS_BEDARFE_PREISE_QUOTE_">[6]Import!$B$26:$L$26</definedName>
    <definedName name="FS_F_VW_02_37469_2_359_EUR__JV_FS_PR_EX_RATES_DATUM_REC_">[6]Import!$B$311:$F$311</definedName>
    <definedName name="FS_F_VW_02_37469_2_359_SK__JV_FS_BIDDERS_">[6]Import!$B$411:$L$411</definedName>
    <definedName name="FS_F_VW_02_37469_2_37525_EUR__JV_FS_PR_EX_RATES_DATUM_REC_">[6]Import!$B$324:$F$324</definedName>
    <definedName name="FS_F_VW_02_37469_2_37525_VW__JV_FS_BIDDERS_">[6]Import!$B$425:$L$425</definedName>
    <definedName name="FS_F_VW_02_37469_2_41464_BX__JV_FS_BIDDERS_">[6]Import!$B$427:$L$427</definedName>
    <definedName name="FS_F_VW_02_37469_2_41464_EUR__JV_FS_PR_EX_RATES_DATUM_REC_">[6]Import!$B$325:$F$325</definedName>
    <definedName name="FS_F_VW_02_37469_2_5083__JV_FS_ANGEBOTSUEBERSICHT_">[6]Import!$B$71:$D$71</definedName>
    <definedName name="FS_F_VW_02_37469_2_5083__JV_FS_AVG_PRICE_">[6]Import!$B$94:$F$94</definedName>
    <definedName name="FS_F_VW_02_37469_2_5083_15__JV_FS_REC_">[6]Import!$B$509:$Q$509</definedName>
    <definedName name="FS_F_VW_02_37469_2_5083_28__JV_FS_REC_">[6]Import!$B$510:$Q$510</definedName>
    <definedName name="FS_F_VW_02_37469_2_5083_EUR__JV_FS_PR_EX_RATES_DATUM_REC_">[6]Import!$B$313:$F$313</definedName>
    <definedName name="FS_F_VW_02_37469_2_5083_IT__JV_FS_BIDDERS_">[6]Import!$B$422:$L$422</definedName>
    <definedName name="FS_F_VW_02_37469_2_51506_15__JV_FS_REC_">[6]Import!$B$519:$Q$519</definedName>
    <definedName name="FS_F_VW_02_37469_2_51506_28__JV_FS_REC_">[6]Import!$B$520:$Q$520</definedName>
    <definedName name="FS_F_VW_02_37469_2_51506_EUR__JV_FS_PR_EX_RATES_DATUM_REC_">[6]Import!$B$326:$F$326</definedName>
    <definedName name="FS_F_VW_02_37469_2_51506_MX__JV_FS_BIDDERS_">[6]Import!$B$421:$L$421</definedName>
    <definedName name="FS_F_VW_02_37469_2_54824_15__JV_FS_REC_">[6]Import!$B$521:$Q$521</definedName>
    <definedName name="FS_F_VW_02_37469_2_54824_28__JV_FS_REC_">[6]Import!$B$522:$Q$522</definedName>
    <definedName name="FS_F_VW_02_37469_2_54824_EUR__JV_FS_PR_EX_RATES_DATUM_REC_">[6]Import!$B$327:$F$327</definedName>
    <definedName name="FS_F_VW_02_37469_2_54824_VW__JV_FS_BIDDERS_">[6]Import!$B$426:$L$426</definedName>
    <definedName name="FS_F_VW_02_37469_2_6231__JV_FS_ANGEBOTSUEBERSICHT_">[6]Import!$B$69:$D$69</definedName>
    <definedName name="FS_F_VW_02_37469_2_6231__JV_FS_AVG_PRICE_">[6]Import!$B$95:$F$95</definedName>
    <definedName name="FS_F_VW_02_37469_2_6231__JV_FS_BWERTSHEET_">[6]Import!$B$173:$AH$173</definedName>
    <definedName name="FS_F_VW_02_37469_2_6231__JV_FS_COMPARISON_">[6]Import!$B$133:$S$133</definedName>
    <definedName name="FS_F_VW_02_37469_2_6231__JV_FS_REC_LIEF_">[6]Import!$B$556:$P$556</definedName>
    <definedName name="FS_F_VW_02_37469_2_6231__JV_FS_RV_LTERM_PNACHLASS_">[6]Import!$B$153:$X$153</definedName>
    <definedName name="FS_F_VW_02_37469_2_6231_15__JV_FS_REC_">[6]Import!$B$511:$Q$511</definedName>
    <definedName name="FS_F_VW_02_37469_2_6231_28__JV_FS_REC_">[6]Import!$B$512:$Q$512</definedName>
    <definedName name="FS_F_VW_02_37469_2_6231_EUR__JV_FS_PR_EX_RATES_DATUM_REC_">[6]Import!$B$314:$F$314</definedName>
    <definedName name="FS_F_VW_02_37469_2_6231_VW__JV_FS_BIDDERS_">[6]Import!$B$415:$L$415</definedName>
    <definedName name="FS_F_VW_02_37469_2_6238_EUR__JV_FS_PR_EX_RATES_DATUM_REC_">[6]Import!$B$315:$F$315</definedName>
    <definedName name="FS_F_VW_02_37469_2_6238_VW__JV_FS_BIDDERS_">[6]Import!$B$418:$L$418</definedName>
    <definedName name="FS_F_VW_02_37469_2_6270_15__JV_FS_REC_">[6]Import!$B$513:$Q$513</definedName>
    <definedName name="FS_F_VW_02_37469_2_6270_28__JV_FS_REC_">[6]Import!$B$514:$Q$514</definedName>
    <definedName name="FS_F_VW_02_37469_2_6270_EUR__JV_FS_PR_EX_RATES_DATUM_REC_">[6]Import!$B$316:$F$316</definedName>
    <definedName name="FS_F_VW_02_37469_2_6270_SK__JV_FS_BIDDERS_">[6]Import!$B$424:$L$424</definedName>
    <definedName name="FS_F_VW_02_37469_2_6820_EUR__JV_FS_PR_EX_RATES_DATUM_REC_">[6]Import!$B$317:$F$317</definedName>
    <definedName name="FS_F_VW_02_37469_2_6820_MX__JV_FS_BIDDERS_">[6]Import!$B$414:$L$414</definedName>
    <definedName name="FS_F_VW_02_37469_2_7767_EUR__JV_FS_PR_EX_RATES_DATUM_REC_">[6]Import!$B$318:$F$318</definedName>
    <definedName name="FS_F_VW_02_37469_2_7767_VW__JV_FS_BIDDERS_">[6]Import!$B$410:$L$410</definedName>
    <definedName name="FS_F_VW_02_37469_2_845_EUR__JV_FS_PR_EX_RATES_DATUM_REC_">[6]Import!$B$312:$F$312</definedName>
    <definedName name="FS_F_VW_02_37469_2_845_VW__JV_FS_BIDDERS_">[6]Import!$B$419:$L$419</definedName>
    <definedName name="FS_F_VW_02_37469_2_EUR_12686__JV_FS_PR_EX_RATES_DATUM_COMP_">[6]Import!$B$222:$F$222</definedName>
    <definedName name="FS_F_VW_02_37469_2_EUR_13362__JV_FS_PR_EX_RATES_DATUM_COMP_">[6]Import!$B$213:$F$213</definedName>
    <definedName name="FS_F_VW_02_37469_2_EUR_17631__JV_FS_PR_EX_RATES_DATUM_COMP_">[6]Import!$B$211:$F$211</definedName>
    <definedName name="FS_F_VW_02_37469_2_EUR_190__JV_FS_PR_EX_RATES_DATUM_COMP_">[6]Import!$B$208:$F$208</definedName>
    <definedName name="FS_F_VW_02_37469_2_EUR_20505__JV_FS_PR_EX_RATES_DATUM_COMP_">[6]Import!$B$223:$F$223</definedName>
    <definedName name="FS_F_VW_02_37469_2_EUR_261__JV_FS_PR_EX_RATES_DATUM_COMP_">[6]Import!$B$217:$F$217</definedName>
    <definedName name="FS_F_VW_02_37469_2_EUR_26946__JV_FS_PR_EX_RATES_DATUM_COMP_">[6]Import!$B$224:$F$224</definedName>
    <definedName name="FS_F_VW_02_37469_2_EUR_359__JV_FS_PR_EX_RATES_DATUM_COMP_">[6]Import!$B$215:$F$215</definedName>
    <definedName name="FS_F_VW_02_37469_2_EUR_37525__JV_FS_PR_EX_RATES_DATUM_COMP_">[6]Import!$B$225:$F$225</definedName>
    <definedName name="FS_F_VW_02_37469_2_EUR_41464__JV_FS_PR_EX_RATES_DATUM_COMP_">[6]Import!$B$209:$F$209</definedName>
    <definedName name="FS_F_VW_02_37469_2_EUR_5083__JV_FS_PR_EX_RATES_DATUM_COMP_">[6]Import!$B$210:$F$210</definedName>
    <definedName name="FS_F_VW_02_37469_2_EUR_51506__JV_FS_PR_EX_RATES_DATUM_COMP_">[6]Import!$B$214:$F$214</definedName>
    <definedName name="FS_F_VW_02_37469_2_EUR_54824__JV_FS_PR_EX_RATES_DATUM_COMP_">[6]Import!$B$226:$F$226</definedName>
    <definedName name="FS_F_VW_02_37469_2_EUR_6231__JV_FS_PR_EX_RATES_DATUM_COMP_">[6]Import!$B$219:$F$219</definedName>
    <definedName name="FS_F_VW_02_37469_2_EUR_6238__JV_FS_PR_EX_RATES_DATUM_COMP_">[6]Import!$B$220:$F$220</definedName>
    <definedName name="FS_F_VW_02_37469_2_EUR_6270__JV_FS_PR_EX_RATES_DATUM_COMP_">[6]Import!$B$216:$F$216</definedName>
    <definedName name="FS_F_VW_02_37469_2_EUR_6820__JV_FS_PR_EX_RATES_DATUM_COMP_">[6]Import!$B$212:$F$212</definedName>
    <definedName name="FS_F_VW_02_37469_2_EUR_7767__JV_FS_PR_EX_RATES_DATUM_COMP_">[6]Import!$B$221:$F$221</definedName>
    <definedName name="FS_F_VW_02_37469_2_EUR_845__JV_FS_PR_EX_RATES_DATUM_COMP_">[6]Import!$B$218:$F$218</definedName>
    <definedName name="FS_F_VW_02_37469_3__FS_NEUTEILE_">[6]Import!$B$56:$D$56</definedName>
    <definedName name="FS_F_VW_02_37469_3__JV_FS_PRAESENTATIONEN_">[6]Import!$B$8:$AN$8</definedName>
    <definedName name="FS_F_VW_02_37469_3_12686_EUR__JV_FS_PR_EX_RATES_DATUM_REC_">[6]Import!$B$338:$F$338</definedName>
    <definedName name="FS_F_VW_02_37469_3_12686_VW__JV_FS_BIDDERS_">[6]Import!$B$442:$L$442</definedName>
    <definedName name="FS_F_VW_02_37469_3_13362_EUR__JV_FS_PR_EX_RATES_DATUM_REC_">[6]Import!$B$339:$F$339</definedName>
    <definedName name="FS_F_VW_02_37469_3_13362_MX__JV_FS_BIDDERS_">[6]Import!$B$439:$L$439</definedName>
    <definedName name="FS_F_VW_02_37469_3_15__JV_FS_BEDARFE_">[6]Import!$B$46:$E$46</definedName>
    <definedName name="FS_F_VW_02_37469_3_15_20505__JV_FS_BEDARFE_PREISE_QUOTE_">[6]Import!$B$30:$L$30</definedName>
    <definedName name="FS_F_VW_02_37469_3_15_261__JV_FS_BEDARFE_PREISE_QUOTE_">[6]Import!$B$28:$L$28</definedName>
    <definedName name="FS_F_VW_02_37469_3_15_6231__JV_FS_BEDARFE_PREISE_QUOTE_">[6]Import!$B$29:$L$29</definedName>
    <definedName name="FS_F_VW_02_37469_3_17631_EUR__JV_FS_PR_EX_RATES_DATUM_REC_">[6]Import!$B$340:$F$340</definedName>
    <definedName name="FS_F_VW_02_37469_3_17631_JP__JV_FS_BIDDERS_">[6]Import!$B$431:$L$431</definedName>
    <definedName name="FS_F_VW_02_37469_3_190_BX__JV_FS_BIDDERS_">[6]Import!$B$435:$L$435</definedName>
    <definedName name="FS_F_VW_02_37469_3_190_EUR__JV_FS_PR_EX_RATES_DATUM_REC_">[6]Import!$B$328:$F$328</definedName>
    <definedName name="FS_F_VW_02_37469_3_20505__JV_FS_ANGEBOTSUEBERSICHT_">[6]Import!$B$72:$D$72</definedName>
    <definedName name="FS_F_VW_02_37469_3_20505__JV_FS_AVG_PRICE_">[6]Import!$B$100:$F$100</definedName>
    <definedName name="FS_F_VW_02_37469_3_20505__JV_FS_BWERTSHEET_">[6]Import!$B$177:$AH$177</definedName>
    <definedName name="FS_F_VW_02_37469_3_20505__JV_FS_COMPARISON_">[6]Import!$B$137:$S$137</definedName>
    <definedName name="FS_F_VW_02_37469_3_20505__JV_FS_REC_LIEF_">[6]Import!$B$560:$P$560</definedName>
    <definedName name="FS_F_VW_02_37469_3_20505__JV_FS_RV_LTERM_PNACHLASS_">[6]Import!$B$157:$X$157</definedName>
    <definedName name="FS_F_VW_02_37469_3_20505_15__JV_FS_REC_">[6]Import!$B$527:$Q$527</definedName>
    <definedName name="FS_F_VW_02_37469_3_20505_EUR__JV_FS_PR_EX_RATES_DATUM_REC_">[6]Import!$B$341:$F$341</definedName>
    <definedName name="FS_F_VW_02_37469_3_20505_VW__JV_FS_BIDDERS_">[6]Import!$B$432:$L$432</definedName>
    <definedName name="FS_F_VW_02_37469_3_261__JV_FS_ANGEBOTSUEBERSICHT_">[6]Import!$B$74:$D$74</definedName>
    <definedName name="FS_F_VW_02_37469_3_261__JV_FS_AVG_PRICE_">[6]Import!$B$97:$F$97</definedName>
    <definedName name="FS_F_VW_02_37469_3_261__JV_FS_BWERTSHEET_">[6]Import!$B$175:$AH$175</definedName>
    <definedName name="FS_F_VW_02_37469_3_261__JV_FS_COMPARISON_">[6]Import!$B$135:$S$135</definedName>
    <definedName name="FS_F_VW_02_37469_3_261__JV_FS_REC_LIEF_">[6]Import!$B$558:$P$558</definedName>
    <definedName name="FS_F_VW_02_37469_3_261__JV_FS_RV_LTERM_PNACHLASS_">[6]Import!$B$155:$X$155</definedName>
    <definedName name="FS_F_VW_02_37469_3_261_15__JV_FS_REC_">[6]Import!$B$523:$Q$523</definedName>
    <definedName name="FS_F_VW_02_37469_3_261_EUR__JV_FS_PR_EX_RATES_DATUM_REC_">[6]Import!$B$329:$F$329</definedName>
    <definedName name="FS_F_VW_02_37469_3_261_VW__JV_FS_BIDDERS_">[6]Import!$B$436:$L$436</definedName>
    <definedName name="FS_F_VW_02_37469_3_26946_15__JV_FS_REC_">[6]Import!$B$528:$Q$528</definedName>
    <definedName name="FS_F_VW_02_37469_3_26946_EUR__JV_FS_PR_EX_RATES_DATUM_REC_">[6]Import!$B$342:$F$342</definedName>
    <definedName name="FS_F_VW_02_37469_3_26946_VW__JV_FS_BIDDERS_">[6]Import!$B$447:$L$447</definedName>
    <definedName name="FS_F_VW_02_37469_3_359_EUR__JV_FS_PR_EX_RATES_DATUM_REC_">[6]Import!$B$330:$F$330</definedName>
    <definedName name="FS_F_VW_02_37469_3_359_SK__JV_FS_BIDDERS_">[6]Import!$B$430:$L$430</definedName>
    <definedName name="FS_F_VW_02_37469_3_37525_EUR__JV_FS_PR_EX_RATES_DATUM_REC_">[6]Import!$B$343:$F$343</definedName>
    <definedName name="FS_F_VW_02_37469_3_37525_VW__JV_FS_BIDDERS_">[6]Import!$B$444:$L$444</definedName>
    <definedName name="FS_F_VW_02_37469_3_41464_BX__JV_FS_BIDDERS_">[6]Import!$B$446:$L$446</definedName>
    <definedName name="FS_F_VW_02_37469_3_41464_EUR__JV_FS_PR_EX_RATES_DATUM_REC_">[6]Import!$B$344:$F$344</definedName>
    <definedName name="FS_F_VW_02_37469_3_5083__JV_FS_ANGEBOTSUEBERSICHT_">[6]Import!$B$75:$D$75</definedName>
    <definedName name="FS_F_VW_02_37469_3_5083__JV_FS_AVG_PRICE_">[6]Import!$B$98:$F$98</definedName>
    <definedName name="FS_F_VW_02_37469_3_5083_15__JV_FS_REC_">[6]Import!$B$524:$Q$524</definedName>
    <definedName name="FS_F_VW_02_37469_3_5083_EUR__JV_FS_PR_EX_RATES_DATUM_REC_">[6]Import!$B$332:$F$332</definedName>
    <definedName name="FS_F_VW_02_37469_3_5083_IT__JV_FS_BIDDERS_">[6]Import!$B$441:$L$441</definedName>
    <definedName name="FS_F_VW_02_37469_3_51506_15__JV_FS_REC_">[6]Import!$B$529:$Q$529</definedName>
    <definedName name="FS_F_VW_02_37469_3_51506_EUR__JV_FS_PR_EX_RATES_DATUM_REC_">[6]Import!$B$345:$F$345</definedName>
    <definedName name="FS_F_VW_02_37469_3_51506_MX__JV_FS_BIDDERS_">[6]Import!$B$440:$L$440</definedName>
    <definedName name="FS_F_VW_02_37469_3_54824_15__JV_FS_REC_">[6]Import!$B$530:$Q$530</definedName>
    <definedName name="FS_F_VW_02_37469_3_54824_EUR__JV_FS_PR_EX_RATES_DATUM_REC_">[6]Import!$B$346:$F$346</definedName>
    <definedName name="FS_F_VW_02_37469_3_54824_VW__JV_FS_BIDDERS_">[6]Import!$B$445:$L$445</definedName>
    <definedName name="FS_F_VW_02_37469_3_6231__JV_FS_ANGEBOTSUEBERSICHT_">[6]Import!$B$73:$D$73</definedName>
    <definedName name="FS_F_VW_02_37469_3_6231__JV_FS_AVG_PRICE_">[6]Import!$B$99:$F$99</definedName>
    <definedName name="FS_F_VW_02_37469_3_6231__JV_FS_BWERTSHEET_">[6]Import!$B$176:$AH$176</definedName>
    <definedName name="FS_F_VW_02_37469_3_6231__JV_FS_COMPARISON_">[6]Import!$B$136:$S$136</definedName>
    <definedName name="FS_F_VW_02_37469_3_6231__JV_FS_REC_LIEF_">[6]Import!$B$559:$P$559</definedName>
    <definedName name="FS_F_VW_02_37469_3_6231__JV_FS_RV_LTERM_PNACHLASS_">[6]Import!$B$156:$X$156</definedName>
    <definedName name="FS_F_VW_02_37469_3_6231_15__JV_FS_REC_">[6]Import!$B$525:$Q$525</definedName>
    <definedName name="FS_F_VW_02_37469_3_6231_EUR__JV_FS_PR_EX_RATES_DATUM_REC_">[6]Import!$B$333:$F$333</definedName>
    <definedName name="FS_F_VW_02_37469_3_6231_VW__JV_FS_BIDDERS_">[6]Import!$B$434:$L$434</definedName>
    <definedName name="FS_F_VW_02_37469_3_6238_EUR__JV_FS_PR_EX_RATES_DATUM_REC_">[6]Import!$B$334:$F$334</definedName>
    <definedName name="FS_F_VW_02_37469_3_6238_VW__JV_FS_BIDDERS_">[6]Import!$B$437:$L$437</definedName>
    <definedName name="FS_F_VW_02_37469_3_6270_15__JV_FS_REC_">[6]Import!$B$526:$Q$526</definedName>
    <definedName name="FS_F_VW_02_37469_3_6270_EUR__JV_FS_PR_EX_RATES_DATUM_REC_">[6]Import!$B$335:$F$335</definedName>
    <definedName name="FS_F_VW_02_37469_3_6270_SK__JV_FS_BIDDERS_">[6]Import!$B$443:$L$443</definedName>
    <definedName name="FS_F_VW_02_37469_3_6820_EUR__JV_FS_PR_EX_RATES_DATUM_REC_">[6]Import!$B$336:$F$336</definedName>
    <definedName name="FS_F_VW_02_37469_3_6820_MX__JV_FS_BIDDERS_">[6]Import!$B$433:$L$433</definedName>
    <definedName name="FS_F_VW_02_37469_3_7767_EUR__JV_FS_PR_EX_RATES_DATUM_REC_">[6]Import!$B$337:$F$337</definedName>
    <definedName name="FS_F_VW_02_37469_3_7767_VW__JV_FS_BIDDERS_">[6]Import!$B$429:$L$429</definedName>
    <definedName name="FS_F_VW_02_37469_3_845_EUR__JV_FS_PR_EX_RATES_DATUM_REC_">[6]Import!$B$331:$F$331</definedName>
    <definedName name="FS_F_VW_02_37469_3_845_VW__JV_FS_BIDDERS_">[6]Import!$B$438:$L$438</definedName>
    <definedName name="FS_F_VW_02_37469_3_EUR_12686__JV_FS_PR_EX_RATES_DATUM_COMP_">[6]Import!$B$241:$F$241</definedName>
    <definedName name="FS_F_VW_02_37469_3_EUR_13362__JV_FS_PR_EX_RATES_DATUM_COMP_">[6]Import!$B$232:$F$232</definedName>
    <definedName name="FS_F_VW_02_37469_3_EUR_17631__JV_FS_PR_EX_RATES_DATUM_COMP_">[6]Import!$B$230:$F$230</definedName>
    <definedName name="FS_F_VW_02_37469_3_EUR_190__JV_FS_PR_EX_RATES_DATUM_COMP_">[6]Import!$B$227:$F$227</definedName>
    <definedName name="FS_F_VW_02_37469_3_EUR_20505__JV_FS_PR_EX_RATES_DATUM_COMP_">[6]Import!$B$242:$F$242</definedName>
    <definedName name="FS_F_VW_02_37469_3_EUR_261__JV_FS_PR_EX_RATES_DATUM_COMP_">[6]Import!$B$236:$F$236</definedName>
    <definedName name="FS_F_VW_02_37469_3_EUR_26946__JV_FS_PR_EX_RATES_DATUM_COMP_">[6]Import!$B$243:$F$243</definedName>
    <definedName name="FS_F_VW_02_37469_3_EUR_359__JV_FS_PR_EX_RATES_DATUM_COMP_">[6]Import!$B$234:$F$234</definedName>
    <definedName name="FS_F_VW_02_37469_3_EUR_37525__JV_FS_PR_EX_RATES_DATUM_COMP_">[6]Import!$B$244:$F$244</definedName>
    <definedName name="FS_F_VW_02_37469_3_EUR_41464__JV_FS_PR_EX_RATES_DATUM_COMP_">[6]Import!$B$228:$F$228</definedName>
    <definedName name="FS_F_VW_02_37469_3_EUR_5083__JV_FS_PR_EX_RATES_DATUM_COMP_">[6]Import!$B$229:$F$229</definedName>
    <definedName name="FS_F_VW_02_37469_3_EUR_51506__JV_FS_PR_EX_RATES_DATUM_COMP_">[6]Import!$B$233:$F$233</definedName>
    <definedName name="FS_F_VW_02_37469_3_EUR_54824__JV_FS_PR_EX_RATES_DATUM_COMP_">[6]Import!$B$245:$F$245</definedName>
    <definedName name="FS_F_VW_02_37469_3_EUR_6231__JV_FS_PR_EX_RATES_DATUM_COMP_">[6]Import!$B$238:$F$238</definedName>
    <definedName name="FS_F_VW_02_37469_3_EUR_6238__JV_FS_PR_EX_RATES_DATUM_COMP_">[6]Import!$B$239:$F$239</definedName>
    <definedName name="FS_F_VW_02_37469_3_EUR_6270__JV_FS_PR_EX_RATES_DATUM_COMP_">[6]Import!$B$235:$F$235</definedName>
    <definedName name="FS_F_VW_02_37469_3_EUR_6820__JV_FS_PR_EX_RATES_DATUM_COMP_">[6]Import!$B$231:$F$231</definedName>
    <definedName name="FS_F_VW_02_37469_3_EUR_7767__JV_FS_PR_EX_RATES_DATUM_COMP_">[6]Import!$B$240:$F$240</definedName>
    <definedName name="FS_F_VW_02_37469_3_EUR_845__JV_FS_PR_EX_RATES_DATUM_COMP_">[6]Import!$B$237:$F$237</definedName>
    <definedName name="FS_F_VW_02_37469_4__FS_NEUTEILE_">[6]Import!$B$57:$D$57</definedName>
    <definedName name="FS_F_VW_02_37469_4__JV_FS_PRAESENTATIONEN_">[6]Import!$B$9:$AN$9</definedName>
    <definedName name="FS_F_VW_02_37469_4_12686_EUR__JV_FS_PR_EX_RATES_DATUM_REC_">[6]Import!$B$358:$F$358</definedName>
    <definedName name="FS_F_VW_02_37469_4_12686_USD__JV_FS_PR_EX_RATES_DATUM_REC_">[20]Import!$B$376:$F$376</definedName>
    <definedName name="FS_F_VW_02_37469_4_12686_VW__JV_FS_BIDDERS_">[6]Import!$B$461:$L$461</definedName>
    <definedName name="FS_F_VW_02_37469_4_13362_EUR__JV_FS_PR_EX_RATES_DATUM_REC_">[6]Import!$B$359:$F$359</definedName>
    <definedName name="FS_F_VW_02_37469_4_13362_MX__JV_FS_BIDDERS_">[6]Import!$B$458:$L$458</definedName>
    <definedName name="FS_F_VW_02_37469_4_13362_USD__JV_FS_PR_EX_RATES_DATUM_REC_">[20]Import!$B$378:$F$378</definedName>
    <definedName name="FS_F_VW_02_37469_4_17631_EUR__JV_FS_PR_EX_RATES_DATUM_REC_">[6]Import!$B$360:$F$360</definedName>
    <definedName name="FS_F_VW_02_37469_4_17631_JP__JV_FS_BIDDERS_">[6]Import!$B$450:$L$450</definedName>
    <definedName name="FS_F_VW_02_37469_4_17631_USD__JV_FS_PR_EX_RATES_DATUM_REC_">[20]Import!$B$380:$F$380</definedName>
    <definedName name="FS_F_VW_02_37469_4_190_BX__JV_FS_BIDDERS_">[6]Import!$B$454:$L$454</definedName>
    <definedName name="FS_F_VW_02_37469_4_190_EUR__JV_FS_PR_EX_RATES_DATUM_REC_">[6]Import!$B$347:$F$347</definedName>
    <definedName name="FS_F_VW_02_37469_4_190_USD__JV_FS_PR_EX_RATES_DATUM_REC_">[20]Import!$B$356:$F$356</definedName>
    <definedName name="FS_F_VW_02_37469_4_20505__JV_FS_ANGEBOTSUEBERSICHT_">[6]Import!$B$76:$D$76</definedName>
    <definedName name="FS_F_VW_02_37469_4_20505__JV_FS_AVG_PRICE_">[6]Import!$B$104:$F$104</definedName>
    <definedName name="FS_F_VW_02_37469_4_20505__JV_FS_BWERTSHEET_">[6]Import!$B$180:$AH$180</definedName>
    <definedName name="FS_F_VW_02_37469_4_20505__JV_FS_COMPARISON_">[6]Import!$B$140:$S$140</definedName>
    <definedName name="FS_F_VW_02_37469_4_20505__JV_FS_REC_LIEF_">[6]Import!$B$563:$P$563</definedName>
    <definedName name="FS_F_VW_02_37469_4_20505__JV_FS_RV_LTERM_PNACHLASS_">[6]Import!$B$160:$X$160</definedName>
    <definedName name="FS_F_VW_02_37469_4_20505_66__JV_FS_REC_">[6]Import!$B$535:$Q$535</definedName>
    <definedName name="FS_F_VW_02_37469_4_20505_EUR__JV_FS_PR_EX_RATES_DATUM_REC_">[6]Import!$B$361:$F$361</definedName>
    <definedName name="FS_F_VW_02_37469_4_20505_USD__JV_FS_PR_EX_RATES_DATUM_REC_">[20]Import!$B$382:$F$382</definedName>
    <definedName name="FS_F_VW_02_37469_4_20505_VW__JV_FS_BIDDERS_">[6]Import!$B$451:$L$451</definedName>
    <definedName name="FS_F_VW_02_37469_4_261__JV_FS_ANGEBOTSUEBERSICHT_">[6]Import!$B$78:$D$78</definedName>
    <definedName name="FS_F_VW_02_37469_4_261__JV_FS_AVG_PRICE_">[6]Import!$B$101:$F$101</definedName>
    <definedName name="FS_F_VW_02_37469_4_261__JV_FS_BWERTSHEET_">[6]Import!$B$178:$AH$178</definedName>
    <definedName name="FS_F_VW_02_37469_4_261__JV_FS_COMPARISON_">[6]Import!$B$138:$S$138</definedName>
    <definedName name="FS_F_VW_02_37469_4_261__JV_FS_REC_LIEF_">[6]Import!$B$561:$P$561</definedName>
    <definedName name="FS_F_VW_02_37469_4_261__JV_FS_RV_LTERM_PNACHLASS_">[6]Import!$B$158:$X$158</definedName>
    <definedName name="FS_F_VW_02_37469_4_261_66__JV_FS_REC_">[6]Import!$B$531:$Q$531</definedName>
    <definedName name="FS_F_VW_02_37469_4_261_EUR__JV_FS_PR_EX_RATES_DATUM_REC_">[6]Import!$B$348:$F$348</definedName>
    <definedName name="FS_F_VW_02_37469_4_261_USD__JV_FS_PR_EX_RATES_DATUM_REC_">[20]Import!$B$358:$F$358</definedName>
    <definedName name="FS_F_VW_02_37469_4_261_VW__JV_FS_BIDDERS_">[6]Import!$B$455:$L$455</definedName>
    <definedName name="FS_F_VW_02_37469_4_26946_66__JV_FS_REC_">[6]Import!$B$536:$Q$536</definedName>
    <definedName name="FS_F_VW_02_37469_4_26946_EUR__JV_FS_PR_EX_RATES_DATUM_REC_">[6]Import!$B$362:$F$362</definedName>
    <definedName name="FS_F_VW_02_37469_4_26946_USD__JV_FS_PR_EX_RATES_DATUM_REC_">[20]Import!$B$384:$F$384</definedName>
    <definedName name="FS_F_VW_02_37469_4_26946_VW__JV_FS_BIDDERS_">[6]Import!$B$466:$L$466</definedName>
    <definedName name="FS_F_VW_02_37469_4_359_EUR__JV_FS_PR_EX_RATES_DATUM_REC_">[6]Import!$B$349:$F$349</definedName>
    <definedName name="FS_F_VW_02_37469_4_359_SK__JV_FS_BIDDERS_">[6]Import!$B$449:$L$449</definedName>
    <definedName name="FS_F_VW_02_37469_4_359_USD__JV_FS_PR_EX_RATES_DATUM_REC_">[20]Import!$B$360:$F$360</definedName>
    <definedName name="FS_F_VW_02_37469_4_37525_EUR__JV_FS_PR_EX_RATES_DATUM_REC_">[6]Import!$B$363:$F$363</definedName>
    <definedName name="FS_F_VW_02_37469_4_37525_USD__JV_FS_PR_EX_RATES_DATUM_REC_">[20]Import!$B$386:$F$386</definedName>
    <definedName name="FS_F_VW_02_37469_4_37525_VW__JV_FS_BIDDERS_">[6]Import!$B$463:$L$463</definedName>
    <definedName name="FS_F_VW_02_37469_4_41464_BX__JV_FS_BIDDERS_">[6]Import!$B$465:$L$465</definedName>
    <definedName name="FS_F_VW_02_37469_4_41464_EUR__JV_FS_PR_EX_RATES_DATUM_REC_">[6]Import!$B$364:$F$364</definedName>
    <definedName name="FS_F_VW_02_37469_4_41464_USD__JV_FS_PR_EX_RATES_DATUM_REC_">[20]Import!$B$388:$F$388</definedName>
    <definedName name="FS_F_VW_02_37469_4_5083__JV_FS_ANGEBOTSUEBERSICHT_">[6]Import!$B$79:$D$79</definedName>
    <definedName name="FS_F_VW_02_37469_4_5083__JV_FS_AVG_PRICE_">[6]Import!$B$102:$F$102</definedName>
    <definedName name="FS_F_VW_02_37469_4_5083_66__JV_FS_REC_">[6]Import!$B$532:$Q$532</definedName>
    <definedName name="FS_F_VW_02_37469_4_5083_EUR__JV_FS_PR_EX_RATES_DATUM_REC_">[6]Import!$B$351:$F$351</definedName>
    <definedName name="FS_F_VW_02_37469_4_5083_IT__JV_FS_BIDDERS_">[6]Import!$B$460:$L$460</definedName>
    <definedName name="FS_F_VW_02_37469_4_5083_USD__JV_FS_PR_EX_RATES_DATUM_REC_">[20]Import!$B$364:$F$364</definedName>
    <definedName name="FS_F_VW_02_37469_4_51506_66__JV_FS_REC_">[6]Import!$B$537:$Q$537</definedName>
    <definedName name="FS_F_VW_02_37469_4_51506_EUR__JV_FS_PR_EX_RATES_DATUM_REC_">[6]Import!$B$365:$F$365</definedName>
    <definedName name="FS_F_VW_02_37469_4_51506_MX__JV_FS_BIDDERS_">[6]Import!$B$459:$L$459</definedName>
    <definedName name="FS_F_VW_02_37469_4_51506_USD__JV_FS_PR_EX_RATES_DATUM_REC_">[20]Import!$B$390:$F$390</definedName>
    <definedName name="FS_F_VW_02_37469_4_54824_66__JV_FS_REC_">[6]Import!$B$538:$Q$538</definedName>
    <definedName name="FS_F_VW_02_37469_4_54824_EUR__JV_FS_PR_EX_RATES_DATUM_REC_">[6]Import!$B$366:$F$366</definedName>
    <definedName name="FS_F_VW_02_37469_4_54824_USD__JV_FS_PR_EX_RATES_DATUM_REC_">[20]Import!$B$392:$F$392</definedName>
    <definedName name="FS_F_VW_02_37469_4_54824_VW__JV_FS_BIDDERS_">[6]Import!$B$464:$L$464</definedName>
    <definedName name="FS_F_VW_02_37469_4_6231__JV_FS_ANGEBOTSUEBERSICHT_">[6]Import!$B$77:$D$77</definedName>
    <definedName name="FS_F_VW_02_37469_4_6231__JV_FS_AVG_PRICE_">[6]Import!$B$103:$F$103</definedName>
    <definedName name="FS_F_VW_02_37469_4_6231__JV_FS_BWERTSHEET_">[6]Import!$B$179:$AH$179</definedName>
    <definedName name="FS_F_VW_02_37469_4_6231__JV_FS_COMPARISON_">[6]Import!$B$139:$S$139</definedName>
    <definedName name="FS_F_VW_02_37469_4_6231__JV_FS_REC_LIEF_">[6]Import!$B$562:$P$562</definedName>
    <definedName name="FS_F_VW_02_37469_4_6231__JV_FS_RV_LTERM_PNACHLASS_">[6]Import!$B$159:$X$159</definedName>
    <definedName name="FS_F_VW_02_37469_4_6231_66__JV_FS_REC_">[6]Import!$B$533:$Q$533</definedName>
    <definedName name="FS_F_VW_02_37469_4_6231_EUR__JV_FS_PR_EX_RATES_DATUM_REC_">[6]Import!$B$352:$F$352</definedName>
    <definedName name="FS_F_VW_02_37469_4_6231_USD__JV_FS_PR_EX_RATES_DATUM_REC_">[6]Import!$B$353:$F$353</definedName>
    <definedName name="FS_F_VW_02_37469_4_6231_VW__JV_FS_BIDDERS_">[6]Import!$B$453:$L$453</definedName>
    <definedName name="FS_F_VW_02_37469_4_6238_EUR__JV_FS_PR_EX_RATES_DATUM_REC_">[6]Import!$B$354:$F$354</definedName>
    <definedName name="FS_F_VW_02_37469_4_6238_USD__JV_FS_PR_EX_RATES_DATUM_REC_">[20]Import!$B$368:$F$368</definedName>
    <definedName name="FS_F_VW_02_37469_4_6238_VW__JV_FS_BIDDERS_">[6]Import!$B$456:$L$456</definedName>
    <definedName name="FS_F_VW_02_37469_4_6270_66__JV_FS_REC_">[6]Import!$B$534:$Q$534</definedName>
    <definedName name="FS_F_VW_02_37469_4_6270_EUR__JV_FS_PR_EX_RATES_DATUM_REC_">[6]Import!$B$355:$F$355</definedName>
    <definedName name="FS_F_VW_02_37469_4_6270_SK__JV_FS_BIDDERS_">[6]Import!$B$462:$L$462</definedName>
    <definedName name="FS_F_VW_02_37469_4_6270_USD__JV_FS_PR_EX_RATES_DATUM_REC_">[20]Import!$B$370:$F$370</definedName>
    <definedName name="FS_F_VW_02_37469_4_66__JV_FS_BEDARFE_">[6]Import!$B$47:$E$47</definedName>
    <definedName name="FS_F_VW_02_37469_4_66_20505__JV_FS_BEDARFE_PREISE_QUOTE_">[6]Import!$B$33:$L$33</definedName>
    <definedName name="FS_F_VW_02_37469_4_66_261__JV_FS_BEDARFE_PREISE_QUOTE_">[6]Import!$B$31:$L$31</definedName>
    <definedName name="FS_F_VW_02_37469_4_66_6231__JV_FS_BEDARFE_PREISE_QUOTE_">[6]Import!$B$32:$L$32</definedName>
    <definedName name="FS_F_VW_02_37469_4_6820_EUR__JV_FS_PR_EX_RATES_DATUM_REC_">[6]Import!$B$356:$F$356</definedName>
    <definedName name="FS_F_VW_02_37469_4_6820_MX__JV_FS_BIDDERS_">[6]Import!$B$452:$L$452</definedName>
    <definedName name="FS_F_VW_02_37469_4_6820_USD__JV_FS_PR_EX_RATES_DATUM_REC_">[20]Import!$B$372:$F$372</definedName>
    <definedName name="FS_F_VW_02_37469_4_7767_EUR__JV_FS_PR_EX_RATES_DATUM_REC_">[6]Import!$B$357:$F$357</definedName>
    <definedName name="FS_F_VW_02_37469_4_7767_USD__JV_FS_PR_EX_RATES_DATUM_REC_">[20]Import!$B$374:$F$374</definedName>
    <definedName name="FS_F_VW_02_37469_4_7767_VW__JV_FS_BIDDERS_">[6]Import!$B$448:$L$448</definedName>
    <definedName name="FS_F_VW_02_37469_4_845_EUR__JV_FS_PR_EX_RATES_DATUM_REC_">[6]Import!$B$350:$F$350</definedName>
    <definedName name="FS_F_VW_02_37469_4_845_USD__JV_FS_PR_EX_RATES_DATUM_REC_">[20]Import!$B$362:$F$362</definedName>
    <definedName name="FS_F_VW_02_37469_4_845_VW__JV_FS_BIDDERS_">[6]Import!$B$457:$L$457</definedName>
    <definedName name="FS_F_VW_02_37469_4_EUR_12686__JV_FS_PR_EX_RATES_DATUM_COMP_">[6]Import!$B$261:$F$261</definedName>
    <definedName name="FS_F_VW_02_37469_4_EUR_13362__JV_FS_PR_EX_RATES_DATUM_COMP_">[6]Import!$B$251:$F$251</definedName>
    <definedName name="FS_F_VW_02_37469_4_EUR_17631__JV_FS_PR_EX_RATES_DATUM_COMP_">[6]Import!$B$249:$F$249</definedName>
    <definedName name="FS_F_VW_02_37469_4_EUR_190__JV_FS_PR_EX_RATES_DATUM_COMP_">[6]Import!$B$246:$F$246</definedName>
    <definedName name="FS_F_VW_02_37469_4_EUR_20505__JV_FS_PR_EX_RATES_DATUM_COMP_">[6]Import!$B$262:$F$262</definedName>
    <definedName name="FS_F_VW_02_37469_4_EUR_261__JV_FS_PR_EX_RATES_DATUM_COMP_">[6]Import!$B$255:$F$255</definedName>
    <definedName name="FS_F_VW_02_37469_4_EUR_26946__JV_FS_PR_EX_RATES_DATUM_COMP_">[6]Import!$B$263:$F$263</definedName>
    <definedName name="FS_F_VW_02_37469_4_EUR_359__JV_FS_PR_EX_RATES_DATUM_COMP_">[6]Import!$B$253:$F$253</definedName>
    <definedName name="FS_F_VW_02_37469_4_EUR_37525__JV_FS_PR_EX_RATES_DATUM_COMP_">[6]Import!$B$264:$F$264</definedName>
    <definedName name="FS_F_VW_02_37469_4_EUR_41464__JV_FS_PR_EX_RATES_DATUM_COMP_">[6]Import!$B$247:$F$247</definedName>
    <definedName name="FS_F_VW_02_37469_4_EUR_5083__JV_FS_PR_EX_RATES_DATUM_COMP_">[6]Import!$B$248:$F$248</definedName>
    <definedName name="FS_F_VW_02_37469_4_EUR_51506__JV_FS_PR_EX_RATES_DATUM_COMP_">[6]Import!$B$252:$F$252</definedName>
    <definedName name="FS_F_VW_02_37469_4_EUR_54824__JV_FS_PR_EX_RATES_DATUM_COMP_">[6]Import!$B$265:$F$265</definedName>
    <definedName name="FS_F_VW_02_37469_4_EUR_6231__JV_FS_PR_EX_RATES_DATUM_COMP_">[6]Import!$B$257:$F$257</definedName>
    <definedName name="FS_F_VW_02_37469_4_EUR_6238__JV_FS_PR_EX_RATES_DATUM_COMP_">[6]Import!$B$259:$F$259</definedName>
    <definedName name="FS_F_VW_02_37469_4_EUR_6270__JV_FS_PR_EX_RATES_DATUM_COMP_">[6]Import!$B$254:$F$254</definedName>
    <definedName name="FS_F_VW_02_37469_4_EUR_6820__JV_FS_PR_EX_RATES_DATUM_COMP_">[6]Import!$B$250:$F$250</definedName>
    <definedName name="FS_F_VW_02_37469_4_EUR_7767__JV_FS_PR_EX_RATES_DATUM_COMP_">[6]Import!$B$260:$F$260</definedName>
    <definedName name="FS_F_VW_02_37469_4_EUR_845__JV_FS_PR_EX_RATES_DATUM_COMP_">[6]Import!$B$256:$F$256</definedName>
    <definedName name="FS_F_VW_02_37469_4_USD_12686__JV_FS_PR_EX_RATES_DATUM_COMP_">[20]Import!$B$265:$F$265</definedName>
    <definedName name="FS_F_VW_02_37469_4_USD_13362__JV_FS_PR_EX_RATES_DATUM_COMP_">[20]Import!$B$247:$F$247</definedName>
    <definedName name="FS_F_VW_02_37469_4_USD_17631__JV_FS_PR_EX_RATES_DATUM_COMP_">[20]Import!$B$243:$F$243</definedName>
    <definedName name="FS_F_VW_02_37469_4_USD_190__JV_FS_PR_EX_RATES_DATUM_COMP_">[20]Import!$B$237:$F$237</definedName>
    <definedName name="FS_F_VW_02_37469_4_USD_20505__JV_FS_PR_EX_RATES_DATUM_COMP_">[20]Import!$B$267:$F$267</definedName>
    <definedName name="FS_F_VW_02_37469_4_USD_261__JV_FS_PR_EX_RATES_DATUM_COMP_">[20]Import!$B$255:$F$255</definedName>
    <definedName name="FS_F_VW_02_37469_4_USD_26946__JV_FS_PR_EX_RATES_DATUM_COMP_">[20]Import!$B$269:$F$269</definedName>
    <definedName name="FS_F_VW_02_37469_4_USD_359__JV_FS_PR_EX_RATES_DATUM_COMP_">[20]Import!$B$251:$F$251</definedName>
    <definedName name="FS_F_VW_02_37469_4_USD_37525__JV_FS_PR_EX_RATES_DATUM_COMP_">[20]Import!$B$271:$F$271</definedName>
    <definedName name="FS_F_VW_02_37469_4_USD_41464__JV_FS_PR_EX_RATES_DATUM_COMP_">[20]Import!$B$239:$F$239</definedName>
    <definedName name="FS_F_VW_02_37469_4_USD_5083__JV_FS_PR_EX_RATES_DATUM_COMP_">[20]Import!$B$241:$F$241</definedName>
    <definedName name="FS_F_VW_02_37469_4_USD_51506__JV_FS_PR_EX_RATES_DATUM_COMP_">[20]Import!$B$249:$F$249</definedName>
    <definedName name="FS_F_VW_02_37469_4_USD_54824__JV_FS_PR_EX_RATES_DATUM_COMP_">[20]Import!$B$273:$F$273</definedName>
    <definedName name="FS_F_VW_02_37469_4_USD_6231__JV_FS_PR_EX_RATES_DATUM_COMP_">[6]Import!$B$258:$F$258</definedName>
    <definedName name="FS_F_VW_02_37469_4_USD_6238__JV_FS_PR_EX_RATES_DATUM_COMP_">[20]Import!$B$261:$F$261</definedName>
    <definedName name="FS_F_VW_02_37469_4_USD_6270__JV_FS_PR_EX_RATES_DATUM_COMP_">[20]Import!$B$253:$F$253</definedName>
    <definedName name="FS_F_VW_02_37469_4_USD_6820__JV_FS_PR_EX_RATES_DATUM_COMP_">[20]Import!$B$245:$F$245</definedName>
    <definedName name="FS_F_VW_02_37469_4_USD_7767__JV_FS_PR_EX_RATES_DATUM_COMP_">[20]Import!$B$263:$F$263</definedName>
    <definedName name="FS_F_VW_02_37469_4_USD_845__JV_FS_PR_EX_RATES_DATUM_COMP_">[20]Import!$B$257:$F$257</definedName>
    <definedName name="FS_F_VW_02_37469_5__FS_NEUTEILE_">[6]Import!$B$58:$D$58</definedName>
    <definedName name="FS_F_VW_02_37469_5__JV_FS_PRAESENTATIONEN_">[6]Import!$B$10:$AN$10</definedName>
    <definedName name="FS_F_VW_02_37469_5_11__JV_FS_BEDARFE_">[6]Import!$B$48:$E$48</definedName>
    <definedName name="FS_F_VW_02_37469_5_11_20505__JV_FS_BEDARFE_PREISE_QUOTE_">[6]Import!$B$36:$L$36</definedName>
    <definedName name="FS_F_VW_02_37469_5_11_261__JV_FS_BEDARFE_PREISE_QUOTE_">[6]Import!$B$34:$L$34</definedName>
    <definedName name="FS_F_VW_02_37469_5_11_6231__JV_FS_BEDARFE_PREISE_QUOTE_">[6]Import!$B$35:$L$35</definedName>
    <definedName name="FS_F_VW_02_37469_5_12686_EUR__JV_FS_PR_EX_RATES_DATUM_REC_">[6]Import!$B$377:$F$377</definedName>
    <definedName name="FS_F_VW_02_37469_5_12686_VW__JV_FS_BIDDERS_">[6]Import!$B$480:$L$480</definedName>
    <definedName name="FS_F_VW_02_37469_5_13362_EUR__JV_FS_PR_EX_RATES_DATUM_REC_">[6]Import!$B$378:$F$378</definedName>
    <definedName name="FS_F_VW_02_37469_5_13362_MX__JV_FS_BIDDERS_">[6]Import!$B$477:$L$477</definedName>
    <definedName name="FS_F_VW_02_37469_5_17631_EUR__JV_FS_PR_EX_RATES_DATUM_REC_">[6]Import!$B$379:$F$379</definedName>
    <definedName name="FS_F_VW_02_37469_5_17631_JP__JV_FS_BIDDERS_">[6]Import!$B$469:$L$469</definedName>
    <definedName name="FS_F_VW_02_37469_5_190_BX__JV_FS_BIDDERS_">[6]Import!$B$473:$L$473</definedName>
    <definedName name="FS_F_VW_02_37469_5_190_EUR__JV_FS_PR_EX_RATES_DATUM_REC_">[6]Import!$B$367:$F$367</definedName>
    <definedName name="FS_F_VW_02_37469_5_20505__JV_FS_ANGEBOTSUEBERSICHT_">[6]Import!$B$80:$D$80</definedName>
    <definedName name="FS_F_VW_02_37469_5_20505__JV_FS_AVG_PRICE_">[6]Import!$B$108:$F$108</definedName>
    <definedName name="FS_F_VW_02_37469_5_20505__JV_FS_BWERTSHEET_">[6]Import!$B$183:$AH$183</definedName>
    <definedName name="FS_F_VW_02_37469_5_20505__JV_FS_COMPARISON_">[6]Import!$B$143:$S$143</definedName>
    <definedName name="FS_F_VW_02_37469_5_20505__JV_FS_REC_LIEF_">[6]Import!$B$566:$P$566</definedName>
    <definedName name="FS_F_VW_02_37469_5_20505__JV_FS_RV_LTERM_PNACHLASS_">[6]Import!$B$163:$X$163</definedName>
    <definedName name="FS_F_VW_02_37469_5_20505_11__JV_FS_REC_">[6]Import!$B$543:$Q$543</definedName>
    <definedName name="FS_F_VW_02_37469_5_20505_EUR__JV_FS_PR_EX_RATES_DATUM_REC_">[6]Import!$B$380:$F$380</definedName>
    <definedName name="FS_F_VW_02_37469_5_20505_VW__JV_FS_BIDDERS_">[6]Import!$B$470:$L$470</definedName>
    <definedName name="FS_F_VW_02_37469_5_261__JV_FS_ANGEBOTSUEBERSICHT_">[6]Import!$B$82:$D$82</definedName>
    <definedName name="FS_F_VW_02_37469_5_261__JV_FS_AVG_PRICE_">[6]Import!$B$105:$F$105</definedName>
    <definedName name="FS_F_VW_02_37469_5_261__JV_FS_BWERTSHEET_">[6]Import!$B$181:$AH$181</definedName>
    <definedName name="FS_F_VW_02_37469_5_261__JV_FS_COMPARISON_">[6]Import!$B$141:$S$141</definedName>
    <definedName name="FS_F_VW_02_37469_5_261__JV_FS_REC_LIEF_">[6]Import!$B$564:$P$564</definedName>
    <definedName name="FS_F_VW_02_37469_5_261__JV_FS_RV_LTERM_PNACHLASS_">[6]Import!$B$161:$X$161</definedName>
    <definedName name="FS_F_VW_02_37469_5_261_11__JV_FS_REC_">[6]Import!$B$539:$Q$539</definedName>
    <definedName name="FS_F_VW_02_37469_5_261_EUR__JV_FS_PR_EX_RATES_DATUM_REC_">[6]Import!$B$368:$F$368</definedName>
    <definedName name="FS_F_VW_02_37469_5_261_VW__JV_FS_BIDDERS_">[6]Import!$B$474:$L$474</definedName>
    <definedName name="FS_F_VW_02_37469_5_26946_11__JV_FS_REC_">[6]Import!$B$544:$Q$544</definedName>
    <definedName name="FS_F_VW_02_37469_5_26946_EUR__JV_FS_PR_EX_RATES_DATUM_REC_">[6]Import!$B$381:$F$381</definedName>
    <definedName name="FS_F_VW_02_37469_5_26946_VW__JV_FS_BIDDERS_">[6]Import!$B$485:$L$485</definedName>
    <definedName name="FS_F_VW_02_37469_5_359_EUR__JV_FS_PR_EX_RATES_DATUM_REC_">[6]Import!$B$369:$F$369</definedName>
    <definedName name="FS_F_VW_02_37469_5_359_SK__JV_FS_BIDDERS_">[6]Import!$B$468:$L$468</definedName>
    <definedName name="FS_F_VW_02_37469_5_37525_EUR__JV_FS_PR_EX_RATES_DATUM_REC_">[6]Import!$B$382:$F$382</definedName>
    <definedName name="FS_F_VW_02_37469_5_37525_VW__JV_FS_BIDDERS_">[6]Import!$B$482:$L$482</definedName>
    <definedName name="FS_F_VW_02_37469_5_41464_BX__JV_FS_BIDDERS_">[6]Import!$B$484:$L$484</definedName>
    <definedName name="FS_F_VW_02_37469_5_41464_EUR__JV_FS_PR_EX_RATES_DATUM_REC_">[6]Import!$B$383:$F$383</definedName>
    <definedName name="FS_F_VW_02_37469_5_5083__JV_FS_ANGEBOTSUEBERSICHT_">[6]Import!$B$83:$D$83</definedName>
    <definedName name="FS_F_VW_02_37469_5_5083__JV_FS_AVG_PRICE_">[6]Import!$B$106:$F$106</definedName>
    <definedName name="FS_F_VW_02_37469_5_5083_11__JV_FS_REC_">[6]Import!$B$540:$Q$540</definedName>
    <definedName name="FS_F_VW_02_37469_5_5083_EUR__JV_FS_PR_EX_RATES_DATUM_REC_">[6]Import!$B$371:$F$371</definedName>
    <definedName name="FS_F_VW_02_37469_5_5083_IT__JV_FS_BIDDERS_">[6]Import!$B$479:$L$479</definedName>
    <definedName name="FS_F_VW_02_37469_5_51506_11__JV_FS_REC_">[6]Import!$B$545:$Q$545</definedName>
    <definedName name="FS_F_VW_02_37469_5_51506_EUR__JV_FS_PR_EX_RATES_DATUM_REC_">[6]Import!$B$384:$F$384</definedName>
    <definedName name="FS_F_VW_02_37469_5_51506_MX__JV_FS_BIDDERS_">[6]Import!$B$478:$L$478</definedName>
    <definedName name="FS_F_VW_02_37469_5_54824_11__JV_FS_REC_">[6]Import!$B$546:$Q$546</definedName>
    <definedName name="FS_F_VW_02_37469_5_54824_EUR__JV_FS_PR_EX_RATES_DATUM_REC_">[6]Import!$B$385:$F$385</definedName>
    <definedName name="FS_F_VW_02_37469_5_54824_VW__JV_FS_BIDDERS_">[6]Import!$B$483:$L$483</definedName>
    <definedName name="FS_F_VW_02_37469_5_6231__JV_FS_ANGEBOTSUEBERSICHT_">[6]Import!$B$81:$D$81</definedName>
    <definedName name="FS_F_VW_02_37469_5_6231__JV_FS_AVG_PRICE_">[6]Import!$B$107:$F$107</definedName>
    <definedName name="FS_F_VW_02_37469_5_6231__JV_FS_BWERTSHEET_">[6]Import!$B$182:$AH$182</definedName>
    <definedName name="FS_F_VW_02_37469_5_6231__JV_FS_COMPARISON_">[6]Import!$B$142:$S$142</definedName>
    <definedName name="FS_F_VW_02_37469_5_6231__JV_FS_REC_LIEF_">[6]Import!$B$565:$P$565</definedName>
    <definedName name="FS_F_VW_02_37469_5_6231__JV_FS_RV_LTERM_PNACHLASS_">[6]Import!$B$162:$X$162</definedName>
    <definedName name="FS_F_VW_02_37469_5_6231_11__JV_FS_REC_">[6]Import!$B$541:$Q$541</definedName>
    <definedName name="FS_F_VW_02_37469_5_6231_EUR__JV_FS_PR_EX_RATES_DATUM_REC_">[6]Import!$B$372:$F$372</definedName>
    <definedName name="FS_F_VW_02_37469_5_6231_VW__JV_FS_BIDDERS_">[6]Import!$B$472:$L$472</definedName>
    <definedName name="FS_F_VW_02_37469_5_6238_EUR__JV_FS_PR_EX_RATES_DATUM_REC_">[6]Import!$B$373:$F$373</definedName>
    <definedName name="FS_F_VW_02_37469_5_6238_VW__JV_FS_BIDDERS_">[6]Import!$B$475:$L$475</definedName>
    <definedName name="FS_F_VW_02_37469_5_6270_11__JV_FS_REC_">[6]Import!$B$542:$Q$542</definedName>
    <definedName name="FS_F_VW_02_37469_5_6270_EUR__JV_FS_PR_EX_RATES_DATUM_REC_">[6]Import!$B$374:$F$374</definedName>
    <definedName name="FS_F_VW_02_37469_5_6270_SK__JV_FS_BIDDERS_">[6]Import!$B$481:$L$481</definedName>
    <definedName name="FS_F_VW_02_37469_5_6820_EUR__JV_FS_PR_EX_RATES_DATUM_REC_">[6]Import!$B$375:$F$375</definedName>
    <definedName name="FS_F_VW_02_37469_5_6820_MX__JV_FS_BIDDERS_">[6]Import!$B$471:$L$471</definedName>
    <definedName name="FS_F_VW_02_37469_5_7767_EUR__JV_FS_PR_EX_RATES_DATUM_REC_">[6]Import!$B$376:$F$376</definedName>
    <definedName name="FS_F_VW_02_37469_5_7767_VW__JV_FS_BIDDERS_">[6]Import!$B$467:$L$467</definedName>
    <definedName name="FS_F_VW_02_37469_5_845_EUR__JV_FS_PR_EX_RATES_DATUM_REC_">[6]Import!$B$370:$F$370</definedName>
    <definedName name="FS_F_VW_02_37469_5_845_VW__JV_FS_BIDDERS_">[6]Import!$B$476:$L$476</definedName>
    <definedName name="FS_F_VW_02_37469_5_EUR_12686__JV_FS_PR_EX_RATES_DATUM_COMP_">[6]Import!$B$280:$F$280</definedName>
    <definedName name="FS_F_VW_02_37469_5_EUR_13362__JV_FS_PR_EX_RATES_DATUM_COMP_">[6]Import!$B$271:$F$271</definedName>
    <definedName name="FS_F_VW_02_37469_5_EUR_17631__JV_FS_PR_EX_RATES_DATUM_COMP_">[6]Import!$B$269:$F$269</definedName>
    <definedName name="FS_F_VW_02_37469_5_EUR_190__JV_FS_PR_EX_RATES_DATUM_COMP_">[6]Import!$B$266:$F$266</definedName>
    <definedName name="FS_F_VW_02_37469_5_EUR_20505__JV_FS_PR_EX_RATES_DATUM_COMP_">[6]Import!$B$281:$F$281</definedName>
    <definedName name="FS_F_VW_02_37469_5_EUR_261__JV_FS_PR_EX_RATES_DATUM_COMP_">[6]Import!$B$275:$F$275</definedName>
    <definedName name="FS_F_VW_02_37469_5_EUR_26946__JV_FS_PR_EX_RATES_DATUM_COMP_">[6]Import!$B$282:$F$282</definedName>
    <definedName name="FS_F_VW_02_37469_5_EUR_359__JV_FS_PR_EX_RATES_DATUM_COMP_">[6]Import!$B$273:$F$273</definedName>
    <definedName name="FS_F_VW_02_37469_5_EUR_37525__JV_FS_PR_EX_RATES_DATUM_COMP_">[6]Import!$B$283:$F$283</definedName>
    <definedName name="FS_F_VW_02_37469_5_EUR_41464__JV_FS_PR_EX_RATES_DATUM_COMP_">[6]Import!$B$267:$F$267</definedName>
    <definedName name="FS_F_VW_02_37469_5_EUR_5083__JV_FS_PR_EX_RATES_DATUM_COMP_">[6]Import!$B$268:$F$268</definedName>
    <definedName name="FS_F_VW_02_37469_5_EUR_51506__JV_FS_PR_EX_RATES_DATUM_COMP_">[6]Import!$B$272:$F$272</definedName>
    <definedName name="FS_F_VW_02_37469_5_EUR_54824__JV_FS_PR_EX_RATES_DATUM_COMP_">[6]Import!$B$284:$F$284</definedName>
    <definedName name="FS_F_VW_02_37469_5_EUR_6231__JV_FS_PR_EX_RATES_DATUM_COMP_">[6]Import!$B$277:$F$277</definedName>
    <definedName name="FS_F_VW_02_37469_5_EUR_6238__JV_FS_PR_EX_RATES_DATUM_COMP_">[6]Import!$B$278:$F$278</definedName>
    <definedName name="FS_F_VW_02_37469_5_EUR_6270__JV_FS_PR_EX_RATES_DATUM_COMP_">[6]Import!$B$274:$F$274</definedName>
    <definedName name="FS_F_VW_02_37469_5_EUR_6820__JV_FS_PR_EX_RATES_DATUM_COMP_">[6]Import!$B$270:$F$270</definedName>
    <definedName name="FS_F_VW_02_37469_5_EUR_7767__JV_FS_PR_EX_RATES_DATUM_COMP_">[6]Import!$B$279:$F$279</definedName>
    <definedName name="FS_F_VW_02_37469_5_EUR_845__JV_FS_PR_EX_RATES_DATUM_COMP_">[6]Import!$B$276:$F$276</definedName>
    <definedName name="FS_NEUTEILE.FS_NR">[6]Import!$B$52:$B$58</definedName>
    <definedName name="FS_NEUTEILE.FS_POSITION">[6]Import!$C$52:$C$58</definedName>
    <definedName name="FS_NEUTEILE.VERSION">[6]Import!$D$52:$D$58</definedName>
    <definedName name="Function">#REF!</definedName>
    <definedName name="GG">#REF!</definedName>
    <definedName name="hh">#REF!</definedName>
    <definedName name="II">#REF!</definedName>
    <definedName name="INDEX">#REF!</definedName>
    <definedName name="Individual">#REF!</definedName>
    <definedName name="ITL">#REF!</definedName>
    <definedName name="JIN">#REF!</definedName>
    <definedName name="JKL">#REF!</definedName>
    <definedName name="JV_FS_ANGEBOTSUEBERSICHT.FS_POSITION">[6]Import!$B$62:$B$83</definedName>
    <definedName name="JV_FS_ANGEBOTSUEBERSICHT.LIEF_ID">[6]Import!$C$62:$C$83</definedName>
    <definedName name="JV_FS_ANGEBOTSUEBERSICHT.NAME">[6]Import!$D$62:$D$83</definedName>
    <definedName name="JV_FS_AVG_PRICE.DM_AVG_APREIS">[6]Import!$D$87:$D$108</definedName>
    <definedName name="JV_FS_AVG_PRICE.DM_AVG_BPREIS">[6]Import!$E$87:$E$108</definedName>
    <definedName name="JV_FS_AVG_PRICE.FS_POSITION">[6]Import!$B$87:$B$108</definedName>
    <definedName name="JV_FS_AVG_PRICE.LIEF_ID">[6]Import!$C$87:$C$108</definedName>
    <definedName name="JV_FS_AVG_PRICE.LPT_ID">[6]Import!$F$87:$F$108</definedName>
    <definedName name="JV_FS_BAUSTUFE_ANGEBOTE_WAE.DM_TEILEPREIS">[6]Import!$E$112:$E$113</definedName>
    <definedName name="JV_FS_BAUSTUFE_ANGEBOTE_WAE.DM_WERKZEUGKOSTEN">[6]Import!$D$112:$D$113</definedName>
    <definedName name="JV_FS_BAUSTUFE_ANGEBOTE_WAE.FS_POSITION">[6]Import!$B$112:$B$113</definedName>
    <definedName name="JV_FS_BAUSTUFE_ANGEBOTE_WAE.STUFE">[6]Import!$C$112:$C$113</definedName>
    <definedName name="JV_FS_BEDARFE.BEDARF">[6]Import!$E$40:$E$48</definedName>
    <definedName name="JV_FS_BEDARFE.FS_POSITION">[6]Import!$B$40:$B$48</definedName>
    <definedName name="JV_FS_BEDARFE.WERK_ID">[6]Import!$C$40:$C$48</definedName>
    <definedName name="JV_FS_BEDARFE.WERKSNAME">[6]Import!$D$40:$D$48</definedName>
    <definedName name="JV_FS_BEDARFE_PREISE_QUOTE.BEDARF">[6]Import!$G$14:$G$36</definedName>
    <definedName name="JV_FS_BEDARFE_PREISE_QUOTE.DM_APREIS">[6]Import!$E$14:$E$36</definedName>
    <definedName name="JV_FS_BEDARFE_PREISE_QUOTE.DM_BPREIS">[6]Import!$F$14:$F$36</definedName>
    <definedName name="JV_FS_BEDARFE_PREISE_QUOTE.FS_POSITION">[6]Import!$B$14:$B$36</definedName>
    <definedName name="JV_FS_BEDARFE_PREISE_QUOTE.LIEF_ID">[6]Import!$D$14:$D$36</definedName>
    <definedName name="JV_FS_BEDARFE_PREISE_QUOTE.LPT_ID">[6]Import!$L$14:$L$36</definedName>
    <definedName name="JV_FS_BEDARFE_PREISE_QUOTE.PRODSTANDORT">[6]Import!$J$14:$J$36</definedName>
    <definedName name="JV_FS_BEDARFE_PREISE_QUOTE.QUOTE_PROZENT">[6]Import!$K$14:$K$36</definedName>
    <definedName name="JV_FS_BEDARFE_PREISE_QUOTE.SOP_DATUM">[6]Import!$I$14:$I$36</definedName>
    <definedName name="JV_FS_BEDARFE_PREISE_QUOTE.WERK_ID">[6]Import!$C$14:$C$36</definedName>
    <definedName name="JV_FS_BEDARFE_PREISE_QUOTE.WERKSNAME">[6]Import!$H$14:$H$36</definedName>
    <definedName name="JV_FS_BIDDERS.DECLINED">[19]Import!$K$389:$K$485</definedName>
    <definedName name="JV_FS_BIDDERS.FS_POSITION">[6]Import!$B$389:$B$485</definedName>
    <definedName name="JV_FS_BIDDERS.ID">[6]Import!$I$389:$I$485</definedName>
    <definedName name="JV_FS_BIDDERS.LIEF_ID">[6]Import!$C$389:$C$485</definedName>
    <definedName name="JV_FS_BIDDERS.LIEFNAME">[19]Import!$D$389:$D$485</definedName>
    <definedName name="JV_FS_BIDDERS.LND_KB_LAND">[19]Import!$E$389:$E$485</definedName>
    <definedName name="JV_FS_BIDDERS.NAME">[6]Import!$H$389:$H$485</definedName>
    <definedName name="JV_FS_BIDDERS.NO_SUPPLIER">[19]Import!$L$389:$L$485</definedName>
    <definedName name="JV_FS_BIDDERS.OFFER_STATUS_ID">[6]Import!$F$389:$F$485</definedName>
    <definedName name="JV_FS_BIDDERS.QUOTED">[19]Import!$J$389:$J$485</definedName>
    <definedName name="JV_FS_BIDDERS.STATUS">[6]Import!$G$389:$G$485</definedName>
    <definedName name="JV_FS_BWERTSHEET.AVG_APREIS0">[6]Import!$H$167:$H$183</definedName>
    <definedName name="JV_FS_BWERTSHEET.BARWERT">[6]Import!$W$167:$W$183</definedName>
    <definedName name="JV_FS_BWERTSHEET.DM_AVG_PROTOPREIS">[6]Import!$L$167:$L$183</definedName>
    <definedName name="JV_FS_BWERTSHEET.ENTWICKLUNGSKOSTEN">[6]Import!$AH$167:$AH$183</definedName>
    <definedName name="JV_FS_BWERTSHEET.FS_POSITION">[6]Import!$B$167:$B$183</definedName>
    <definedName name="JV_FS_BWERTSHEET.FT_APREIS">[6]Import!$F$167:$F$183</definedName>
    <definedName name="JV_FS_BWERTSHEET.FT_BPREIS">[6]Import!$G$167:$G$183</definedName>
    <definedName name="JV_FS_BWERTSHEET.INVEST">[6]Import!$M$167:$M$183</definedName>
    <definedName name="JV_FS_BWERTSHEET.INVEST_SAVING">[6]Import!$X$167:$X$183</definedName>
    <definedName name="JV_FS_BWERTSHEET.INVEST_TARGET">[6]Import!$K$167:$K$183</definedName>
    <definedName name="JV_FS_BWERTSHEET.INVEST_WKZ">[6]Import!$N$167:$N$183</definedName>
    <definedName name="JV_FS_BWERTSHEET.LIEF_ID">[6]Import!$C$167:$C$183</definedName>
    <definedName name="JV_FS_BWERTSHEET.LOG_KOST">[6]Import!$I$167:$I$183</definedName>
    <definedName name="JV_FS_BWERTSHEET.NAME">[6]Import!$E$167:$E$183</definedName>
    <definedName name="JV_FS_BWERTSHEET.REDUCTION_1">[6]Import!$O$167:$O$183</definedName>
    <definedName name="JV_FS_BWERTSHEET.REDUCTION_2">[6]Import!$P$167:$P$183</definedName>
    <definedName name="JV_FS_BWERTSHEET.REDUCTION_3">[6]Import!$Q$167:$Q$183</definedName>
    <definedName name="JV_FS_BWERTSHEET.REDUCTION_4">[6]Import!$R$167:$R$183</definedName>
    <definedName name="JV_FS_BWERTSHEET.REDUCTION_5">[6]Import!$S$167:$S$183</definedName>
    <definedName name="JV_FS_BWERTSHEET.REDUCTION_6">[6]Import!$T$167:$T$183</definedName>
    <definedName name="JV_FS_BWERTSHEET.REDUCTION_7">[6]Import!$U$167:$U$183</definedName>
    <definedName name="JV_FS_BWERTSHEET.REDUCTION_8">[6]Import!$V$167:$V$183</definedName>
    <definedName name="JV_FS_BWERTSHEET.SAVING_OVER_LIFE">[6]Import!$AG$167:$AG$183</definedName>
    <definedName name="JV_FS_BWERTSHEET.SAVING_PA0">[6]Import!$Y$167:$Y$183</definedName>
    <definedName name="JV_FS_BWERTSHEET.SAVING_PA1">[6]Import!$Z$167:$Z$183</definedName>
    <definedName name="JV_FS_BWERTSHEET.SAVING_PA2">[6]Import!$AA$167:$AA$183</definedName>
    <definedName name="JV_FS_BWERTSHEET.SAVING_PA3">[6]Import!$AB$167:$AB$183</definedName>
    <definedName name="JV_FS_BWERTSHEET.SAVING_PA4">[6]Import!$AC$167:$AC$183</definedName>
    <definedName name="JV_FS_BWERTSHEET.SAVING_PA5">[6]Import!$AD$167:$AD$183</definedName>
    <definedName name="JV_FS_BWERTSHEET.SAVING_PA6">[6]Import!$AE$167:$AE$183</definedName>
    <definedName name="JV_FS_BWERTSHEET.SAVING_PA7">[6]Import!$AF$167:$AF$183</definedName>
    <definedName name="JV_FS_BWERTSHEET.SOP_BASIS">[6]Import!$D$167:$D$183</definedName>
    <definedName name="JV_FS_BWERTSHEET.ZOLL">[6]Import!$J$167:$J$183</definedName>
    <definedName name="JV_FS_COMPARISON.BEARB_GEWICHT">[6]Import!$J$127:$J$143</definedName>
    <definedName name="JV_FS_COMPARISON.DM_AVG_APREIS">[6]Import!$M$127:$M$143</definedName>
    <definedName name="JV_FS_COMPARISON.DM_AVG_BPREIS">[6]Import!$N$127:$N$143</definedName>
    <definedName name="JV_FS_COMPARISON.DM_AVG_PROTOPREIS">[6]Import!$O$127:$O$143</definedName>
    <definedName name="JV_FS_COMPARISON.DM_WERKZEUGKOSTEN">[6]Import!$P$127:$P$143</definedName>
    <definedName name="JV_FS_COMPARISON.FS_POSITION">[6]Import!$B$127:$B$143</definedName>
    <definedName name="JV_FS_COMPARISON.INVESTMENT">[6]Import!$G$127:$G$143</definedName>
    <definedName name="JV_FS_COMPARISON.LIEF_ID">[6]Import!$R$127:$R$143</definedName>
    <definedName name="JV_FS_COMPARISON.LIEF_NAME_PROD">[6]Import!$C$127:$C$143</definedName>
    <definedName name="JV_FS_COMPARISON.LND_KB_LAND">[6]Import!$K$127:$K$143</definedName>
    <definedName name="JV_FS_COMPARISON.MATPREIS_JE_TEIL">[6]Import!$I$127:$I$143</definedName>
    <definedName name="JV_FS_COMPARISON.NAME">[6]Import!$Q$127:$Q$143</definedName>
    <definedName name="JV_FS_COMPARISON.RATING_FE">[6]Import!$F$127:$F$143</definedName>
    <definedName name="JV_FS_COMPARISON.RATING_LOGISTIK">[6]Import!$D$127:$D$143</definedName>
    <definedName name="JV_FS_COMPARISON.RATING_QUALITAET">[6]Import!$E$127:$E$143</definedName>
    <definedName name="JV_FS_COMPARISON.ROHGEWICHT">[6]Import!$H$127:$H$143</definedName>
    <definedName name="JV_FS_COMPARISON.ROHMAT_PREIS_ANGEB">[6]Import!$S$127:$S$143</definedName>
    <definedName name="JV_FS_COMPARISON.SUM_QUOTE">[6]Import!$L$127:$L$143</definedName>
    <definedName name="JV_FS_PR_EX_RATES_DATUM_COMP.DATUM">[6]Import!$E$187:$E$284</definedName>
    <definedName name="JV_FS_PR_EX_RATES_DATUM_COMP.FS_POSITION">[6]Import!$B$187:$B$284</definedName>
    <definedName name="JV_FS_PR_EX_RATES_DATUM_COMP.LIEF_ID">[6]Import!$F$187:$F$284</definedName>
    <definedName name="JV_FS_PR_EX_RATES_DATUM_COMP.RATE">[6]Import!$D$187:$D$284</definedName>
    <definedName name="JV_FS_PR_EX_RATES_DATUM_COMP.WAE_ID">[6]Import!$C$187:$C$284</definedName>
    <definedName name="JV_FS_PR_EX_RATES_DATUM_REC.DATUM">[6]Import!$F$288:$F$385</definedName>
    <definedName name="JV_FS_PR_EX_RATES_DATUM_REC.FS_POSITION">[6]Import!$B$288:$B$385</definedName>
    <definedName name="JV_FS_PR_EX_RATES_DATUM_REC.LIEF_ID">[6]Import!$C$288:$C$385</definedName>
    <definedName name="JV_FS_PR_EX_RATES_DATUM_REC.RATE">[6]Import!$E$288:$E$385</definedName>
    <definedName name="JV_FS_PR_EX_RATES_DATUM_REC.WAE_ID">[6]Import!$D$288:$D$385</definedName>
    <definedName name="JV_FS_PRAESENTATIONEN.AVG_LAP">[6]Import!$AJ$4:$AJ$10</definedName>
    <definedName name="JV_FS_PRAESENTATIONEN.BEMERKUNG_RECOM">[6]Import!$AF$4:$AF$10</definedName>
    <definedName name="JV_FS_PRAESENTATIONEN.CARS_PA">[6]Import!$AB$4:$AB$10</definedName>
    <definedName name="JV_FS_PRAESENTATIONEN.COMMODITY">[6]Import!$AD$4:$AD$10</definedName>
    <definedName name="JV_FS_PRAESENTATIONEN.CSC_DATUM">[6]Import!$Y$4:$Y$10</definedName>
    <definedName name="JV_FS_PRAESENTATIONEN.FRUEHEST_SOP">[6]Import!$L$4:$L$10</definedName>
    <definedName name="JV_FS_PRAESENTATIONEN.FS_NACHNAME">[6]Import!$J$4:$J$10</definedName>
    <definedName name="JV_FS_PRAESENTATIONEN.FS_NR">[6]Import!$B$4:$B$10</definedName>
    <definedName name="JV_FS_PRAESENTATIONEN.FS_POSITION">[6]Import!$C$4:$C$10</definedName>
    <definedName name="JV_FS_PRAESENTATIONEN.FT_APREIS">[6]Import!$O$4:$O$10</definedName>
    <definedName name="JV_FS_PRAESENTATIONEN.FT_BPREIS">[6]Import!$P$4:$P$10</definedName>
    <definedName name="JV_FS_PRAESENTATIONEN.FT_VSI">[6]Import!$AL$4:$AL$10</definedName>
    <definedName name="JV_FS_PRAESENTATIONEN.GEWICHTSTARGET">[6]Import!$W$4:$W$10</definedName>
    <definedName name="JV_FS_PRAESENTATIONEN.INVESTITIONSTARGET">[6]Import!$T$4:$T$10</definedName>
    <definedName name="JV_FS_PRAESENTATIONEN.KALK_MODEL">[6]Import!$AK$4:$AK$10</definedName>
    <definedName name="JV_FS_PRAESENTATIONEN.KONDITIONS_ID">[6]Import!$AM$4:$AM$10</definedName>
    <definedName name="JV_FS_PRAESENTATIONEN.KONSTUKTEUR">[6]Import!$H$4:$H$10</definedName>
    <definedName name="JV_FS_PRAESENTATIONEN.LEB_NACHNAME">[6]Import!$K$4:$K$10</definedName>
    <definedName name="JV_FS_PRAESENTATIONEN.LIFETIME">[6]Import!$M$4:$M$10</definedName>
    <definedName name="JV_FS_PRAESENTATIONEN.LT_APREIS">[6]Import!$Q$4:$Q$10</definedName>
    <definedName name="JV_FS_PRAESENTATIONEN.LT_BPREIS">[6]Import!$R$4:$R$10</definedName>
    <definedName name="JV_FS_PRAESENTATIONEN.LT_INVEST">[6]Import!$S$4:$S$10</definedName>
    <definedName name="JV_FS_PRAESENTATIONEN.LT_PROTOTYP_PARTS">[6]Import!$U$4:$U$10</definedName>
    <definedName name="JV_FS_PRAESENTATIONEN.LT_PROTOTYP_TOOLING">[6]Import!$V$4:$V$10</definedName>
    <definedName name="JV_FS_PRAESENTATIONEN.MATERIAL">[6]Import!$AH$4:$AH$10</definedName>
    <definedName name="JV_FS_PRAESENTATIONEN.PRAES_WAE_ID">[6]Import!$Z$4:$Z$10</definedName>
    <definedName name="JV_FS_PRAESENTATIONEN.PREMEETING_DATUM">[6]Import!$X$4:$X$10</definedName>
    <definedName name="JV_FS_PRAESENTATIONEN.PROJECTS">[6]Import!$AG$4:$AG$10</definedName>
    <definedName name="JV_FS_PRAESENTATIONEN.STATUS">[6]Import!$AI$4:$AI$10</definedName>
    <definedName name="JV_FS_PRAESENTATIONEN.STK_SUMME">[6]Import!$AE$4:$AE$10</definedName>
    <definedName name="JV_FS_PRAESENTATIONEN.TEILE_BEZ">[6]Import!$D$4:$D$10</definedName>
    <definedName name="JV_FS_PRAESENTATIONEN.TEILE_BEZ_ENGL">[6]Import!$E$4:$E$10</definedName>
    <definedName name="JV_FS_PRAESENTATIONEN.TEILE_JE_FZG">[6]Import!$G$4:$G$10</definedName>
    <definedName name="JV_FS_PRAESENTATIONEN.TEILENUMMER">[6]Import!$F$4:$F$10</definedName>
    <definedName name="JV_FS_PRAESENTATIONEN.VERSION">[6]Import!$AN$4:$AN$10</definedName>
    <definedName name="JV_FS_PRAESENTATIONEN.VERTRAGSART">[6]Import!$AC$4:$AC$10</definedName>
    <definedName name="JV_FS_PRAESENTATIONEN.VOLUME">[6]Import!$AA$4:$AA$10</definedName>
    <definedName name="JV_FS_PRAESENTATIONEN.WSTG">[6]Import!$I$4:$I$10</definedName>
    <definedName name="JV_FS_PRAESENTATIONEN.ZEICHNUNGSDATUM">[6]Import!$N$4:$N$10</definedName>
    <definedName name="JV_FS_REC.BEDARF">[6]Import!$G$489:$G$546</definedName>
    <definedName name="JV_FS_REC.DM_APREIS">[6]Import!$J$489:$J$546</definedName>
    <definedName name="JV_FS_REC.DM_BPREIS">[6]Import!$K$489:$K$546</definedName>
    <definedName name="JV_FS_REC.FS_NR">[6]Import!$B$489:$B$546</definedName>
    <definedName name="JV_FS_REC.FS_POSITION">[6]Import!$C$489:$C$546</definedName>
    <definedName name="JV_FS_REC.INVESTMENT">[6]Import!$M$489:$M$546</definedName>
    <definedName name="JV_FS_REC.LIEF_ID">[6]Import!$D$489:$D$546</definedName>
    <definedName name="JV_FS_REC.LIEF_NAME_PROD">[6]Import!$H$489:$H$546</definedName>
    <definedName name="JV_FS_REC.LND_KB_LAND">[6]Import!$I$489:$I$546</definedName>
    <definedName name="JV_FS_REC.LOG_KONZEPT">[6]Import!$F$489:$F$546</definedName>
    <definedName name="JV_FS_REC.LPT_ID">[6]Import!$N$489:$N$546</definedName>
    <definedName name="JV_FS_REC.QUOTE_PROZENT">[6]Import!$L$489:$L$546</definedName>
    <definedName name="JV_FS_REC.TURNOVER">[6]Import!$O$489:$O$546</definedName>
    <definedName name="JV_FS_REC.VERSION">[6]Import!$Q$489:$Q$546</definedName>
    <definedName name="JV_FS_REC.WERK_ID">[6]Import!$E$489:$E$546</definedName>
    <definedName name="JV_FS_REC.WERKSNAME">[6]Import!$P$489:$P$546</definedName>
    <definedName name="JV_FS_REC_LIEF.AVG_PROTOPREIS">[6]Import!$F$550:$F$566</definedName>
    <definedName name="JV_FS_REC_LIEF.DM_WERKZEUGKOSTEN">[6]Import!$E$550:$E$566</definedName>
    <definedName name="JV_FS_REC_LIEF.ENTWICKLUNGSKOSTEN">[6]Import!$P$550:$P$566</definedName>
    <definedName name="JV_FS_REC_LIEF.FS_POSITION">[6]Import!$B$550:$B$566</definedName>
    <definedName name="JV_FS_REC_LIEF.LIEF_ID">[6]Import!$C$550:$C$566</definedName>
    <definedName name="JV_FS_REC_LIEF.R1">[6]Import!$H$550:$H$566</definedName>
    <definedName name="JV_FS_REC_LIEF.R2">[6]Import!$I$550:$I$566</definedName>
    <definedName name="JV_FS_REC_LIEF.R3">[6]Import!$J$550:$J$566</definedName>
    <definedName name="JV_FS_REC_LIEF.R4">[6]Import!$K$550:$K$566</definedName>
    <definedName name="JV_FS_REC_LIEF.R5">[6]Import!$L$550:$L$566</definedName>
    <definedName name="JV_FS_REC_LIEF.R6">[6]Import!$M$550:$M$566</definedName>
    <definedName name="JV_FS_REC_LIEF.R7">[6]Import!$N$550:$N$566</definedName>
    <definedName name="JV_FS_REC_LIEF.R8">[6]Import!$O$550:$O$566</definedName>
    <definedName name="JV_FS_REC_LIEF.SOP">[6]Import!$G$550:$G$566</definedName>
    <definedName name="JV_FS_REC_LIEF.STK_SUMME">[6]Import!$D$550:$D$566</definedName>
    <definedName name="JV_FS_REC_SAVING.FRUEHEST_SOP">[6]Import!$C$570:$C$571</definedName>
    <definedName name="JV_FS_REC_SAVING.FS_POSITION">[6]Import!$B$570:$B$571</definedName>
    <definedName name="JV_FS_REC_SAVING.SAV_PA0">[6]Import!$E$570:$E$571</definedName>
    <definedName name="JV_FS_REC_SAVING.SAV_PA1">[6]Import!$F$570:$F$571</definedName>
    <definedName name="JV_FS_REC_SAVING.SAV_PA2">[6]Import!$G$570:$G$571</definedName>
    <definedName name="JV_FS_REC_SAVING.SAV_PA3">[6]Import!$H$570:$H$571</definedName>
    <definedName name="JV_FS_REC_SAVING.SAV_PA4">[6]Import!$I$570:$I$571</definedName>
    <definedName name="JV_FS_REC_SAVING.SAV_PA5">[6]Import!$J$570:$J$571</definedName>
    <definedName name="JV_FS_REC_SAVING.SAV_PA6">[6]Import!$K$570:$K$571</definedName>
    <definedName name="JV_FS_REC_SAVING.SAV_PA7">[6]Import!$L$570:$L$571</definedName>
    <definedName name="JV_FS_REC_SAVING.SOP_BASIS">[6]Import!$D$570:$D$571</definedName>
    <definedName name="JV_FS_REC_SAVING.TOTAL_SAVING_OVER_LIFE">[6]Import!$M$570:$M$571</definedName>
    <definedName name="JV_FS_RV_AVG_PROTODATA.DM_AVG_PROTOPREIS">[6]Import!$D$122:$D$123</definedName>
    <definedName name="JV_FS_RV_AVG_PROTODATA.DM_WERKZEUGKOSTEN">[6]Import!$E$122:$E$123</definedName>
    <definedName name="JV_FS_RV_AVG_PROTODATA.FS_POSITION">[6]Import!$B$122:$B$123</definedName>
    <definedName name="JV_FS_RV_AVG_PROTODATA.LIEF_ID">[6]Import!$C$122:$C$123</definedName>
    <definedName name="JV_FS_RV_LTERM_PNACHLASS.BJAHR1">[6]Import!$E$147:$E$163</definedName>
    <definedName name="JV_FS_RV_LTERM_PNACHLASS.BJAHR2">[6]Import!$G$147:$G$163</definedName>
    <definedName name="JV_FS_RV_LTERM_PNACHLASS.BJAHR3">[6]Import!$I$147:$I$163</definedName>
    <definedName name="JV_FS_RV_LTERM_PNACHLASS.BJAHR4">[6]Import!$K$147:$K$163</definedName>
    <definedName name="JV_FS_RV_LTERM_PNACHLASS.BJAHR5">[6]Import!$M$147:$M$163</definedName>
    <definedName name="JV_FS_RV_LTERM_PNACHLASS.BJAHR6">[6]Import!$O$147:$O$163</definedName>
    <definedName name="JV_FS_RV_LTERM_PNACHLASS.BJAHR7">[6]Import!$Q$147:$Q$163</definedName>
    <definedName name="JV_FS_RV_LTERM_PNACHLASS.BJAHR8">[6]Import!$S$147:$S$163</definedName>
    <definedName name="JV_FS_RV_LTERM_PNACHLASS.ENTWICKLUNGSKOSTEN">[6]Import!$X$147:$X$163</definedName>
    <definedName name="JV_FS_RV_LTERM_PNACHLASS.FS_POSITION">[6]Import!$B$147:$B$163</definedName>
    <definedName name="JV_FS_RV_LTERM_PNACHLASS.INVESTITIONEN">[6]Import!$U$147:$U$163</definedName>
    <definedName name="JV_FS_RV_LTERM_PNACHLASS.LIEF_ID">[6]Import!$C$147:$C$163</definedName>
    <definedName name="JV_FS_RV_LTERM_PNACHLASS.LIEF_NAME_PROD">[6]Import!$D$147:$D$163</definedName>
    <definedName name="JV_FS_RV_LTERM_PNACHLASS.PROTO_KOSTEN">[6]Import!$W$147:$W$163</definedName>
    <definedName name="JV_FS_RV_LTERM_PNACHLASS.REDUCTION_1">[6]Import!$F$147:$F$163</definedName>
    <definedName name="JV_FS_RV_LTERM_PNACHLASS.REDUCTION_2">[6]Import!$H$147:$H$163</definedName>
    <definedName name="JV_FS_RV_LTERM_PNACHLASS.REDUCTION_3">[6]Import!$J$147:$J$163</definedName>
    <definedName name="JV_FS_RV_LTERM_PNACHLASS.REDUCTION_4">[6]Import!$L$147:$L$163</definedName>
    <definedName name="JV_FS_RV_LTERM_PNACHLASS.REDUCTION_5">[6]Import!$N$147:$N$163</definedName>
    <definedName name="JV_FS_RV_LTERM_PNACHLASS.REDUCTION_6">[6]Import!$P$147:$P$163</definedName>
    <definedName name="JV_FS_RV_LTERM_PNACHLASS.REDUCTION_7">[6]Import!$R$147:$R$163</definedName>
    <definedName name="JV_FS_RV_LTERM_PNACHLASS.REDUCTION_8">[6]Import!$T$147:$T$163</definedName>
    <definedName name="JV_FS_RV_LTERM_PNACHLASS.TURNOVER_OVER_LIFE">[6]Import!$V$147:$V$163</definedName>
    <definedName name="L">[13]협조전!#REF!</definedName>
    <definedName name="LARGE">#REF!</definedName>
    <definedName name="Mischpreis1">#REF!</definedName>
    <definedName name="Mischpreis2">#REF!</definedName>
    <definedName name="Mischpreis3">#REF!</definedName>
    <definedName name="Mischpreis4">#REF!</definedName>
    <definedName name="Model_ID">[7]Model!$A$4:$A$43</definedName>
    <definedName name="Mq">[21]GRACE!#REF!</definedName>
    <definedName name="M행">#REF!</definedName>
    <definedName name="NEWCODE">#REF!</definedName>
    <definedName name="nime" hidden="1">#REF!</definedName>
    <definedName name="N행">#REF!</definedName>
    <definedName name="O행">#REF!</definedName>
    <definedName name="plant">#REF!</definedName>
    <definedName name="PLANTS">#REF!</definedName>
    <definedName name="PNPrinciple">[9]Constant!#REF!</definedName>
    <definedName name="prem">#REF!</definedName>
    <definedName name="PRINT_AREA_MI">'[22]RD제품개발투자비(매가)'!#REF!</definedName>
    <definedName name="PROJECT명">#REF!</definedName>
    <definedName name="PROTO">#REF!</definedName>
    <definedName name="PROTO1">#REF!</definedName>
    <definedName name="PV_Cost_Tot">[11]Worksheet!$Q$63</definedName>
    <definedName name="PV_Cost_Tot_Mkt">[11]Worksheet!$R$63</definedName>
    <definedName name="PV_Grand_Total">#REF!</definedName>
    <definedName name="PV_Grand_Total_Mkt">#REF!</definedName>
    <definedName name="P행">#REF!</definedName>
    <definedName name="Q행">#REF!</definedName>
    <definedName name="Retest_Percent">#REF!</definedName>
    <definedName name="Retest_Tot">#REF!</definedName>
    <definedName name="Retest_Tot_Mkt">#REF!</definedName>
    <definedName name="R행">#REF!</definedName>
    <definedName name="SMALL">#REF!</definedName>
    <definedName name="SPEED_D170">#REF!</definedName>
    <definedName name="SSRR">[23]기안!$A$43</definedName>
    <definedName name="S행">#REF!</definedName>
    <definedName name="Total_DV_and_PV_Testing">#REF!</definedName>
    <definedName name="Total_DV_and_PV_Testing_Mkt">#REF!</definedName>
    <definedName name="T행">#REF!</definedName>
    <definedName name="unit">#REF!</definedName>
    <definedName name="uu">#REF!</definedName>
    <definedName name="U행">#REF!</definedName>
    <definedName name="V_FS_BAUSTUFE_VORGABEN_STK.FS_POSITION">[6]Import!$B$117:$B$118</definedName>
    <definedName name="V_FS_BAUSTUFE_VORGABEN_STK.STUECKZAHL">[6]Import!$D$117:$D$118</definedName>
    <definedName name="V_FS_BAUSTUFE_VORGABEN_STK.STUFE">[6]Import!$C$117:$C$118</definedName>
    <definedName name="Visualisierung">[6]Import!$K$389:$K$485</definedName>
    <definedName name="VV">#REF!</definedName>
    <definedName name="V행">#REF!</definedName>
    <definedName name="W">#REF!</definedName>
    <definedName name="Werk011">#REF!</definedName>
    <definedName name="Werk012">#REF!</definedName>
    <definedName name="Werk013">#REF!</definedName>
    <definedName name="Werk014">#REF!</definedName>
    <definedName name="Werk021">#REF!</definedName>
    <definedName name="Werk022">#REF!</definedName>
    <definedName name="Werk023">#REF!</definedName>
    <definedName name="Werk024">#REF!</definedName>
    <definedName name="Werk031">#REF!</definedName>
    <definedName name="Werk032">#REF!</definedName>
    <definedName name="Werk033">#REF!</definedName>
    <definedName name="Werk034">#REF!</definedName>
    <definedName name="Werk041">#REF!</definedName>
    <definedName name="Werk042">#REF!</definedName>
    <definedName name="Werk043">#REF!</definedName>
    <definedName name="Werk044">#REF!</definedName>
    <definedName name="Werk051">#REF!</definedName>
    <definedName name="Werk052">#REF!</definedName>
    <definedName name="Werk053">#REF!</definedName>
    <definedName name="Werk054">#REF!</definedName>
    <definedName name="Werk061">#REF!</definedName>
    <definedName name="Werk062">#REF!</definedName>
    <definedName name="Werk063">#REF!</definedName>
    <definedName name="Werk064">#REF!</definedName>
    <definedName name="Werk071">#REF!</definedName>
    <definedName name="Werk072">#REF!</definedName>
    <definedName name="Werk073">#REF!</definedName>
    <definedName name="Werk074">#REF!</definedName>
    <definedName name="Werk081">#REF!</definedName>
    <definedName name="Werk082">#REF!</definedName>
    <definedName name="Werk083">#REF!</definedName>
    <definedName name="Werk084">#REF!</definedName>
    <definedName name="Werk091">#REF!</definedName>
    <definedName name="Werk092">#REF!</definedName>
    <definedName name="Werk093">#REF!</definedName>
    <definedName name="Werk094">#REF!</definedName>
    <definedName name="Werk101">#REF!</definedName>
    <definedName name="Werk102">#REF!</definedName>
    <definedName name="Werk103">#REF!</definedName>
    <definedName name="Werk104">#REF!</definedName>
    <definedName name="Werk111">#REF!</definedName>
    <definedName name="Werk112">#REF!</definedName>
    <definedName name="Werk113">#REF!</definedName>
    <definedName name="Werk114">#REF!</definedName>
    <definedName name="Werk121">#REF!</definedName>
    <definedName name="Werk122">#REF!</definedName>
    <definedName name="Werk123">#REF!</definedName>
    <definedName name="Werk124">#REF!</definedName>
    <definedName name="Werk131">#REF!</definedName>
    <definedName name="Werk132">#REF!</definedName>
    <definedName name="Werk133">#REF!</definedName>
    <definedName name="Werk134">#REF!</definedName>
    <definedName name="Werk141">#REF!</definedName>
    <definedName name="Werk142">#REF!</definedName>
    <definedName name="Werk143">#REF!</definedName>
    <definedName name="Werk144">#REF!</definedName>
    <definedName name="ww">#REF!</definedName>
    <definedName name="W행">#REF!</definedName>
    <definedName name="W행1">#N/A</definedName>
    <definedName name="XG액션">#REF!</definedName>
    <definedName name="xx">#REF!</definedName>
    <definedName name="X행">#REF!</definedName>
    <definedName name="YEN">#REF!</definedName>
    <definedName name="yy">#REF!</definedName>
    <definedName name="YYY">#REF!</definedName>
    <definedName name="ZZ">#REF!</definedName>
    <definedName name="기안">'[24]2.대외공문'!#REF!</definedName>
    <definedName name="기안3">#REF!</definedName>
    <definedName name="기안갑">#REF!</definedName>
    <definedName name="기안갑1">#N/A</definedName>
    <definedName name="기안용지">#REF!</definedName>
    <definedName name="기안을">#REF!</definedName>
    <definedName name="기안을1">#N/A</definedName>
    <definedName name="單位阡원_阡￥">#REF!</definedName>
    <definedName name="ㄴㅇㅎㅇ">#N/A</definedName>
    <definedName name="년도__실적추정은_건설이자_미포">'[25]R&amp;D'!#REF!</definedName>
    <definedName name="解_任_">[4]기안!$A$34</definedName>
    <definedName name="ㄷㅈ">[10]총괄표!$C$2</definedName>
    <definedName name="대회">#REF!</definedName>
    <definedName name="라ㅕ화">#REF!</definedName>
    <definedName name="_xlnm.Extract">#REF!</definedName>
    <definedName name="ㅁ1">[5]신규DEP!#REF!</definedName>
    <definedName name="ㅁ1430">#REF!</definedName>
    <definedName name="ㅁㅁㅁ">'[26]5.세운W-A'!#REF!</definedName>
    <definedName name="모">#REF!</definedName>
    <definedName name="발">#REF!</definedName>
    <definedName name="변경">#REF!</definedName>
    <definedName name="부서">#REF!</definedName>
    <definedName name="부서별예산">#REF!</definedName>
    <definedName name="비교A">#REF!</definedName>
    <definedName name="ㅅ7">#REF!</definedName>
    <definedName name="사업투자">#REF!</definedName>
    <definedName name="사업투자1">#REF!</definedName>
    <definedName name="엉댜ㄷㅈ">#REF!</definedName>
    <definedName name="엉댜ㄷㅈ1">#N/A</definedName>
    <definedName name="예산총괄시트설ONLY">#REF!</definedName>
    <definedName name="장기투자.94.BB">#REF!</definedName>
    <definedName name="제목">#REF!</definedName>
    <definedName name="투자비">#REF!</definedName>
    <definedName name="허">#N/A</definedName>
    <definedName name="흵____R3_t">#REF!</definedName>
    <definedName name="ㅗㅗㅘㅣㅣㅏ">#REF!</definedName>
    <definedName name="ㅘㅎ">#N/A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S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非计件工价，计件工价需扣减保险</t>
        </r>
      </text>
    </comment>
  </commentList>
</comments>
</file>

<file path=xl/sharedStrings.xml><?xml version="1.0" encoding="utf-8"?>
<sst xmlns="http://schemas.openxmlformats.org/spreadsheetml/2006/main" count="2211" uniqueCount="495">
  <si>
    <r>
      <rPr>
        <sz val="14"/>
        <color theme="1"/>
        <rFont val="宋体"/>
        <charset val="134"/>
      </rPr>
      <t>设计</t>
    </r>
    <r>
      <rPr>
        <sz val="14"/>
        <color theme="1"/>
        <rFont val="Arial"/>
        <charset val="134"/>
      </rPr>
      <t>:</t>
    </r>
  </si>
  <si>
    <t>校核：   标准化：</t>
  </si>
  <si>
    <t>前座总成总成EBOM</t>
  </si>
  <si>
    <t>零件号</t>
  </si>
  <si>
    <t>内部号</t>
  </si>
  <si>
    <t>会签：</t>
  </si>
  <si>
    <t>名称</t>
  </si>
  <si>
    <t>批准：</t>
  </si>
  <si>
    <t>日期：</t>
  </si>
  <si>
    <t>规格型号</t>
  </si>
  <si>
    <t>版本：A</t>
  </si>
  <si>
    <t>车型配置</t>
  </si>
  <si>
    <t>说明：</t>
  </si>
  <si>
    <t>种类</t>
  </si>
  <si>
    <t>序号</t>
  </si>
  <si>
    <t>装配等级</t>
  </si>
  <si>
    <t>来源</t>
  </si>
  <si>
    <t>QAD</t>
  </si>
  <si>
    <r>
      <rPr>
        <sz val="10"/>
        <color theme="1"/>
        <rFont val="宋体"/>
        <charset val="134"/>
      </rPr>
      <t>零件描述</t>
    </r>
  </si>
  <si>
    <t>重要度</t>
  </si>
  <si>
    <t>单位</t>
  </si>
  <si>
    <t>图示</t>
  </si>
  <si>
    <t>数据版本</t>
  </si>
  <si>
    <r>
      <rPr>
        <sz val="11"/>
        <color theme="1"/>
        <rFont val="宋体"/>
        <charset val="134"/>
      </rPr>
      <t>图纸号</t>
    </r>
  </si>
  <si>
    <r>
      <rPr>
        <sz val="11"/>
        <color theme="1"/>
        <rFont val="宋体"/>
        <charset val="134"/>
      </rPr>
      <t>图纸版本</t>
    </r>
  </si>
  <si>
    <t>是否申请新零件号</t>
  </si>
  <si>
    <r>
      <rPr>
        <sz val="11"/>
        <color theme="1"/>
        <rFont val="宋体"/>
        <charset val="134"/>
      </rPr>
      <t>沿用件</t>
    </r>
    <r>
      <rPr>
        <sz val="11"/>
        <color theme="1"/>
        <rFont val="Arial"/>
        <charset val="134"/>
      </rPr>
      <t xml:space="preserve">            Y/N</t>
    </r>
  </si>
  <si>
    <r>
      <rPr>
        <sz val="11"/>
        <color theme="1"/>
        <rFont val="宋体"/>
        <charset val="134"/>
      </rPr>
      <t>零件类别</t>
    </r>
  </si>
  <si>
    <t>材料</t>
  </si>
  <si>
    <t>规格</t>
  </si>
  <si>
    <t>材料标准</t>
  </si>
  <si>
    <t>轮廓尺寸
(长*宽*高)</t>
  </si>
  <si>
    <t>设计密度</t>
  </si>
  <si>
    <t>设计重量
（Kg）</t>
  </si>
  <si>
    <t>平台</t>
  </si>
  <si>
    <t>颜色</t>
  </si>
  <si>
    <t>皮纹</t>
  </si>
  <si>
    <t>表面处理</t>
  </si>
  <si>
    <t>工艺方式</t>
  </si>
  <si>
    <t>净重尺寸</t>
  </si>
  <si>
    <t>工艺规格</t>
  </si>
  <si>
    <t>工艺重量
（Kg）</t>
  </si>
  <si>
    <t>材料利用率</t>
  </si>
  <si>
    <t>焊接长度
（cm）</t>
  </si>
  <si>
    <r>
      <rPr>
        <sz val="16"/>
        <rFont val="宋体"/>
        <charset val="134"/>
      </rPr>
      <t>涂装面积
（m</t>
    </r>
    <r>
      <rPr>
        <vertAlign val="superscript"/>
        <sz val="16"/>
        <rFont val="宋体"/>
        <charset val="134"/>
      </rPr>
      <t>2</t>
    </r>
    <r>
      <rPr>
        <sz val="16"/>
        <rFont val="宋体"/>
        <charset val="134"/>
      </rPr>
      <t>）</t>
    </r>
  </si>
  <si>
    <t>外购/自制</t>
  </si>
  <si>
    <t>供应商</t>
  </si>
  <si>
    <t>实物重量</t>
  </si>
  <si>
    <t>原材料价格</t>
  </si>
  <si>
    <t>材料成本</t>
  </si>
  <si>
    <t>系数</t>
  </si>
  <si>
    <t>目标价</t>
  </si>
  <si>
    <t>采购每公斤单价</t>
  </si>
  <si>
    <t>采购价格</t>
  </si>
  <si>
    <t>差异价格</t>
  </si>
  <si>
    <t>差价比率</t>
  </si>
  <si>
    <r>
      <rPr>
        <sz val="11"/>
        <color theme="1"/>
        <rFont val="宋体"/>
        <charset val="134"/>
      </rPr>
      <t>备注</t>
    </r>
  </si>
  <si>
    <t>用量</t>
  </si>
  <si>
    <t>长</t>
  </si>
  <si>
    <t>宽</t>
  </si>
  <si>
    <t>高</t>
  </si>
  <si>
    <t>J6P新能源</t>
  </si>
  <si>
    <t>SHT0017046</t>
  </si>
  <si>
    <t>副司机底支架焊接总成</t>
  </si>
  <si>
    <t>——</t>
  </si>
  <si>
    <t>B</t>
  </si>
  <si>
    <t>Ea</t>
  </si>
  <si>
    <t>A</t>
  </si>
  <si>
    <t>Y</t>
  </si>
  <si>
    <t>N</t>
  </si>
  <si>
    <t>分总成</t>
  </si>
  <si>
    <t>ASSY</t>
  </si>
  <si>
    <t>562*462*41</t>
  </si>
  <si>
    <t>黑色</t>
  </si>
  <si>
    <t>电泳</t>
  </si>
  <si>
    <t>长春外购</t>
  </si>
  <si>
    <t>J6L</t>
  </si>
  <si>
    <t>SHT0017121</t>
  </si>
  <si>
    <t>SHT0014467</t>
  </si>
  <si>
    <t>副司机底支架前地脚</t>
  </si>
  <si>
    <t>C</t>
  </si>
  <si>
    <t>冲压件</t>
  </si>
  <si>
    <t>SPFH590</t>
  </si>
  <si>
    <t>t=2.5mm</t>
  </si>
  <si>
    <t>78*427*22</t>
  </si>
  <si>
    <t>冲压</t>
  </si>
  <si>
    <t>462*74*2.5</t>
  </si>
  <si>
    <t>SHT0014468</t>
  </si>
  <si>
    <t>副司机底支架后地脚</t>
  </si>
  <si>
    <t>71*428*20</t>
  </si>
  <si>
    <t>470*83*2.5</t>
  </si>
  <si>
    <t>SHT0017172</t>
  </si>
  <si>
    <t>副司机底支架U型管</t>
  </si>
  <si>
    <t>管件</t>
  </si>
  <si>
    <t>Q195</t>
  </si>
  <si>
    <t>t=1.5mm</t>
  </si>
  <si>
    <t>451*25*247</t>
  </si>
  <si>
    <t>折弯</t>
  </si>
  <si>
    <t>M3000S</t>
  </si>
  <si>
    <t>SHT0001135</t>
  </si>
  <si>
    <t>RC02-6802404-3</t>
  </si>
  <si>
    <t>右围框接头组件</t>
  </si>
  <si>
    <t>109*5*47</t>
  </si>
  <si>
    <t>焊接</t>
  </si>
  <si>
    <t>RC02 6802 404</t>
  </si>
  <si>
    <t>左围框接头</t>
  </si>
  <si>
    <t>t=5</t>
  </si>
  <si>
    <t>109*48*5</t>
  </si>
  <si>
    <t>Q370C10</t>
  </si>
  <si>
    <t>焊接六角螺母</t>
  </si>
  <si>
    <t>标准件</t>
  </si>
  <si>
    <t xml:space="preserve"> </t>
  </si>
  <si>
    <t>SHT0017284</t>
  </si>
  <si>
    <t>底支架左加强板</t>
  </si>
  <si>
    <t xml:space="preserve"> Q235</t>
  </si>
  <si>
    <t>GB/T 700</t>
  </si>
  <si>
    <t>215*83*95</t>
  </si>
  <si>
    <t>SHT0017285</t>
  </si>
  <si>
    <t>底支架右加强板</t>
  </si>
  <si>
    <t xml:space="preserve"> GB/T 700</t>
  </si>
  <si>
    <t>SHT0017286</t>
  </si>
  <si>
    <t>底支架加强管</t>
  </si>
  <si>
    <t xml:space="preserve"> ——</t>
  </si>
  <si>
    <t>156*5*80</t>
  </si>
  <si>
    <t>H4</t>
  </si>
  <si>
    <t>H4A-6901203</t>
  </si>
  <si>
    <t>副边调角器固定钣金件</t>
  </si>
  <si>
    <t>钢板3.0-Q/BQB 301 
 SPFH590-Q/BQB 310</t>
  </si>
  <si>
    <t>200*103*3</t>
  </si>
  <si>
    <t>3</t>
  </si>
  <si>
    <t>H4A-6901204</t>
  </si>
  <si>
    <t>主边调角器固定钣金件</t>
  </si>
  <si>
    <t>182*101*3</t>
  </si>
  <si>
    <t>H4B-6805326</t>
  </si>
  <si>
    <t>安全带7/16焊接螺母</t>
  </si>
  <si>
    <t>7/16螺母</t>
  </si>
  <si>
    <t>25*32*55</t>
  </si>
  <si>
    <t>SQXM3000-6901101</t>
  </si>
  <si>
    <t>安全带锁扣固定座</t>
  </si>
  <si>
    <t>45#</t>
  </si>
  <si>
    <t>25*17*25</t>
  </si>
  <si>
    <t>H4681010216A0</t>
  </si>
  <si>
    <t>安全带连接限位片</t>
  </si>
  <si>
    <t>Q235</t>
  </si>
  <si>
    <t>t=3</t>
  </si>
  <si>
    <t>40*3*44</t>
  </si>
  <si>
    <t>38*30*3</t>
  </si>
  <si>
    <t>SHT0015547</t>
  </si>
  <si>
    <t>后横管</t>
  </si>
  <si>
    <t>SQXM3000-6901107</t>
  </si>
  <si>
    <t>25*366*25</t>
  </si>
  <si>
    <t>弯管</t>
  </si>
  <si>
    <t>L5000</t>
  </si>
  <si>
    <t>SHT0013270</t>
  </si>
  <si>
    <t>后连接管</t>
  </si>
  <si>
    <t>Q195  
Φ25×2.0</t>
  </si>
  <si>
    <t>25*50*366</t>
  </si>
  <si>
    <t>H5</t>
  </si>
  <si>
    <t>H5-6805318</t>
  </si>
  <si>
    <t>安全带卷收器固定板焊接总成</t>
  </si>
  <si>
    <t>焊接总成件</t>
  </si>
  <si>
    <t>60*50*30</t>
  </si>
  <si>
    <t>H4B-6805322</t>
  </si>
  <si>
    <t>卷轴器支架</t>
  </si>
  <si>
    <t>钣金件</t>
  </si>
  <si>
    <t>t=3-Q/BQB301
SPFH590-Q/BQB310</t>
  </si>
  <si>
    <t>Q/BQB310</t>
  </si>
  <si>
    <t>24*60*50</t>
  </si>
  <si>
    <t>104*50*3</t>
  </si>
  <si>
    <t>17.5*9*17.5</t>
  </si>
  <si>
    <t>SHT0017287</t>
  </si>
  <si>
    <t>前支撑管</t>
  </si>
  <si>
    <t>233*25*25</t>
  </si>
  <si>
    <t>SQXM3000-6901105</t>
  </si>
  <si>
    <t>上纵管</t>
  </si>
  <si>
    <t>450*25*44</t>
  </si>
  <si>
    <t>M4</t>
  </si>
  <si>
    <t>M4-6907009</t>
  </si>
  <si>
    <t>塑料件固定钣金</t>
  </si>
  <si>
    <t>t=2</t>
  </si>
  <si>
    <t>22*23*50</t>
  </si>
  <si>
    <t>61*20*2</t>
  </si>
  <si>
    <t>SHT0015061</t>
  </si>
  <si>
    <t>底支架连接板总成</t>
  </si>
  <si>
    <t>连接底支架与靠背</t>
  </si>
  <si>
    <t>t=2.5</t>
  </si>
  <si>
    <t>150*32*137</t>
  </si>
  <si>
    <t>SHT0014964</t>
  </si>
  <si>
    <t>底支架连接板</t>
  </si>
  <si>
    <t>174*156*2.5</t>
  </si>
  <si>
    <t>福田G3</t>
  </si>
  <si>
    <t>SLT0010907</t>
  </si>
  <si>
    <t>座椅靠背调节限位柱B</t>
  </si>
  <si>
    <t>机加件</t>
  </si>
  <si>
    <t>φ11*19</t>
  </si>
  <si>
    <t>机加</t>
  </si>
  <si>
    <t>一汽轻卡</t>
  </si>
  <si>
    <t>中排独立软带轴承</t>
  </si>
  <si>
    <t>DC01 0.5</t>
  </si>
  <si>
    <t>20*3.5*20</t>
  </si>
  <si>
    <t>钣金</t>
  </si>
  <si>
    <t>SHT0014965</t>
  </si>
  <si>
    <t>底支架加强钣金</t>
  </si>
  <si>
    <t>85*70*34</t>
  </si>
  <si>
    <t>195*34*5</t>
  </si>
  <si>
    <t>SHT0014974</t>
  </si>
  <si>
    <t>泡沫后扣片钢丝</t>
  </si>
  <si>
    <t>钢丝</t>
  </si>
  <si>
    <t>φ5</t>
  </si>
  <si>
    <t>5*324*36</t>
  </si>
  <si>
    <t>SHT0017173</t>
  </si>
  <si>
    <t>坐垫前端支撑钢丝</t>
  </si>
  <si>
    <t>74*405*20</t>
  </si>
  <si>
    <t>SHT0017174</t>
  </si>
  <si>
    <t>坐垫左端支撑钢丝</t>
  </si>
  <si>
    <t>φ8</t>
  </si>
  <si>
    <t>400*106*33</t>
  </si>
  <si>
    <t>SHT0017175</t>
  </si>
  <si>
    <t>坐垫右端支撑钢丝</t>
  </si>
  <si>
    <t>SHT0017176</t>
  </si>
  <si>
    <t>坐垫横向前支撑钢丝</t>
  </si>
  <si>
    <t>φ6</t>
  </si>
  <si>
    <t>7*276*26</t>
  </si>
  <si>
    <t>SHT0017177</t>
  </si>
  <si>
    <t>坐垫横向中间支撑钢丝</t>
  </si>
  <si>
    <t>16*412*25</t>
  </si>
  <si>
    <t>SHT0017178</t>
  </si>
  <si>
    <t>坐垫横向后支撑钢丝</t>
  </si>
  <si>
    <t>5*256*26</t>
  </si>
  <si>
    <t>SHT0017179</t>
  </si>
  <si>
    <t>面套固定前钢丝</t>
  </si>
  <si>
    <t>5*220*5</t>
  </si>
  <si>
    <t>SHT0017180</t>
  </si>
  <si>
    <t>面套固定侧钢丝</t>
  </si>
  <si>
    <t>5*495*5</t>
  </si>
  <si>
    <t>1.0靠背骨架BOM</t>
  </si>
  <si>
    <t>高头枕、气袋腰托</t>
  </si>
  <si>
    <t>高头枕、机械腰托</t>
  </si>
  <si>
    <t>高头枕、机械腰托、ECU固定板</t>
  </si>
  <si>
    <t>高头枕、无腰托</t>
  </si>
  <si>
    <t>高头枕、气袋腰托、下框避让</t>
  </si>
  <si>
    <t>高头枕、机械腰托、下框避让</t>
  </si>
  <si>
    <t>低头枕、无腰托</t>
  </si>
  <si>
    <t>高头枕、气袋腰托（宣德6侧翼钢丝）</t>
  </si>
  <si>
    <t>高头枕、T712侧翼钢丝、无腰托、下框有折弯避让</t>
  </si>
  <si>
    <t>高头枕、J6L侧翼钢丝、降本骨架、下框有折弯避让</t>
  </si>
  <si>
    <t>低头枕、J6P侧翼钢丝、降本骨架、下框有折弯避让</t>
  </si>
  <si>
    <t>原电泳号
（SHT0012305）</t>
  </si>
  <si>
    <t>原电泳号
（SHT0014939）</t>
  </si>
  <si>
    <t>零件名称</t>
  </si>
  <si>
    <t>零件描述</t>
  </si>
  <si>
    <t>设计图示</t>
  </si>
  <si>
    <t>图纸号</t>
  </si>
  <si>
    <t>图纸版本</t>
  </si>
  <si>
    <t>沿用件Y/N</t>
  </si>
  <si>
    <t>零件类别</t>
  </si>
  <si>
    <t>轮廓尺寸(长*宽*高)</t>
  </si>
  <si>
    <t>设计重量（Kg）</t>
  </si>
  <si>
    <r>
      <rPr>
        <sz val="14"/>
        <rFont val="宋体"/>
        <charset val="134"/>
      </rPr>
      <t>涂装面积
（m</t>
    </r>
    <r>
      <rPr>
        <vertAlign val="superscript"/>
        <sz val="14"/>
        <rFont val="宋体"/>
        <charset val="134"/>
      </rPr>
      <t>2</t>
    </r>
    <r>
      <rPr>
        <sz val="14"/>
        <rFont val="宋体"/>
        <charset val="134"/>
      </rPr>
      <t>）</t>
    </r>
  </si>
  <si>
    <t>备注</t>
  </si>
  <si>
    <t>SHT0013710</t>
  </si>
  <si>
    <t>SHT0012990</t>
  </si>
  <si>
    <t>SHT0013905</t>
  </si>
  <si>
    <t>SHT0014940</t>
  </si>
  <si>
    <t>SHT0015550</t>
  </si>
  <si>
    <t>SHT0015551</t>
  </si>
  <si>
    <t>SHT0015152</t>
  </si>
  <si>
    <t>SHT0016967</t>
  </si>
  <si>
    <t>SHT0016981</t>
  </si>
  <si>
    <t>SHT0014977</t>
  </si>
  <si>
    <t>SHT0017042</t>
  </si>
  <si>
    <t>T5</t>
  </si>
  <si>
    <t>靠背骨架焊接总成</t>
  </si>
  <si>
    <t>个</t>
  </si>
  <si>
    <t>SHT0012305</t>
  </si>
  <si>
    <t>焊接总成</t>
  </si>
  <si>
    <t>河北外购</t>
  </si>
  <si>
    <t>新强力</t>
  </si>
  <si>
    <t>VAVE</t>
  </si>
  <si>
    <t>河北新强力机械制造有限公司</t>
  </si>
  <si>
    <t>新强力/智恒</t>
  </si>
  <si>
    <t>吉林省智恒汽车零部件有限公司</t>
  </si>
  <si>
    <t>轩德6经济版</t>
  </si>
  <si>
    <t>西安外购</t>
  </si>
  <si>
    <t>562*462*42</t>
  </si>
  <si>
    <t>857*504*268</t>
  </si>
  <si>
    <t>J6P</t>
  </si>
  <si>
    <t>805*504*214</t>
  </si>
  <si>
    <t>SHT0012225</t>
  </si>
  <si>
    <t>头枕主体管</t>
  </si>
  <si>
    <t>管材</t>
  </si>
  <si>
    <t xml:space="preserve">Q195  </t>
  </si>
  <si>
    <t>Φ20×1.5</t>
  </si>
  <si>
    <t>2.0平台</t>
  </si>
  <si>
    <t>SHT0001927</t>
  </si>
  <si>
    <t>H5-6802108</t>
  </si>
  <si>
    <t>T712</t>
  </si>
  <si>
    <t>SHT0012507</t>
  </si>
  <si>
    <t>靠背主体管</t>
  </si>
  <si>
    <t>Φ25×1.5</t>
  </si>
  <si>
    <t>119*504*602</t>
  </si>
  <si>
    <t>SHT0014978</t>
  </si>
  <si>
    <t>SPCC</t>
  </si>
  <si>
    <t>118*504*600</t>
  </si>
  <si>
    <t>SHT0015058</t>
  </si>
  <si>
    <t>靠背横向支撑钢丝（上部）</t>
  </si>
  <si>
    <t>线材</t>
  </si>
  <si>
    <t>无</t>
  </si>
  <si>
    <t xml:space="preserve">Q235 </t>
  </si>
  <si>
    <t>Φ6</t>
  </si>
  <si>
    <t>∅6-GB/T 342             Q235-GB/T 700</t>
  </si>
  <si>
    <t>450*6*6</t>
  </si>
  <si>
    <t>SHT0015059</t>
  </si>
  <si>
    <t>靠背横向支撑钢丝（中部）</t>
  </si>
  <si>
    <t xml:space="preserve">φ6 </t>
  </si>
  <si>
    <t>390*6*6</t>
  </si>
  <si>
    <t>X3000</t>
  </si>
  <si>
    <t>SQX3000-6802113</t>
  </si>
  <si>
    <t>支撑钢丝</t>
  </si>
  <si>
    <t>6*6*59</t>
  </si>
  <si>
    <t>SHT0001928</t>
  </si>
  <si>
    <t>H5-6802114</t>
  </si>
  <si>
    <t>靠背钢管上横管</t>
  </si>
  <si>
    <t>25*358*33</t>
  </si>
  <si>
    <t>D04</t>
  </si>
  <si>
    <t>SHT0001953</t>
  </si>
  <si>
    <t>D04-6802106</t>
  </si>
  <si>
    <t>腰托固定横衬条1</t>
  </si>
  <si>
    <t xml:space="preserve">Q235  </t>
  </si>
  <si>
    <t>t=2.0</t>
  </si>
  <si>
    <t>2.0-GB/T 708
Q235-GB/T 11253</t>
  </si>
  <si>
    <t>265*15*2</t>
  </si>
  <si>
    <t>SHT0002255</t>
  </si>
  <si>
    <t>D04-6802105</t>
  </si>
  <si>
    <t>腰托固定框线</t>
  </si>
  <si>
    <t>Φ5</t>
  </si>
  <si>
    <t xml:space="preserve">N </t>
  </si>
  <si>
    <t xml:space="preserve">Y </t>
  </si>
  <si>
    <t>圆钢Q235</t>
  </si>
  <si>
    <t>⌀5</t>
  </si>
  <si>
    <t>264*5*5</t>
  </si>
  <si>
    <t>数量变更</t>
  </si>
  <si>
    <t>SHT0012313</t>
  </si>
  <si>
    <t>靠背下支撑管</t>
  </si>
  <si>
    <t>25*371*25</t>
  </si>
  <si>
    <t>SHT0013904</t>
  </si>
  <si>
    <t>靠背下支撑横管</t>
  </si>
  <si>
    <t>SHT0013896</t>
  </si>
  <si>
    <t>ECU固定板</t>
  </si>
  <si>
    <t>t=1.5</t>
  </si>
  <si>
    <t>1.5-GB/T 708
Q235-GB/T 11253</t>
  </si>
  <si>
    <t>16*1.5*264</t>
  </si>
  <si>
    <t>264*15*1.5</t>
  </si>
  <si>
    <t>SHT0012506</t>
  </si>
  <si>
    <t>侧翼支撑钢丝</t>
  </si>
  <si>
    <t>Φ7</t>
  </si>
  <si>
    <t>151*56*184</t>
  </si>
  <si>
    <t>SHT0015153</t>
  </si>
  <si>
    <t>侧翼左支撑钢丝</t>
  </si>
  <si>
    <t>156*41*206</t>
  </si>
  <si>
    <t>SHT0014979</t>
  </si>
  <si>
    <t>侧翼支撑钢丝（右）</t>
  </si>
  <si>
    <t>Φ8</t>
  </si>
  <si>
    <t>∅8-GB/T 342             Q235-GB/T 700</t>
  </si>
  <si>
    <t>165*97*197</t>
  </si>
  <si>
    <t>SHT0015166</t>
  </si>
  <si>
    <t>侧翼支撑钢丝（左）</t>
  </si>
  <si>
    <t>SHT0017171</t>
  </si>
  <si>
    <t>105*115*6</t>
  </si>
  <si>
    <t>SHT0012448</t>
  </si>
  <si>
    <t>靠背骨架内衬管</t>
  </si>
  <si>
    <t>拍扁后对称</t>
  </si>
  <si>
    <t>83*29*339</t>
  </si>
  <si>
    <t>SHT0014980</t>
  </si>
  <si>
    <t>88*29*338</t>
  </si>
  <si>
    <t>SHT0015549</t>
  </si>
  <si>
    <t>支撑框线</t>
  </si>
  <si>
    <t>63*297*97</t>
  </si>
  <si>
    <t>SHT0001932</t>
  </si>
  <si>
    <t>H5-6802149</t>
  </si>
  <si>
    <t>43*258*107</t>
  </si>
  <si>
    <t>BFA0000087</t>
  </si>
  <si>
    <t>M10</t>
  </si>
  <si>
    <t>19*8*19</t>
  </si>
  <si>
    <t>SCS0004652</t>
  </si>
  <si>
    <t>H4A-6802123</t>
  </si>
  <si>
    <t>腰托上固定片</t>
  </si>
  <si>
    <t>t=1.0</t>
  </si>
  <si>
    <t>14×25×24</t>
  </si>
  <si>
    <t>46*25*1</t>
  </si>
  <si>
    <t>SHT0001942</t>
  </si>
  <si>
    <t>H4A-6802124</t>
  </si>
  <si>
    <t>腰托下固定片</t>
  </si>
  <si>
    <t>9×25×16</t>
  </si>
  <si>
    <t>36*25*1</t>
  </si>
  <si>
    <t>H3</t>
  </si>
  <si>
    <t>H3-6802103</t>
  </si>
  <si>
    <t>旋转轴固定板</t>
  </si>
  <si>
    <t>47*37*65</t>
  </si>
  <si>
    <t>124*43*2.5</t>
  </si>
  <si>
    <t>1B180-6805009</t>
  </si>
  <si>
    <t>司机背右旋转阶梯螺栓</t>
  </si>
  <si>
    <t>紧固件</t>
  </si>
  <si>
    <t>Q235（外购改为35K）</t>
  </si>
  <si>
    <t xml:space="preserve">φ20 </t>
  </si>
  <si>
    <t>20*21*20</t>
  </si>
  <si>
    <t>物料代码</t>
  </si>
  <si>
    <t>图片</t>
  </si>
  <si>
    <t>单件图号</t>
  </si>
  <si>
    <t>耗用量</t>
  </si>
  <si>
    <t>材质</t>
  </si>
  <si>
    <t>下料尺寸</t>
  </si>
  <si>
    <t>未税单价</t>
  </si>
  <si>
    <r>
      <rPr>
        <b/>
        <sz val="11"/>
        <color theme="1"/>
        <rFont val="等线"/>
        <charset val="134"/>
      </rPr>
      <t>重量</t>
    </r>
    <r>
      <rPr>
        <b/>
        <sz val="11"/>
        <color theme="1"/>
        <rFont val="Arial"/>
        <charset val="134"/>
      </rPr>
      <t>kg</t>
    </r>
  </si>
  <si>
    <t>材料费</t>
  </si>
  <si>
    <t>加工成本</t>
  </si>
  <si>
    <t>未税目标价</t>
  </si>
  <si>
    <r>
      <rPr>
        <b/>
        <sz val="11"/>
        <color theme="1"/>
        <rFont val="等线"/>
        <charset val="134"/>
      </rPr>
      <t>长</t>
    </r>
    <r>
      <rPr>
        <b/>
        <sz val="11"/>
        <color theme="1"/>
        <rFont val="Arial"/>
        <charset val="134"/>
      </rPr>
      <t>mm</t>
    </r>
  </si>
  <si>
    <r>
      <rPr>
        <b/>
        <sz val="11"/>
        <color theme="1"/>
        <rFont val="等线"/>
        <charset val="134"/>
      </rPr>
      <t>宽</t>
    </r>
    <r>
      <rPr>
        <b/>
        <sz val="11"/>
        <color theme="1"/>
        <rFont val="Arial"/>
        <charset val="134"/>
      </rPr>
      <t>mm</t>
    </r>
  </si>
  <si>
    <r>
      <rPr>
        <b/>
        <sz val="11"/>
        <color theme="1"/>
        <rFont val="等线"/>
        <charset val="134"/>
      </rPr>
      <t>厚</t>
    </r>
    <r>
      <rPr>
        <b/>
        <sz val="11"/>
        <color theme="1"/>
        <rFont val="Arial"/>
        <charset val="134"/>
      </rPr>
      <t>mm</t>
    </r>
  </si>
  <si>
    <t>废铁</t>
  </si>
  <si>
    <t>毛重</t>
  </si>
  <si>
    <t>净重</t>
  </si>
  <si>
    <t>工序</t>
  </si>
  <si>
    <t>吨位</t>
  </si>
  <si>
    <t>工序费</t>
  </si>
  <si>
    <t>工序数</t>
  </si>
  <si>
    <t>合计</t>
  </si>
  <si>
    <t>落料</t>
  </si>
  <si>
    <t>冲孔</t>
  </si>
  <si>
    <t>成型</t>
  </si>
  <si>
    <r>
      <rPr>
        <sz val="8"/>
        <color theme="1"/>
        <rFont val="宋体"/>
        <charset val="134"/>
      </rPr>
      <t>副司机底支架</t>
    </r>
    <r>
      <rPr>
        <sz val="8"/>
        <color theme="1"/>
        <rFont val="Arial"/>
        <charset val="134"/>
      </rPr>
      <t>U</t>
    </r>
    <r>
      <rPr>
        <sz val="8"/>
        <color theme="1"/>
        <rFont val="宋体"/>
        <charset val="134"/>
      </rPr>
      <t>型管</t>
    </r>
  </si>
  <si>
    <t>切断</t>
  </si>
  <si>
    <t>200T</t>
  </si>
  <si>
    <t>冲孔1</t>
  </si>
  <si>
    <t>160T</t>
  </si>
  <si>
    <t>成型1</t>
  </si>
  <si>
    <t>压型</t>
  </si>
  <si>
    <t>切边</t>
  </si>
  <si>
    <t>25T</t>
  </si>
  <si>
    <t>100T</t>
  </si>
  <si>
    <t>冲孔2</t>
  </si>
  <si>
    <t>材料成本合计：</t>
  </si>
  <si>
    <t>加工成本合计：</t>
  </si>
  <si>
    <t>底支架焊接总成</t>
  </si>
  <si>
    <t>压扁</t>
  </si>
  <si>
    <t>设备编号</t>
  </si>
  <si>
    <t>设备名称</t>
  </si>
  <si>
    <t>设备吨位（T)</t>
  </si>
  <si>
    <t>标准产量/h</t>
  </si>
  <si>
    <t>变动费用</t>
  </si>
  <si>
    <t>水电气</t>
  </si>
  <si>
    <t>直接员工薪酬</t>
  </si>
  <si>
    <t>小计 元/h</t>
  </si>
  <si>
    <t>变动单件费用(元/件）</t>
  </si>
  <si>
    <t>荣昌最终工时费</t>
  </si>
  <si>
    <t>电机功率（KW/h)</t>
  </si>
  <si>
    <t>电费单价</t>
  </si>
  <si>
    <t>空压机分摊</t>
  </si>
  <si>
    <t>用水定额（立方/h）</t>
  </si>
  <si>
    <t>水费单价</t>
  </si>
  <si>
    <t>用气定额（立方/h）</t>
  </si>
  <si>
    <t>天然气单价</t>
  </si>
  <si>
    <t>能耗 元/件</t>
  </si>
  <si>
    <t>基本工资</t>
  </si>
  <si>
    <t>保险</t>
  </si>
  <si>
    <t>标配人数</t>
  </si>
  <si>
    <t>综合工价 元/件</t>
  </si>
  <si>
    <t>冲床1</t>
  </si>
  <si>
    <t>冲床</t>
  </si>
  <si>
    <t>40-45</t>
  </si>
  <si>
    <t>冲床2</t>
  </si>
  <si>
    <t>冲床3</t>
  </si>
  <si>
    <t>110-125</t>
  </si>
  <si>
    <t>冲床4</t>
  </si>
  <si>
    <t>80-100</t>
  </si>
  <si>
    <t>冲床5</t>
  </si>
  <si>
    <t>80（机械）</t>
  </si>
  <si>
    <t>冲床6</t>
  </si>
  <si>
    <t>冲床7</t>
  </si>
  <si>
    <t>冲床8</t>
  </si>
  <si>
    <t>冲床9</t>
  </si>
  <si>
    <t>液压机1</t>
  </si>
  <si>
    <t>液压机</t>
  </si>
  <si>
    <t>冲床10</t>
  </si>
  <si>
    <t>重量KG</t>
  </si>
  <si>
    <t>智恒报价20240910</t>
  </si>
  <si>
    <t>智恒报价20241024</t>
  </si>
  <si>
    <t>目标价格</t>
  </si>
  <si>
    <t>差异率</t>
  </si>
  <si>
    <t>河北价格</t>
  </si>
  <si>
    <t>模具价格</t>
  </si>
  <si>
    <t>生命周期</t>
  </si>
  <si>
    <t>分摊</t>
  </si>
  <si>
    <t>河北价格（包含运费包装、模具）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</si>
</sst>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"/>
    <numFmt numFmtId="177" formatCode="_ * #,##0.0000_ ;_ * \-#,##0.0000_ ;_ * &quot;-&quot;??_ ;_ @_ "/>
    <numFmt numFmtId="178" formatCode="_ * #,##0_ ;_ * \-#,##0_ ;_ * &quot;-&quot;??_ ;_ @_ "/>
    <numFmt numFmtId="179" formatCode="0.0_);[Red]\(0.0\)"/>
    <numFmt numFmtId="180" formatCode="0.00_);[Red]\(0.00\)"/>
    <numFmt numFmtId="181" formatCode="0.000_);[Red]\(0.000\)"/>
    <numFmt numFmtId="182" formatCode="0.00_ "/>
    <numFmt numFmtId="183" formatCode="_ * #,##0.0000_ ;_ * \-#,##0.0000_ ;_ * &quot;-&quot;??.00_ ;_ @_ "/>
    <numFmt numFmtId="184" formatCode="0.000_ "/>
    <numFmt numFmtId="185" formatCode="0.0000_);[Red]\(0.0000\)"/>
    <numFmt numFmtId="186" formatCode="_ * #,##0.0000_ ;_ * \-#,##0.0000_ ;_ * &quot;-&quot;????_ ;_ @_ "/>
    <numFmt numFmtId="187" formatCode="0_);[Red]\(0\)"/>
    <numFmt numFmtId="188" formatCode="#\ ?/?"/>
    <numFmt numFmtId="189" formatCode="0.0000_ "/>
  </numFmts>
  <fonts count="60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2"/>
      <name val="宋体"/>
      <charset val="134"/>
    </font>
    <font>
      <b/>
      <sz val="12"/>
      <color rgb="FFFF0000"/>
      <name val="宋体"/>
      <charset val="134"/>
    </font>
    <font>
      <sz val="12"/>
      <name val="宋体"/>
      <charset val="134"/>
    </font>
    <font>
      <b/>
      <sz val="11"/>
      <color theme="1"/>
      <name val="Arial"/>
      <charset val="134"/>
    </font>
    <font>
      <sz val="11"/>
      <color theme="1"/>
      <name val="Arial"/>
      <charset val="134"/>
    </font>
    <font>
      <sz val="10"/>
      <color theme="1"/>
      <name val="宋体"/>
      <charset val="134"/>
      <scheme val="minor"/>
    </font>
    <font>
      <b/>
      <sz val="11"/>
      <color theme="1"/>
      <name val="等线"/>
      <charset val="134"/>
    </font>
    <font>
      <sz val="10"/>
      <name val="Arial"/>
      <charset val="134"/>
    </font>
    <font>
      <sz val="10"/>
      <name val="宋体"/>
      <charset val="134"/>
    </font>
    <font>
      <sz val="8"/>
      <name val="Arial"/>
      <charset val="134"/>
    </font>
    <font>
      <sz val="8"/>
      <name val="宋体"/>
      <charset val="134"/>
    </font>
    <font>
      <sz val="8"/>
      <color theme="1"/>
      <name val="Arial"/>
      <charset val="134"/>
    </font>
    <font>
      <sz val="8"/>
      <color theme="1"/>
      <name val="宋体"/>
      <charset val="134"/>
    </font>
    <font>
      <sz val="8"/>
      <color theme="1"/>
      <name val="等线"/>
      <charset val="134"/>
    </font>
    <font>
      <sz val="8"/>
      <color rgb="FFFF0000"/>
      <name val="Arial"/>
      <charset val="134"/>
    </font>
    <font>
      <sz val="10"/>
      <color theme="1"/>
      <name val="Arial"/>
      <charset val="134"/>
    </font>
    <font>
      <sz val="11"/>
      <name val="宋体"/>
      <charset val="134"/>
      <scheme val="minor"/>
    </font>
    <font>
      <b/>
      <sz val="22"/>
      <name val="宋体"/>
      <charset val="134"/>
      <scheme val="minor"/>
    </font>
    <font>
      <sz val="12"/>
      <name val="宋体"/>
      <charset val="134"/>
      <scheme val="minor"/>
    </font>
    <font>
      <sz val="14"/>
      <name val="宋体"/>
      <charset val="134"/>
    </font>
    <font>
      <sz val="11"/>
      <name val="宋体"/>
      <charset val="134"/>
    </font>
    <font>
      <sz val="11"/>
      <name val="Arial"/>
      <charset val="134"/>
    </font>
    <font>
      <sz val="14"/>
      <color theme="1"/>
      <name val="Arial"/>
      <charset val="134"/>
    </font>
    <font>
      <sz val="14"/>
      <color theme="1"/>
      <name val="宋体"/>
      <charset val="134"/>
    </font>
    <font>
      <b/>
      <sz val="20"/>
      <color theme="1"/>
      <name val="宋体"/>
      <charset val="134"/>
    </font>
    <font>
      <b/>
      <sz val="14"/>
      <color theme="1"/>
      <name val="宋体"/>
      <charset val="134"/>
    </font>
    <font>
      <b/>
      <sz val="14"/>
      <color theme="1"/>
      <name val="Arial"/>
      <charset val="134"/>
    </font>
    <font>
      <sz val="14"/>
      <color theme="1"/>
      <name val="宋体"/>
      <charset val="134"/>
      <scheme val="minor"/>
    </font>
    <font>
      <sz val="11"/>
      <name val="微软雅黑"/>
      <charset val="134"/>
    </font>
    <font>
      <b/>
      <sz val="14"/>
      <color theme="1"/>
      <name val="宋体"/>
      <charset val="134"/>
      <scheme val="minor"/>
    </font>
    <font>
      <sz val="16"/>
      <name val="宋体"/>
      <charset val="134"/>
    </font>
    <font>
      <sz val="9"/>
      <color theme="1"/>
      <name val="宋体"/>
      <charset val="134"/>
      <scheme val="minor"/>
    </font>
    <font>
      <sz val="10"/>
      <color theme="1"/>
      <name val="宋体"/>
      <charset val="134"/>
    </font>
    <font>
      <sz val="16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Arial"/>
      <charset val="134"/>
    </font>
    <font>
      <vertAlign val="superscript"/>
      <sz val="14"/>
      <name val="宋体"/>
      <charset val="134"/>
    </font>
    <font>
      <vertAlign val="superscript"/>
      <sz val="16"/>
      <name val="宋体"/>
      <charset val="134"/>
    </font>
    <font>
      <sz val="9"/>
      <name val="宋体"/>
      <charset val="134"/>
    </font>
    <font>
      <b/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0" fillId="3" borderId="17" applyNumberFormat="0" applyFon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18" applyNumberFormat="0" applyFill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43" fillId="0" borderId="19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4" borderId="20" applyNumberFormat="0" applyAlignment="0" applyProtection="0">
      <alignment vertical="center"/>
    </xf>
    <xf numFmtId="0" fontId="45" fillId="5" borderId="21" applyNumberFormat="0" applyAlignment="0" applyProtection="0">
      <alignment vertical="center"/>
    </xf>
    <xf numFmtId="0" fontId="46" fillId="5" borderId="20" applyNumberFormat="0" applyAlignment="0" applyProtection="0">
      <alignment vertical="center"/>
    </xf>
    <xf numFmtId="0" fontId="47" fillId="6" borderId="22" applyNumberFormat="0" applyAlignment="0" applyProtection="0">
      <alignment vertical="center"/>
    </xf>
    <xf numFmtId="0" fontId="48" fillId="0" borderId="23" applyNumberFormat="0" applyFill="0" applyAlignment="0" applyProtection="0">
      <alignment vertical="center"/>
    </xf>
    <xf numFmtId="0" fontId="49" fillId="0" borderId="24" applyNumberFormat="0" applyFill="0" applyAlignment="0" applyProtection="0">
      <alignment vertical="center"/>
    </xf>
    <xf numFmtId="0" fontId="50" fillId="7" borderId="0" applyNumberFormat="0" applyBorder="0" applyAlignment="0" applyProtection="0">
      <alignment vertical="center"/>
    </xf>
    <xf numFmtId="0" fontId="51" fillId="8" borderId="0" applyNumberFormat="0" applyBorder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0" fontId="53" fillId="10" borderId="0" applyNumberFormat="0" applyBorder="0" applyAlignment="0" applyProtection="0">
      <alignment vertical="center"/>
    </xf>
    <xf numFmtId="0" fontId="54" fillId="11" borderId="0" applyNumberFormat="0" applyBorder="0" applyAlignment="0" applyProtection="0">
      <alignment vertical="center"/>
    </xf>
    <xf numFmtId="0" fontId="54" fillId="12" borderId="0" applyNumberFormat="0" applyBorder="0" applyAlignment="0" applyProtection="0">
      <alignment vertical="center"/>
    </xf>
    <xf numFmtId="0" fontId="53" fillId="13" borderId="0" applyNumberFormat="0" applyBorder="0" applyAlignment="0" applyProtection="0">
      <alignment vertical="center"/>
    </xf>
    <xf numFmtId="0" fontId="53" fillId="14" borderId="0" applyNumberFormat="0" applyBorder="0" applyAlignment="0" applyProtection="0">
      <alignment vertical="center"/>
    </xf>
    <xf numFmtId="0" fontId="54" fillId="15" borderId="0" applyNumberFormat="0" applyBorder="0" applyAlignment="0" applyProtection="0">
      <alignment vertical="center"/>
    </xf>
    <xf numFmtId="0" fontId="54" fillId="16" borderId="0" applyNumberFormat="0" applyBorder="0" applyAlignment="0" applyProtection="0">
      <alignment vertical="center"/>
    </xf>
    <xf numFmtId="0" fontId="53" fillId="17" borderId="0" applyNumberFormat="0" applyBorder="0" applyAlignment="0" applyProtection="0">
      <alignment vertical="center"/>
    </xf>
    <xf numFmtId="0" fontId="53" fillId="18" borderId="0" applyNumberFormat="0" applyBorder="0" applyAlignment="0" applyProtection="0">
      <alignment vertical="center"/>
    </xf>
    <xf numFmtId="0" fontId="54" fillId="19" borderId="0" applyNumberFormat="0" applyBorder="0" applyAlignment="0" applyProtection="0">
      <alignment vertical="center"/>
    </xf>
    <xf numFmtId="0" fontId="54" fillId="20" borderId="0" applyNumberFormat="0" applyBorder="0" applyAlignment="0" applyProtection="0">
      <alignment vertical="center"/>
    </xf>
    <xf numFmtId="0" fontId="53" fillId="21" borderId="0" applyNumberFormat="0" applyBorder="0" applyAlignment="0" applyProtection="0">
      <alignment vertical="center"/>
    </xf>
    <xf numFmtId="0" fontId="53" fillId="22" borderId="0" applyNumberFormat="0" applyBorder="0" applyAlignment="0" applyProtection="0">
      <alignment vertical="center"/>
    </xf>
    <xf numFmtId="0" fontId="54" fillId="23" borderId="0" applyNumberFormat="0" applyBorder="0" applyAlignment="0" applyProtection="0">
      <alignment vertical="center"/>
    </xf>
    <xf numFmtId="0" fontId="54" fillId="24" borderId="0" applyNumberFormat="0" applyBorder="0" applyAlignment="0" applyProtection="0">
      <alignment vertical="center"/>
    </xf>
    <xf numFmtId="0" fontId="53" fillId="25" borderId="0" applyNumberFormat="0" applyBorder="0" applyAlignment="0" applyProtection="0">
      <alignment vertical="center"/>
    </xf>
    <xf numFmtId="0" fontId="53" fillId="26" borderId="0" applyNumberFormat="0" applyBorder="0" applyAlignment="0" applyProtection="0">
      <alignment vertical="center"/>
    </xf>
    <xf numFmtId="0" fontId="54" fillId="27" borderId="0" applyNumberFormat="0" applyBorder="0" applyAlignment="0" applyProtection="0">
      <alignment vertical="center"/>
    </xf>
    <xf numFmtId="0" fontId="54" fillId="28" borderId="0" applyNumberFormat="0" applyBorder="0" applyAlignment="0" applyProtection="0">
      <alignment vertical="center"/>
    </xf>
    <xf numFmtId="0" fontId="53" fillId="29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54" fillId="31" borderId="0" applyNumberFormat="0" applyBorder="0" applyAlignment="0" applyProtection="0">
      <alignment vertical="center"/>
    </xf>
    <xf numFmtId="0" fontId="54" fillId="32" borderId="0" applyNumberFormat="0" applyBorder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4" fillId="0" borderId="0"/>
    <xf numFmtId="0" fontId="55" fillId="0" borderId="1" applyNumberFormat="0" applyFill="0" applyBorder="0" applyAlignment="0" applyProtection="0">
      <alignment vertical="center"/>
    </xf>
    <xf numFmtId="0" fontId="55" fillId="0" borderId="1" applyNumberFormat="0" applyFill="0" applyBorder="0" applyAlignment="0" applyProtection="0">
      <alignment vertical="center"/>
    </xf>
    <xf numFmtId="0" fontId="55" fillId="0" borderId="1" applyNumberForma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3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3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 vertical="center"/>
    </xf>
    <xf numFmtId="43" fontId="0" fillId="0" borderId="1" xfId="0" applyNumberFormat="1" applyBorder="1" applyAlignment="1">
      <alignment horizontal="center" vertical="center"/>
    </xf>
    <xf numFmtId="43" fontId="0" fillId="0" borderId="1" xfId="0" applyNumberFormat="1" applyBorder="1" applyAlignment="1">
      <alignment horizontal="center" vertical="center"/>
    </xf>
    <xf numFmtId="43" fontId="0" fillId="0" borderId="1" xfId="0" applyNumberFormat="1" applyBorder="1">
      <alignment vertical="center"/>
    </xf>
    <xf numFmtId="9" fontId="0" fillId="0" borderId="1" xfId="3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0" fontId="1" fillId="0" borderId="0" xfId="0" applyFont="1" applyFill="1" applyAlignment="1"/>
    <xf numFmtId="0" fontId="2" fillId="0" borderId="1" xfId="53" applyFont="1" applyFill="1" applyBorder="1" applyAlignment="1">
      <alignment horizontal="center" vertical="center" wrapText="1"/>
    </xf>
    <xf numFmtId="0" fontId="2" fillId="0" borderId="2" xfId="53" applyFont="1" applyFill="1" applyBorder="1" applyAlignment="1">
      <alignment horizontal="center" vertical="center" wrapText="1"/>
    </xf>
    <xf numFmtId="0" fontId="3" fillId="0" borderId="3" xfId="53" applyFont="1" applyFill="1" applyBorder="1" applyAlignment="1">
      <alignment horizontal="center" vertical="center" wrapText="1"/>
    </xf>
    <xf numFmtId="0" fontId="3" fillId="0" borderId="4" xfId="53" applyFont="1" applyFill="1" applyBorder="1" applyAlignment="1">
      <alignment horizontal="center" vertical="center" wrapText="1"/>
    </xf>
    <xf numFmtId="0" fontId="2" fillId="0" borderId="5" xfId="53" applyFont="1" applyFill="1" applyBorder="1" applyAlignment="1">
      <alignment horizontal="center" vertical="center" wrapText="1"/>
    </xf>
    <xf numFmtId="0" fontId="2" fillId="0" borderId="6" xfId="53" applyFont="1" applyFill="1" applyBorder="1" applyAlignment="1">
      <alignment horizontal="center" vertical="center" wrapText="1"/>
    </xf>
    <xf numFmtId="0" fontId="4" fillId="0" borderId="1" xfId="53" applyFont="1" applyFill="1" applyBorder="1" applyAlignment="1">
      <alignment horizontal="center" vertical="center"/>
    </xf>
    <xf numFmtId="0" fontId="4" fillId="0" borderId="1" xfId="53" applyFont="1" applyFill="1" applyBorder="1" applyAlignment="1">
      <alignment horizontal="center" vertical="center" wrapText="1"/>
    </xf>
    <xf numFmtId="2" fontId="2" fillId="0" borderId="1" xfId="53" applyNumberFormat="1" applyFont="1" applyFill="1" applyBorder="1" applyAlignment="1">
      <alignment horizontal="center" vertical="center" wrapText="1"/>
    </xf>
    <xf numFmtId="2" fontId="4" fillId="0" borderId="1" xfId="53" applyNumberFormat="1" applyFont="1" applyFill="1" applyBorder="1" applyAlignment="1">
      <alignment horizontal="center" vertical="center"/>
    </xf>
    <xf numFmtId="176" fontId="4" fillId="0" borderId="1" xfId="53" applyNumberFormat="1" applyFont="1" applyFill="1" applyBorder="1" applyAlignment="1">
      <alignment vertical="center"/>
    </xf>
    <xf numFmtId="43" fontId="4" fillId="0" borderId="1" xfId="1" applyFont="1" applyFill="1" applyBorder="1" applyAlignment="1">
      <alignment horizontal="center" vertical="center"/>
    </xf>
    <xf numFmtId="0" fontId="3" fillId="0" borderId="7" xfId="53" applyFont="1" applyFill="1" applyBorder="1" applyAlignment="1">
      <alignment horizontal="center" vertical="center" wrapText="1"/>
    </xf>
    <xf numFmtId="2" fontId="2" fillId="0" borderId="2" xfId="53" applyNumberFormat="1" applyFont="1" applyFill="1" applyBorder="1" applyAlignment="1">
      <alignment horizontal="center" vertical="center" wrapText="1"/>
    </xf>
    <xf numFmtId="2" fontId="2" fillId="2" borderId="2" xfId="53" applyNumberFormat="1" applyFont="1" applyFill="1" applyBorder="1" applyAlignment="1">
      <alignment horizontal="center" vertical="center" wrapText="1"/>
    </xf>
    <xf numFmtId="177" fontId="2" fillId="0" borderId="1" xfId="1" applyNumberFormat="1" applyFont="1" applyFill="1" applyBorder="1" applyAlignment="1">
      <alignment horizontal="center" vertical="center" wrapText="1"/>
    </xf>
    <xf numFmtId="2" fontId="2" fillId="0" borderId="6" xfId="53" applyNumberFormat="1" applyFont="1" applyFill="1" applyBorder="1" applyAlignment="1">
      <alignment horizontal="center" vertical="center" wrapText="1"/>
    </xf>
    <xf numFmtId="2" fontId="2" fillId="2" borderId="6" xfId="53" applyNumberFormat="1" applyFont="1" applyFill="1" applyBorder="1" applyAlignment="1">
      <alignment horizontal="center" vertical="center" wrapText="1"/>
    </xf>
    <xf numFmtId="178" fontId="4" fillId="0" borderId="1" xfId="1" applyNumberFormat="1" applyFont="1" applyFill="1" applyBorder="1" applyAlignment="1">
      <alignment horizontal="center" vertical="center"/>
    </xf>
    <xf numFmtId="43" fontId="4" fillId="0" borderId="1" xfId="1" applyFont="1" applyFill="1" applyBorder="1">
      <alignment vertical="center"/>
    </xf>
    <xf numFmtId="177" fontId="4" fillId="0" borderId="1" xfId="1" applyNumberFormat="1" applyFont="1" applyFill="1" applyBorder="1" applyAlignment="1">
      <alignment horizontal="center" vertical="center"/>
    </xf>
    <xf numFmtId="2" fontId="4" fillId="0" borderId="1" xfId="53" applyNumberFormat="1" applyFont="1" applyFill="1" applyBorder="1" applyAlignment="1">
      <alignment vertical="center"/>
    </xf>
    <xf numFmtId="2" fontId="4" fillId="2" borderId="1" xfId="53" applyNumberFormat="1" applyFont="1" applyFill="1" applyBorder="1" applyAlignment="1">
      <alignment horizontal="center" vertical="center"/>
    </xf>
    <xf numFmtId="0" fontId="5" fillId="0" borderId="0" xfId="53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7" fillId="0" borderId="0" xfId="0" applyFont="1">
      <alignment vertical="center"/>
    </xf>
    <xf numFmtId="0" fontId="8" fillId="0" borderId="2" xfId="53" applyFont="1" applyFill="1" applyBorder="1" applyAlignment="1">
      <alignment horizontal="center" vertical="center"/>
    </xf>
    <xf numFmtId="0" fontId="8" fillId="0" borderId="1" xfId="53" applyFont="1" applyFill="1" applyBorder="1" applyAlignment="1">
      <alignment horizontal="center" vertical="center" wrapText="1"/>
    </xf>
    <xf numFmtId="0" fontId="8" fillId="0" borderId="2" xfId="53" applyFont="1" applyFill="1" applyBorder="1" applyAlignment="1">
      <alignment horizontal="center" vertical="center" wrapText="1"/>
    </xf>
    <xf numFmtId="0" fontId="8" fillId="0" borderId="1" xfId="53" applyFont="1" applyFill="1" applyBorder="1" applyAlignment="1">
      <alignment horizontal="center" vertical="center" wrapText="1" shrinkToFit="1"/>
    </xf>
    <xf numFmtId="0" fontId="8" fillId="0" borderId="2" xfId="53" applyFont="1" applyFill="1" applyBorder="1" applyAlignment="1">
      <alignment horizontal="center" vertical="center" wrapText="1" shrinkToFit="1"/>
    </xf>
    <xf numFmtId="0" fontId="5" fillId="0" borderId="6" xfId="53" applyFont="1" applyFill="1" applyBorder="1" applyAlignment="1">
      <alignment horizontal="center" vertical="center"/>
    </xf>
    <xf numFmtId="0" fontId="5" fillId="0" borderId="1" xfId="53" applyFont="1" applyFill="1" applyBorder="1" applyAlignment="1">
      <alignment horizontal="center" vertical="center" wrapText="1"/>
    </xf>
    <xf numFmtId="0" fontId="5" fillId="0" borderId="6" xfId="53" applyFont="1" applyFill="1" applyBorder="1" applyAlignment="1">
      <alignment horizontal="center" vertical="center" wrapText="1"/>
    </xf>
    <xf numFmtId="0" fontId="5" fillId="0" borderId="1" xfId="53" applyFont="1" applyFill="1" applyBorder="1" applyAlignment="1">
      <alignment horizontal="center" vertical="center" wrapText="1" shrinkToFit="1"/>
    </xf>
    <xf numFmtId="0" fontId="8" fillId="0" borderId="6" xfId="53" applyFont="1" applyFill="1" applyBorder="1" applyAlignment="1">
      <alignment horizontal="center" vertical="center" wrapText="1" shrinkToFit="1"/>
    </xf>
    <xf numFmtId="0" fontId="9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8" fillId="0" borderId="2" xfId="53" applyFont="1" applyFill="1" applyBorder="1" applyAlignment="1">
      <alignment horizontal="center" vertical="center" shrinkToFit="1"/>
    </xf>
    <xf numFmtId="179" fontId="8" fillId="0" borderId="1" xfId="53" applyNumberFormat="1" applyFont="1" applyFill="1" applyBorder="1" applyAlignment="1">
      <alignment horizontal="center" vertical="center" wrapText="1" shrinkToFit="1"/>
    </xf>
    <xf numFmtId="179" fontId="5" fillId="0" borderId="1" xfId="53" applyNumberFormat="1" applyFont="1" applyFill="1" applyBorder="1" applyAlignment="1">
      <alignment horizontal="center" vertical="center" wrapText="1" shrinkToFit="1"/>
    </xf>
    <xf numFmtId="180" fontId="8" fillId="0" borderId="1" xfId="53" applyNumberFormat="1" applyFont="1" applyFill="1" applyBorder="1" applyAlignment="1">
      <alignment horizontal="center" vertical="center"/>
    </xf>
    <xf numFmtId="180" fontId="5" fillId="0" borderId="1" xfId="53" applyNumberFormat="1" applyFont="1" applyFill="1" applyBorder="1" applyAlignment="1">
      <alignment horizontal="center" vertical="center"/>
    </xf>
    <xf numFmtId="181" fontId="8" fillId="0" borderId="1" xfId="53" applyNumberFormat="1" applyFont="1" applyFill="1" applyBorder="1" applyAlignment="1">
      <alignment horizontal="center" vertical="center" shrinkToFit="1"/>
    </xf>
    <xf numFmtId="0" fontId="5" fillId="0" borderId="6" xfId="53" applyFont="1" applyFill="1" applyBorder="1" applyAlignment="1">
      <alignment horizontal="center" vertical="center" shrinkToFit="1"/>
    </xf>
    <xf numFmtId="0" fontId="13" fillId="0" borderId="1" xfId="0" applyFont="1" applyFill="1" applyBorder="1" applyAlignment="1">
      <alignment horizontal="center" vertical="center"/>
    </xf>
    <xf numFmtId="179" fontId="11" fillId="0" borderId="1" xfId="0" applyNumberFormat="1" applyFont="1" applyFill="1" applyBorder="1" applyAlignment="1">
      <alignment horizontal="center" vertical="center" wrapText="1"/>
    </xf>
    <xf numFmtId="180" fontId="11" fillId="0" borderId="1" xfId="50" applyNumberFormat="1" applyFont="1" applyFill="1" applyBorder="1" applyAlignment="1" applyProtection="1">
      <alignment horizontal="center" vertical="center" wrapText="1"/>
      <protection locked="0"/>
    </xf>
    <xf numFmtId="181" fontId="16" fillId="0" borderId="1" xfId="54" applyNumberFormat="1" applyFont="1" applyFill="1" applyBorder="1" applyAlignment="1">
      <alignment horizontal="center" vertical="center"/>
    </xf>
    <xf numFmtId="179" fontId="13" fillId="0" borderId="1" xfId="0" applyNumberFormat="1" applyFont="1" applyFill="1" applyBorder="1" applyAlignment="1">
      <alignment horizontal="center" vertical="center"/>
    </xf>
    <xf numFmtId="180" fontId="13" fillId="0" borderId="1" xfId="0" applyNumberFormat="1" applyFont="1" applyFill="1" applyBorder="1" applyAlignment="1">
      <alignment horizontal="center" vertical="center"/>
    </xf>
    <xf numFmtId="181" fontId="13" fillId="0" borderId="1" xfId="0" applyNumberFormat="1" applyFont="1" applyFill="1" applyBorder="1" applyAlignment="1">
      <alignment horizontal="center" vertical="center"/>
    </xf>
    <xf numFmtId="181" fontId="11" fillId="0" borderId="1" xfId="54" applyNumberFormat="1" applyFont="1" applyFill="1" applyBorder="1" applyAlignment="1">
      <alignment horizontal="center" vertical="center"/>
    </xf>
    <xf numFmtId="181" fontId="5" fillId="0" borderId="1" xfId="53" applyNumberFormat="1" applyFont="1" applyFill="1" applyBorder="1" applyAlignment="1">
      <alignment horizontal="center" vertical="center" shrinkToFit="1"/>
    </xf>
    <xf numFmtId="180" fontId="8" fillId="0" borderId="1" xfId="53" applyNumberFormat="1" applyFont="1" applyFill="1" applyBorder="1" applyAlignment="1">
      <alignment horizontal="center" vertical="center" wrapText="1"/>
    </xf>
    <xf numFmtId="179" fontId="8" fillId="0" borderId="1" xfId="53" applyNumberFormat="1" applyFont="1" applyFill="1" applyBorder="1" applyAlignment="1">
      <alignment horizontal="center" vertical="center" wrapText="1"/>
    </xf>
    <xf numFmtId="180" fontId="8" fillId="0" borderId="1" xfId="53" applyNumberFormat="1" applyFont="1" applyFill="1" applyBorder="1" applyAlignment="1">
      <alignment horizontal="center" vertical="center" shrinkToFit="1"/>
    </xf>
    <xf numFmtId="181" fontId="11" fillId="0" borderId="1" xfId="0" applyNumberFormat="1" applyFont="1" applyFill="1" applyBorder="1" applyAlignment="1">
      <alignment horizontal="center" vertical="center" wrapText="1"/>
    </xf>
    <xf numFmtId="181" fontId="11" fillId="0" borderId="1" xfId="50" applyNumberFormat="1" applyFont="1" applyFill="1" applyBorder="1" applyAlignment="1" applyProtection="1">
      <alignment horizontal="center" vertical="center" wrapText="1"/>
      <protection locked="0"/>
    </xf>
    <xf numFmtId="182" fontId="12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182" fontId="11" fillId="0" borderId="1" xfId="0" applyNumberFormat="1" applyFont="1" applyFill="1" applyBorder="1" applyAlignment="1">
      <alignment horizontal="center" vertical="center"/>
    </xf>
    <xf numFmtId="179" fontId="11" fillId="0" borderId="1" xfId="0" applyNumberFormat="1" applyFont="1" applyFill="1" applyBorder="1" applyAlignment="1">
      <alignment horizontal="center" vertical="center"/>
    </xf>
    <xf numFmtId="180" fontId="16" fillId="0" borderId="1" xfId="50" applyNumberFormat="1" applyFont="1" applyFill="1" applyBorder="1" applyAlignment="1" applyProtection="1">
      <alignment horizontal="center" vertical="center" wrapText="1"/>
      <protection locked="0"/>
    </xf>
    <xf numFmtId="182" fontId="11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182" fontId="13" fillId="0" borderId="1" xfId="0" applyNumberFormat="1" applyFont="1" applyFill="1" applyBorder="1" applyAlignment="1">
      <alignment horizontal="center" vertical="center"/>
    </xf>
    <xf numFmtId="183" fontId="8" fillId="0" borderId="1" xfId="1" applyNumberFormat="1" applyFont="1" applyFill="1" applyBorder="1" applyAlignment="1">
      <alignment horizontal="center" vertical="center" wrapText="1"/>
    </xf>
    <xf numFmtId="0" fontId="17" fillId="0" borderId="0" xfId="53" applyFont="1" applyFill="1" applyAlignment="1">
      <alignment vertical="center"/>
    </xf>
    <xf numFmtId="183" fontId="5" fillId="0" borderId="1" xfId="1" applyNumberFormat="1" applyFont="1" applyFill="1" applyBorder="1" applyAlignment="1">
      <alignment horizontal="center" vertical="center" wrapText="1"/>
    </xf>
    <xf numFmtId="9" fontId="13" fillId="0" borderId="1" xfId="0" applyNumberFormat="1" applyFont="1" applyFill="1" applyBorder="1" applyAlignment="1">
      <alignment horizontal="center" vertical="center" wrapText="1"/>
    </xf>
    <xf numFmtId="43" fontId="13" fillId="0" borderId="2" xfId="1" applyNumberFormat="1" applyFont="1" applyFill="1" applyBorder="1" applyAlignment="1">
      <alignment horizontal="center" vertical="center"/>
    </xf>
    <xf numFmtId="0" fontId="17" fillId="0" borderId="0" xfId="0" applyFont="1" applyFill="1" applyAlignment="1">
      <alignment horizontal="center" vertical="center" wrapText="1"/>
    </xf>
    <xf numFmtId="43" fontId="17" fillId="0" borderId="0" xfId="0" applyNumberFormat="1" applyFont="1" applyFill="1" applyAlignment="1">
      <alignment horizontal="center" vertical="center" wrapText="1"/>
    </xf>
    <xf numFmtId="43" fontId="13" fillId="0" borderId="5" xfId="1" applyNumberFormat="1" applyFont="1" applyFill="1" applyBorder="1" applyAlignment="1">
      <alignment horizontal="center" vertical="center"/>
    </xf>
    <xf numFmtId="0" fontId="17" fillId="0" borderId="0" xfId="0" applyFont="1" applyFill="1" applyAlignment="1">
      <alignment vertical="center"/>
    </xf>
    <xf numFmtId="43" fontId="13" fillId="0" borderId="6" xfId="1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9" fontId="0" fillId="0" borderId="2" xfId="0" applyNumberFormat="1" applyBorder="1" applyAlignment="1">
      <alignment horizontal="center" vertical="center"/>
    </xf>
    <xf numFmtId="43" fontId="0" fillId="0" borderId="2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43" fontId="0" fillId="0" borderId="5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43" fontId="0" fillId="0" borderId="6" xfId="0" applyNumberFormat="1" applyBorder="1" applyAlignment="1">
      <alignment horizontal="center" vertical="center"/>
    </xf>
    <xf numFmtId="0" fontId="18" fillId="0" borderId="0" xfId="0" applyFont="1" applyFill="1" applyAlignment="1">
      <alignment horizontal="center" vertical="center" wrapText="1"/>
    </xf>
    <xf numFmtId="0" fontId="18" fillId="0" borderId="0" xfId="0" applyFont="1" applyFill="1" applyAlignment="1"/>
    <xf numFmtId="0" fontId="19" fillId="0" borderId="8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19" fillId="0" borderId="10" xfId="0" applyFont="1" applyFill="1" applyBorder="1" applyAlignment="1">
      <alignment horizontal="center" vertical="center" wrapText="1"/>
    </xf>
    <xf numFmtId="0" fontId="19" fillId="0" borderId="11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0" fontId="20" fillId="0" borderId="1" xfId="49" applyFont="1" applyFill="1" applyBorder="1" applyAlignment="1" applyProtection="1">
      <alignment horizontal="center" vertical="center" wrapText="1"/>
      <protection locked="0"/>
    </xf>
    <xf numFmtId="176" fontId="18" fillId="0" borderId="1" xfId="0" applyNumberFormat="1" applyFont="1" applyFill="1" applyBorder="1" applyAlignment="1">
      <alignment horizontal="center" vertical="center" wrapText="1"/>
    </xf>
    <xf numFmtId="176" fontId="18" fillId="0" borderId="6" xfId="0" applyNumberFormat="1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184" fontId="21" fillId="0" borderId="3" xfId="0" applyNumberFormat="1" applyFont="1" applyFill="1" applyBorder="1" applyAlignment="1">
      <alignment horizontal="center" vertical="center" wrapText="1"/>
    </xf>
    <xf numFmtId="184" fontId="21" fillId="0" borderId="4" xfId="0" applyNumberFormat="1" applyFont="1" applyFill="1" applyBorder="1" applyAlignment="1">
      <alignment horizontal="center" vertical="center" wrapText="1"/>
    </xf>
    <xf numFmtId="184" fontId="21" fillId="0" borderId="7" xfId="0" applyNumberFormat="1" applyFont="1" applyFill="1" applyBorder="1" applyAlignment="1">
      <alignment horizontal="center" vertical="center" wrapText="1"/>
    </xf>
    <xf numFmtId="184" fontId="21" fillId="0" borderId="1" xfId="0" applyNumberFormat="1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20" fillId="0" borderId="3" xfId="49" applyFont="1" applyFill="1" applyBorder="1" applyAlignment="1" applyProtection="1">
      <alignment horizontal="center" vertical="center" wrapText="1"/>
      <protection locked="0"/>
    </xf>
    <xf numFmtId="184" fontId="18" fillId="0" borderId="1" xfId="0" applyNumberFormat="1" applyFont="1" applyFill="1" applyBorder="1" applyAlignment="1">
      <alignment horizontal="center" vertical="center" wrapText="1"/>
    </xf>
    <xf numFmtId="10" fontId="21" fillId="0" borderId="1" xfId="0" applyNumberFormat="1" applyFont="1" applyFill="1" applyBorder="1" applyAlignment="1">
      <alignment horizontal="center" vertical="center" wrapText="1"/>
    </xf>
    <xf numFmtId="179" fontId="21" fillId="0" borderId="1" xfId="0" applyNumberFormat="1" applyFont="1" applyFill="1" applyBorder="1" applyAlignment="1">
      <alignment horizontal="center" vertical="center" wrapText="1"/>
    </xf>
    <xf numFmtId="185" fontId="21" fillId="0" borderId="1" xfId="0" applyNumberFormat="1" applyFont="1" applyFill="1" applyBorder="1" applyAlignment="1">
      <alignment horizontal="center" vertical="center" wrapText="1"/>
    </xf>
    <xf numFmtId="0" fontId="21" fillId="0" borderId="2" xfId="49" applyFont="1" applyFill="1" applyBorder="1" applyAlignment="1" applyProtection="1">
      <alignment horizontal="center" vertical="center" wrapText="1"/>
      <protection locked="0"/>
    </xf>
    <xf numFmtId="185" fontId="21" fillId="0" borderId="2" xfId="49" applyNumberFormat="1" applyFont="1" applyFill="1" applyBorder="1" applyAlignment="1" applyProtection="1">
      <alignment horizontal="center" vertical="center" wrapText="1"/>
      <protection locked="0"/>
    </xf>
    <xf numFmtId="181" fontId="21" fillId="0" borderId="2" xfId="49" applyNumberFormat="1" applyFont="1" applyFill="1" applyBorder="1" applyAlignment="1" applyProtection="1">
      <alignment horizontal="center" vertical="center" wrapText="1"/>
      <protection locked="0"/>
    </xf>
    <xf numFmtId="0" fontId="21" fillId="0" borderId="6" xfId="49" applyFont="1" applyFill="1" applyBorder="1" applyAlignment="1" applyProtection="1">
      <alignment horizontal="center" vertical="center" wrapText="1"/>
      <protection locked="0"/>
    </xf>
    <xf numFmtId="185" fontId="21" fillId="0" borderId="6" xfId="49" applyNumberFormat="1" applyFont="1" applyFill="1" applyBorder="1" applyAlignment="1" applyProtection="1">
      <alignment horizontal="center" vertical="center" wrapText="1"/>
      <protection locked="0"/>
    </xf>
    <xf numFmtId="181" fontId="21" fillId="0" borderId="6" xfId="49" applyNumberFormat="1" applyFont="1" applyFill="1" applyBorder="1" applyAlignment="1" applyProtection="1">
      <alignment horizontal="center" vertical="center" wrapText="1"/>
      <protection locked="0"/>
    </xf>
    <xf numFmtId="181" fontId="22" fillId="0" borderId="1" xfId="52" applyNumberFormat="1" applyFont="1" applyFill="1" applyBorder="1" applyAlignment="1" applyProtection="1">
      <alignment horizontal="center" vertical="center" wrapText="1"/>
      <protection locked="0"/>
    </xf>
    <xf numFmtId="10" fontId="18" fillId="0" borderId="1" xfId="0" applyNumberFormat="1" applyFont="1" applyFill="1" applyBorder="1" applyAlignment="1">
      <alignment horizontal="center" vertical="center" wrapText="1"/>
    </xf>
    <xf numFmtId="0" fontId="18" fillId="0" borderId="12" xfId="0" applyFont="1" applyFill="1" applyBorder="1" applyAlignment="1">
      <alignment horizontal="center" vertical="center" wrapText="1"/>
    </xf>
    <xf numFmtId="0" fontId="19" fillId="0" borderId="13" xfId="0" applyFont="1" applyFill="1" applyBorder="1" applyAlignment="1">
      <alignment horizontal="center" vertical="center" wrapText="1"/>
    </xf>
    <xf numFmtId="0" fontId="19" fillId="0" borderId="14" xfId="0" applyFont="1" applyFill="1" applyBorder="1" applyAlignment="1">
      <alignment horizontal="center" vertical="center" wrapText="1"/>
    </xf>
    <xf numFmtId="0" fontId="21" fillId="0" borderId="2" xfId="49" applyNumberFormat="1" applyFont="1" applyFill="1" applyBorder="1" applyAlignment="1" applyProtection="1">
      <alignment horizontal="center" vertical="center" wrapText="1"/>
      <protection locked="0"/>
    </xf>
    <xf numFmtId="0" fontId="21" fillId="0" borderId="6" xfId="49" applyNumberFormat="1" applyFont="1" applyFill="1" applyBorder="1" applyAlignment="1" applyProtection="1">
      <alignment horizontal="center" vertical="center" wrapText="1"/>
      <protection locked="0"/>
    </xf>
    <xf numFmtId="0" fontId="18" fillId="2" borderId="1" xfId="0" applyFont="1" applyFill="1" applyBorder="1" applyAlignment="1">
      <alignment horizontal="center" vertical="center" wrapText="1"/>
    </xf>
    <xf numFmtId="0" fontId="23" fillId="0" borderId="0" xfId="49" applyNumberFormat="1" applyFont="1" applyFill="1" applyBorder="1" applyAlignment="1" applyProtection="1">
      <alignment horizontal="center" vertical="center" wrapText="1"/>
      <protection locked="0"/>
    </xf>
    <xf numFmtId="0" fontId="23" fillId="0" borderId="0" xfId="49" applyNumberFormat="1" applyFont="1" applyFill="1" applyBorder="1" applyAlignment="1" applyProtection="1">
      <alignment horizontal="left" vertical="center" wrapText="1"/>
      <protection locked="0"/>
    </xf>
    <xf numFmtId="0" fontId="23" fillId="0" borderId="0" xfId="49" applyFont="1" applyFill="1" applyBorder="1" applyAlignment="1" applyProtection="1">
      <alignment horizontal="center" vertical="center" wrapText="1"/>
      <protection locked="0"/>
    </xf>
    <xf numFmtId="49" fontId="23" fillId="0" borderId="0" xfId="49" applyNumberFormat="1" applyFont="1" applyFill="1" applyBorder="1" applyAlignment="1" applyProtection="1">
      <alignment horizontal="center" vertical="center" wrapText="1"/>
      <protection locked="0"/>
    </xf>
    <xf numFmtId="186" fontId="23" fillId="0" borderId="0" xfId="49" applyNumberFormat="1" applyFont="1" applyFill="1" applyBorder="1" applyAlignment="1" applyProtection="1">
      <alignment horizontal="left" vertical="center" wrapText="1"/>
      <protection locked="0"/>
    </xf>
    <xf numFmtId="176" fontId="23" fillId="0" borderId="0" xfId="49" applyNumberFormat="1" applyFont="1" applyFill="1" applyBorder="1" applyAlignment="1" applyProtection="1">
      <alignment horizontal="center" vertical="center" wrapText="1"/>
      <protection locked="0"/>
    </xf>
    <xf numFmtId="184" fontId="23" fillId="0" borderId="0" xfId="49" applyNumberFormat="1" applyFont="1" applyFill="1" applyBorder="1" applyAlignment="1" applyProtection="1">
      <alignment horizontal="center" vertical="center" wrapText="1"/>
      <protection locked="0"/>
    </xf>
    <xf numFmtId="10" fontId="23" fillId="0" borderId="0" xfId="49" applyNumberFormat="1" applyFont="1" applyFill="1" applyBorder="1" applyAlignment="1" applyProtection="1">
      <alignment horizontal="center" vertical="center" wrapText="1"/>
      <protection locked="0"/>
    </xf>
    <xf numFmtId="0" fontId="23" fillId="0" borderId="1" xfId="49" applyNumberFormat="1" applyFont="1" applyFill="1" applyBorder="1" applyAlignment="1" applyProtection="1">
      <alignment horizontal="right" vertical="center" wrapText="1"/>
      <protection locked="0"/>
    </xf>
    <xf numFmtId="0" fontId="24" fillId="0" borderId="1" xfId="49" applyFont="1" applyFill="1" applyBorder="1" applyAlignment="1" applyProtection="1">
      <alignment horizontal="left" vertical="center"/>
      <protection locked="0"/>
    </xf>
    <xf numFmtId="0" fontId="25" fillId="0" borderId="1" xfId="49" applyFont="1" applyFill="1" applyBorder="1" applyAlignment="1" applyProtection="1">
      <alignment horizontal="left" vertical="center" wrapText="1"/>
      <protection locked="0"/>
    </xf>
    <xf numFmtId="0" fontId="26" fillId="0" borderId="8" xfId="49" applyNumberFormat="1" applyFont="1" applyFill="1" applyBorder="1" applyAlignment="1" applyProtection="1">
      <alignment horizontal="center" vertical="center" wrapText="1"/>
      <protection locked="0"/>
    </xf>
    <xf numFmtId="0" fontId="26" fillId="0" borderId="9" xfId="49" applyNumberFormat="1" applyFont="1" applyFill="1" applyBorder="1" applyAlignment="1" applyProtection="1">
      <alignment horizontal="center" vertical="center" wrapText="1"/>
      <protection locked="0"/>
    </xf>
    <xf numFmtId="0" fontId="26" fillId="0" borderId="15" xfId="49" applyNumberFormat="1" applyFont="1" applyFill="1" applyBorder="1" applyAlignment="1" applyProtection="1">
      <alignment horizontal="center" vertical="center" wrapText="1"/>
      <protection locked="0"/>
    </xf>
    <xf numFmtId="0" fontId="26" fillId="0" borderId="0" xfId="49" applyNumberFormat="1" applyFont="1" applyFill="1" applyAlignment="1" applyProtection="1">
      <alignment horizontal="center" vertical="center" wrapText="1"/>
      <protection locked="0"/>
    </xf>
    <xf numFmtId="0" fontId="27" fillId="0" borderId="1" xfId="49" applyFont="1" applyFill="1" applyBorder="1" applyAlignment="1" applyProtection="1">
      <alignment horizontal="left" vertical="center"/>
      <protection locked="0"/>
    </xf>
    <xf numFmtId="0" fontId="27" fillId="0" borderId="1" xfId="49" applyFont="1" applyFill="1" applyBorder="1" applyAlignment="1" applyProtection="1">
      <alignment horizontal="left" vertical="center" wrapText="1"/>
      <protection locked="0"/>
    </xf>
    <xf numFmtId="0" fontId="28" fillId="0" borderId="1" xfId="49" applyFont="1" applyFill="1" applyBorder="1" applyAlignment="1" applyProtection="1">
      <alignment horizontal="left" vertical="center" wrapText="1"/>
      <protection locked="0"/>
    </xf>
    <xf numFmtId="0" fontId="27" fillId="0" borderId="1" xfId="49" applyFont="1" applyFill="1" applyBorder="1" applyAlignment="1" applyProtection="1">
      <alignment horizontal="center" vertical="center" wrapText="1"/>
      <protection locked="0"/>
    </xf>
    <xf numFmtId="0" fontId="27" fillId="0" borderId="1" xfId="49" applyFont="1" applyFill="1" applyBorder="1" applyAlignment="1" applyProtection="1">
      <alignment horizontal="center" vertical="top" wrapText="1"/>
      <protection locked="0"/>
    </xf>
    <xf numFmtId="0" fontId="26" fillId="0" borderId="10" xfId="49" applyNumberFormat="1" applyFont="1" applyFill="1" applyBorder="1" applyAlignment="1" applyProtection="1">
      <alignment horizontal="center" vertical="center" wrapText="1"/>
      <protection locked="0"/>
    </xf>
    <xf numFmtId="0" fontId="26" fillId="0" borderId="11" xfId="49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29" fillId="0" borderId="1" xfId="49" applyFont="1" applyFill="1" applyBorder="1" applyAlignment="1" applyProtection="1">
      <alignment horizontal="center" vertical="center" wrapText="1"/>
      <protection locked="0"/>
    </xf>
    <xf numFmtId="0" fontId="29" fillId="0" borderId="3" xfId="0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center" vertical="center" wrapText="1"/>
    </xf>
    <xf numFmtId="0" fontId="29" fillId="0" borderId="7" xfId="0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left" vertical="center" wrapText="1"/>
    </xf>
    <xf numFmtId="0" fontId="29" fillId="0" borderId="1" xfId="52" applyNumberFormat="1" applyFont="1" applyFill="1" applyBorder="1" applyAlignment="1" applyProtection="1">
      <alignment horizontal="center" vertical="center" wrapText="1"/>
      <protection locked="0"/>
    </xf>
    <xf numFmtId="0" fontId="29" fillId="0" borderId="3" xfId="0" applyNumberFormat="1" applyFont="1" applyFill="1" applyBorder="1" applyAlignment="1">
      <alignment horizontal="center" vertical="center" wrapText="1"/>
    </xf>
    <xf numFmtId="0" fontId="29" fillId="0" borderId="1" xfId="0" applyNumberFormat="1" applyFont="1" applyFill="1" applyBorder="1" applyAlignment="1">
      <alignment horizontal="center" vertical="center" wrapText="1"/>
    </xf>
    <xf numFmtId="0" fontId="29" fillId="0" borderId="7" xfId="0" applyNumberFormat="1" applyFont="1" applyFill="1" applyBorder="1" applyAlignment="1">
      <alignment horizontal="center" vertical="center" wrapText="1"/>
    </xf>
    <xf numFmtId="0" fontId="29" fillId="0" borderId="1" xfId="0" applyNumberFormat="1" applyFont="1" applyFill="1" applyBorder="1" applyAlignment="1">
      <alignment horizontal="left" vertical="center" wrapText="1"/>
    </xf>
    <xf numFmtId="0" fontId="29" fillId="0" borderId="1" xfId="51" applyNumberFormat="1" applyFont="1" applyFill="1" applyBorder="1" applyAlignment="1" applyProtection="1">
      <alignment horizontal="center" vertical="center" wrapText="1"/>
      <protection locked="0"/>
    </xf>
    <xf numFmtId="187" fontId="0" fillId="0" borderId="1" xfId="0" applyNumberFormat="1" applyFont="1" applyFill="1" applyBorder="1" applyAlignment="1">
      <alignment horizontal="left" vertical="center"/>
    </xf>
    <xf numFmtId="188" fontId="29" fillId="0" borderId="7" xfId="0" applyNumberFormat="1" applyFont="1" applyFill="1" applyBorder="1" applyAlignment="1">
      <alignment horizontal="center" vertical="center" wrapText="1"/>
    </xf>
    <xf numFmtId="0" fontId="25" fillId="0" borderId="1" xfId="52" applyFont="1" applyFill="1" applyBorder="1" applyAlignment="1" applyProtection="1">
      <alignment horizontal="center" vertical="center" wrapText="1"/>
      <protection locked="0"/>
    </xf>
    <xf numFmtId="0" fontId="25" fillId="0" borderId="3" xfId="52" applyFont="1" applyFill="1" applyBorder="1" applyAlignment="1" applyProtection="1">
      <alignment horizontal="center" vertical="center" wrapText="1"/>
      <protection locked="0"/>
    </xf>
    <xf numFmtId="0" fontId="25" fillId="0" borderId="1" xfId="51" applyFont="1" applyFill="1" applyBorder="1" applyAlignment="1" applyProtection="1">
      <alignment horizontal="center" vertical="center" wrapText="1"/>
      <protection locked="0"/>
    </xf>
    <xf numFmtId="0" fontId="29" fillId="0" borderId="1" xfId="49" applyNumberFormat="1" applyFont="1" applyFill="1" applyBorder="1" applyAlignment="1" applyProtection="1">
      <alignment horizontal="center" vertical="center" wrapText="1"/>
      <protection locked="0"/>
    </xf>
    <xf numFmtId="0" fontId="30" fillId="0" borderId="1" xfId="49" applyFont="1" applyFill="1" applyBorder="1" applyAlignment="1" applyProtection="1">
      <alignment horizontal="center" vertical="center" wrapText="1"/>
      <protection locked="0"/>
    </xf>
    <xf numFmtId="0" fontId="31" fillId="0" borderId="1" xfId="0" applyNumberFormat="1" applyFont="1" applyFill="1" applyBorder="1" applyAlignment="1">
      <alignment horizontal="center" vertical="center" wrapText="1"/>
    </xf>
    <xf numFmtId="0" fontId="31" fillId="0" borderId="1" xfId="0" applyFont="1" applyFill="1" applyBorder="1" applyAlignment="1">
      <alignment horizontal="center" vertical="center" wrapText="1"/>
    </xf>
    <xf numFmtId="186" fontId="29" fillId="0" borderId="1" xfId="0" applyNumberFormat="1" applyFont="1" applyFill="1" applyBorder="1" applyAlignment="1">
      <alignment horizontal="left" vertical="center" wrapText="1"/>
    </xf>
    <xf numFmtId="186" fontId="29" fillId="0" borderId="1" xfId="51" applyNumberFormat="1" applyFont="1" applyFill="1" applyBorder="1" applyAlignment="1" applyProtection="1">
      <alignment horizontal="left" vertical="center" wrapText="1"/>
      <protection locked="0"/>
    </xf>
    <xf numFmtId="186" fontId="29" fillId="0" borderId="1" xfId="52" applyNumberFormat="1" applyFont="1" applyFill="1" applyBorder="1" applyAlignment="1" applyProtection="1">
      <alignment horizontal="left" vertical="center" wrapText="1"/>
      <protection locked="0"/>
    </xf>
    <xf numFmtId="49" fontId="30" fillId="0" borderId="1" xfId="0" applyNumberFormat="1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center" vertical="center" wrapText="1"/>
    </xf>
    <xf numFmtId="184" fontId="23" fillId="0" borderId="1" xfId="49" applyNumberFormat="1" applyFont="1" applyFill="1" applyBorder="1" applyAlignment="1" applyProtection="1">
      <alignment horizontal="right" vertical="center" wrapText="1"/>
      <protection locked="0"/>
    </xf>
    <xf numFmtId="184" fontId="26" fillId="0" borderId="9" xfId="49" applyNumberFormat="1" applyFont="1" applyFill="1" applyBorder="1" applyAlignment="1" applyProtection="1">
      <alignment horizontal="center" vertical="center" wrapText="1"/>
      <protection locked="0"/>
    </xf>
    <xf numFmtId="184" fontId="26" fillId="0" borderId="0" xfId="49" applyNumberFormat="1" applyFont="1" applyFill="1" applyAlignment="1" applyProtection="1">
      <alignment horizontal="center" vertical="center" wrapText="1"/>
      <protection locked="0"/>
    </xf>
    <xf numFmtId="184" fontId="26" fillId="0" borderId="11" xfId="49" applyNumberFormat="1" applyFont="1" applyFill="1" applyBorder="1" applyAlignment="1" applyProtection="1">
      <alignment horizontal="center" vertical="center" wrapText="1"/>
      <protection locked="0"/>
    </xf>
    <xf numFmtId="0" fontId="32" fillId="0" borderId="1" xfId="0" applyFont="1" applyFill="1" applyBorder="1" applyAlignment="1">
      <alignment horizontal="center" vertical="center" wrapText="1"/>
    </xf>
    <xf numFmtId="184" fontId="32" fillId="0" borderId="3" xfId="0" applyNumberFormat="1" applyFont="1" applyFill="1" applyBorder="1" applyAlignment="1">
      <alignment horizontal="center" vertical="center" wrapText="1"/>
    </xf>
    <xf numFmtId="184" fontId="32" fillId="0" borderId="4" xfId="0" applyNumberFormat="1" applyFont="1" applyFill="1" applyBorder="1" applyAlignment="1">
      <alignment horizontal="center" vertical="center" wrapText="1"/>
    </xf>
    <xf numFmtId="184" fontId="32" fillId="0" borderId="7" xfId="0" applyNumberFormat="1" applyFont="1" applyFill="1" applyBorder="1" applyAlignment="1">
      <alignment horizontal="center" vertical="center" wrapText="1"/>
    </xf>
    <xf numFmtId="184" fontId="32" fillId="0" borderId="1" xfId="0" applyNumberFormat="1" applyFont="1" applyFill="1" applyBorder="1" applyAlignment="1">
      <alignment horizontal="center" vertical="center" wrapText="1"/>
    </xf>
    <xf numFmtId="184" fontId="29" fillId="0" borderId="1" xfId="51" applyNumberFormat="1" applyFont="1" applyFill="1" applyBorder="1" applyAlignment="1" applyProtection="1">
      <alignment horizontal="center" vertical="center" wrapText="1"/>
      <protection locked="0"/>
    </xf>
    <xf numFmtId="189" fontId="29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22" fillId="0" borderId="1" xfId="49" applyNumberFormat="1" applyFont="1" applyFill="1" applyBorder="1" applyAlignment="1" applyProtection="1">
      <alignment horizontal="center" vertical="center" wrapText="1"/>
      <protection locked="0"/>
    </xf>
    <xf numFmtId="0" fontId="23" fillId="0" borderId="1" xfId="49" applyNumberFormat="1" applyFont="1" applyFill="1" applyBorder="1" applyAlignment="1" applyProtection="1">
      <alignment horizontal="center" vertical="center" wrapText="1"/>
      <protection locked="0"/>
    </xf>
    <xf numFmtId="184" fontId="23" fillId="0" borderId="1" xfId="49" applyNumberFormat="1" applyFont="1" applyFill="1" applyBorder="1" applyAlignment="1" applyProtection="1">
      <alignment horizontal="center" vertical="center" wrapText="1"/>
      <protection locked="0"/>
    </xf>
    <xf numFmtId="10" fontId="23" fillId="0" borderId="1" xfId="49" applyNumberFormat="1" applyFont="1" applyFill="1" applyBorder="1" applyAlignment="1" applyProtection="1">
      <alignment horizontal="right" vertical="center" wrapText="1"/>
      <protection locked="0"/>
    </xf>
    <xf numFmtId="10" fontId="26" fillId="0" borderId="9" xfId="49" applyNumberFormat="1" applyFont="1" applyFill="1" applyBorder="1" applyAlignment="1" applyProtection="1">
      <alignment horizontal="center" vertical="center" wrapText="1"/>
      <protection locked="0"/>
    </xf>
    <xf numFmtId="10" fontId="26" fillId="0" borderId="0" xfId="49" applyNumberFormat="1" applyFont="1" applyFill="1" applyAlignment="1" applyProtection="1">
      <alignment horizontal="center" vertical="center" wrapText="1"/>
      <protection locked="0"/>
    </xf>
    <xf numFmtId="10" fontId="26" fillId="0" borderId="11" xfId="49" applyNumberFormat="1" applyFont="1" applyFill="1" applyBorder="1" applyAlignment="1" applyProtection="1">
      <alignment horizontal="center" vertical="center" wrapText="1"/>
      <protection locked="0"/>
    </xf>
    <xf numFmtId="10" fontId="32" fillId="0" borderId="1" xfId="0" applyNumberFormat="1" applyFont="1" applyFill="1" applyBorder="1" applyAlignment="1">
      <alignment horizontal="center" vertical="center" wrapText="1"/>
    </xf>
    <xf numFmtId="179" fontId="32" fillId="0" borderId="1" xfId="0" applyNumberFormat="1" applyFont="1" applyFill="1" applyBorder="1" applyAlignment="1">
      <alignment horizontal="center" vertical="center" wrapText="1"/>
    </xf>
    <xf numFmtId="185" fontId="32" fillId="0" borderId="1" xfId="0" applyNumberFormat="1" applyFont="1" applyFill="1" applyBorder="1" applyAlignment="1">
      <alignment horizontal="center" vertical="center" wrapText="1"/>
    </xf>
    <xf numFmtId="0" fontId="32" fillId="0" borderId="2" xfId="49" applyFont="1" applyFill="1" applyBorder="1" applyAlignment="1" applyProtection="1">
      <alignment horizontal="center" vertical="center" wrapText="1"/>
      <protection locked="0"/>
    </xf>
    <xf numFmtId="185" fontId="32" fillId="0" borderId="2" xfId="49" applyNumberFormat="1" applyFont="1" applyFill="1" applyBorder="1" applyAlignment="1" applyProtection="1">
      <alignment horizontal="center" vertical="center" wrapText="1"/>
      <protection locked="0"/>
    </xf>
    <xf numFmtId="181" fontId="32" fillId="0" borderId="2" xfId="49" applyNumberFormat="1" applyFont="1" applyFill="1" applyBorder="1" applyAlignment="1" applyProtection="1">
      <alignment horizontal="center" vertical="center" wrapText="1"/>
      <protection locked="0"/>
    </xf>
    <xf numFmtId="0" fontId="32" fillId="0" borderId="6" xfId="49" applyFont="1" applyFill="1" applyBorder="1" applyAlignment="1" applyProtection="1">
      <alignment horizontal="center" vertical="center" wrapText="1"/>
      <protection locked="0"/>
    </xf>
    <xf numFmtId="185" fontId="32" fillId="0" borderId="6" xfId="49" applyNumberFormat="1" applyFont="1" applyFill="1" applyBorder="1" applyAlignment="1" applyProtection="1">
      <alignment horizontal="center" vertical="center" wrapText="1"/>
      <protection locked="0"/>
    </xf>
    <xf numFmtId="181" fontId="32" fillId="0" borderId="6" xfId="49" applyNumberFormat="1" applyFont="1" applyFill="1" applyBorder="1" applyAlignment="1" applyProtection="1">
      <alignment horizontal="center" vertical="center" wrapText="1"/>
      <protection locked="0"/>
    </xf>
    <xf numFmtId="10" fontId="29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29" fillId="0" borderId="12" xfId="51" applyNumberFormat="1" applyFont="1" applyFill="1" applyBorder="1" applyAlignment="1" applyProtection="1">
      <alignment horizontal="center" vertical="center" wrapText="1"/>
      <protection locked="0"/>
    </xf>
    <xf numFmtId="0" fontId="26" fillId="0" borderId="13" xfId="49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49" applyNumberFormat="1" applyFont="1" applyFill="1" applyBorder="1" applyAlignment="1" applyProtection="1">
      <alignment horizontal="center" vertical="center" wrapText="1"/>
      <protection locked="0"/>
    </xf>
    <xf numFmtId="0" fontId="33" fillId="0" borderId="1" xfId="0" applyNumberFormat="1" applyFont="1" applyFill="1" applyBorder="1" applyAlignment="1">
      <alignment horizontal="center" vertical="center" wrapText="1"/>
    </xf>
    <xf numFmtId="0" fontId="26" fillId="0" borderId="16" xfId="49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0" applyNumberFormat="1" applyFont="1" applyFill="1" applyBorder="1" applyAlignment="1">
      <alignment horizontal="center" vertical="center" wrapText="1"/>
    </xf>
    <xf numFmtId="0" fontId="26" fillId="0" borderId="14" xfId="49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49" applyFont="1" applyFill="1" applyBorder="1" applyAlignment="1" applyProtection="1">
      <alignment horizontal="center" vertical="center" wrapText="1"/>
      <protection locked="0"/>
    </xf>
    <xf numFmtId="0" fontId="34" fillId="0" borderId="1" xfId="0" applyFont="1" applyFill="1" applyBorder="1" applyAlignment="1">
      <alignment horizontal="center" vertical="center" wrapText="1"/>
    </xf>
    <xf numFmtId="0" fontId="35" fillId="0" borderId="2" xfId="49" applyNumberFormat="1" applyFont="1" applyFill="1" applyBorder="1" applyAlignment="1" applyProtection="1">
      <alignment horizontal="center" vertical="center" wrapText="1"/>
      <protection locked="0"/>
    </xf>
    <xf numFmtId="0" fontId="32" fillId="0" borderId="2" xfId="49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50" applyFont="1" applyFill="1" applyBorder="1" applyAlignment="1" applyProtection="1">
      <alignment horizontal="center" vertical="center" wrapText="1" shrinkToFit="1"/>
      <protection locked="0"/>
    </xf>
    <xf numFmtId="0" fontId="35" fillId="0" borderId="6" xfId="49" applyNumberFormat="1" applyFont="1" applyFill="1" applyBorder="1" applyAlignment="1" applyProtection="1">
      <alignment horizontal="center" vertical="center" wrapText="1"/>
      <protection locked="0"/>
    </xf>
    <xf numFmtId="0" fontId="32" fillId="0" borderId="6" xfId="49" applyNumberFormat="1" applyFont="1" applyFill="1" applyBorder="1" applyAlignment="1" applyProtection="1">
      <alignment horizontal="center" vertical="center" wrapText="1"/>
      <protection locked="0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样式 1" xfId="49"/>
    <cellStyle name="BOM_Level_Below3" xfId="50"/>
    <cellStyle name="BOM_Level_Below3 4" xfId="51"/>
    <cellStyle name="BOM_Level_Below3 4 2" xfId="52"/>
    <cellStyle name="常规 2" xfId="53"/>
    <cellStyle name="常规 3" xfId="5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4.xml"/><Relationship Id="rId8" Type="http://schemas.openxmlformats.org/officeDocument/2006/relationships/externalLink" Target="externalLinks/externalLink3.xml"/><Relationship Id="rId7" Type="http://schemas.openxmlformats.org/officeDocument/2006/relationships/externalLink" Target="externalLinks/externalLink2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4" Type="http://schemas.openxmlformats.org/officeDocument/2006/relationships/sharedStrings" Target="sharedStrings.xml"/><Relationship Id="rId33" Type="http://schemas.openxmlformats.org/officeDocument/2006/relationships/styles" Target="styles.xml"/><Relationship Id="rId32" Type="http://schemas.openxmlformats.org/officeDocument/2006/relationships/theme" Target="theme/theme1.xml"/><Relationship Id="rId31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5.xml"/><Relationship Id="rId3" Type="http://schemas.openxmlformats.org/officeDocument/2006/relationships/worksheet" Target="worksheets/sheet3.xml"/><Relationship Id="rId29" Type="http://schemas.openxmlformats.org/officeDocument/2006/relationships/externalLink" Target="externalLinks/externalLink24.xml"/><Relationship Id="rId28" Type="http://schemas.openxmlformats.org/officeDocument/2006/relationships/externalLink" Target="externalLinks/externalLink23.xml"/><Relationship Id="rId27" Type="http://schemas.openxmlformats.org/officeDocument/2006/relationships/externalLink" Target="externalLinks/externalLink22.xml"/><Relationship Id="rId26" Type="http://schemas.openxmlformats.org/officeDocument/2006/relationships/externalLink" Target="externalLinks/externalLink21.xml"/><Relationship Id="rId25" Type="http://schemas.openxmlformats.org/officeDocument/2006/relationships/externalLink" Target="externalLinks/externalLink20.xml"/><Relationship Id="rId24" Type="http://schemas.openxmlformats.org/officeDocument/2006/relationships/externalLink" Target="externalLinks/externalLink19.xml"/><Relationship Id="rId23" Type="http://schemas.openxmlformats.org/officeDocument/2006/relationships/externalLink" Target="externalLinks/externalLink18.xml"/><Relationship Id="rId22" Type="http://schemas.openxmlformats.org/officeDocument/2006/relationships/externalLink" Target="externalLinks/externalLink17.xml"/><Relationship Id="rId21" Type="http://schemas.openxmlformats.org/officeDocument/2006/relationships/externalLink" Target="externalLinks/externalLink16.xml"/><Relationship Id="rId20" Type="http://schemas.openxmlformats.org/officeDocument/2006/relationships/externalLink" Target="externalLinks/externalLink15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14.xml"/><Relationship Id="rId18" Type="http://schemas.openxmlformats.org/officeDocument/2006/relationships/externalLink" Target="externalLinks/externalLink13.xml"/><Relationship Id="rId17" Type="http://schemas.openxmlformats.org/officeDocument/2006/relationships/externalLink" Target="externalLinks/externalLink12.xml"/><Relationship Id="rId16" Type="http://schemas.openxmlformats.org/officeDocument/2006/relationships/externalLink" Target="externalLinks/externalLink11.xml"/><Relationship Id="rId15" Type="http://schemas.openxmlformats.org/officeDocument/2006/relationships/externalLink" Target="externalLinks/externalLink10.xml"/><Relationship Id="rId14" Type="http://schemas.openxmlformats.org/officeDocument/2006/relationships/externalLink" Target="externalLinks/externalLink9.xml"/><Relationship Id="rId13" Type="http://schemas.openxmlformats.org/officeDocument/2006/relationships/externalLink" Target="externalLinks/externalLink8.xml"/><Relationship Id="rId12" Type="http://schemas.openxmlformats.org/officeDocument/2006/relationships/externalLink" Target="externalLinks/externalLink7.xml"/><Relationship Id="rId11" Type="http://schemas.openxmlformats.org/officeDocument/2006/relationships/externalLink" Target="externalLinks/externalLink6.xml"/><Relationship Id="rId10" Type="http://schemas.openxmlformats.org/officeDocument/2006/relationships/externalLink" Target="externalLinks/externalLink5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5" Type="http://schemas.openxmlformats.org/officeDocument/2006/relationships/image" Target="../media/image35.png"/><Relationship Id="rId34" Type="http://schemas.openxmlformats.org/officeDocument/2006/relationships/image" Target="../media/image34.png"/><Relationship Id="rId33" Type="http://schemas.openxmlformats.org/officeDocument/2006/relationships/image" Target="../media/image33.png"/><Relationship Id="rId32" Type="http://schemas.openxmlformats.org/officeDocument/2006/relationships/image" Target="../media/image32.png"/><Relationship Id="rId31" Type="http://schemas.openxmlformats.org/officeDocument/2006/relationships/image" Target="../media/image31.png"/><Relationship Id="rId30" Type="http://schemas.openxmlformats.org/officeDocument/2006/relationships/image" Target="../media/image30.png"/><Relationship Id="rId3" Type="http://schemas.openxmlformats.org/officeDocument/2006/relationships/image" Target="../media/image3.png"/><Relationship Id="rId29" Type="http://schemas.openxmlformats.org/officeDocument/2006/relationships/image" Target="../media/image29.png"/><Relationship Id="rId28" Type="http://schemas.openxmlformats.org/officeDocument/2006/relationships/image" Target="../media/image28.emf"/><Relationship Id="rId27" Type="http://schemas.openxmlformats.org/officeDocument/2006/relationships/image" Target="../media/image27.emf"/><Relationship Id="rId26" Type="http://schemas.openxmlformats.org/officeDocument/2006/relationships/image" Target="../media/image26.emf"/><Relationship Id="rId25" Type="http://schemas.openxmlformats.org/officeDocument/2006/relationships/image" Target="../media/image25.png"/><Relationship Id="rId24" Type="http://schemas.openxmlformats.org/officeDocument/2006/relationships/image" Target="../media/image24.png"/><Relationship Id="rId23" Type="http://schemas.openxmlformats.org/officeDocument/2006/relationships/image" Target="../media/image23.png"/><Relationship Id="rId22" Type="http://schemas.openxmlformats.org/officeDocument/2006/relationships/image" Target="../media/image22.emf"/><Relationship Id="rId21" Type="http://schemas.openxmlformats.org/officeDocument/2006/relationships/image" Target="../media/image21.emf"/><Relationship Id="rId20" Type="http://schemas.openxmlformats.org/officeDocument/2006/relationships/image" Target="../media/image20.emf"/><Relationship Id="rId2" Type="http://schemas.openxmlformats.org/officeDocument/2006/relationships/image" Target="../media/image2.png"/><Relationship Id="rId19" Type="http://schemas.openxmlformats.org/officeDocument/2006/relationships/image" Target="../media/image19.png"/><Relationship Id="rId18" Type="http://schemas.openxmlformats.org/officeDocument/2006/relationships/image" Target="../media/image18.png"/><Relationship Id="rId17" Type="http://schemas.openxmlformats.org/officeDocument/2006/relationships/image" Target="../media/image17.png"/><Relationship Id="rId16" Type="http://schemas.openxmlformats.org/officeDocument/2006/relationships/image" Target="../media/image16.png"/><Relationship Id="rId15" Type="http://schemas.openxmlformats.org/officeDocument/2006/relationships/image" Target="../media/image15.png"/><Relationship Id="rId14" Type="http://schemas.openxmlformats.org/officeDocument/2006/relationships/image" Target="../media/image14.png"/><Relationship Id="rId13" Type="http://schemas.openxmlformats.org/officeDocument/2006/relationships/image" Target="../media/image13.png"/><Relationship Id="rId12" Type="http://schemas.openxmlformats.org/officeDocument/2006/relationships/image" Target="../media/image12.png"/><Relationship Id="rId11" Type="http://schemas.openxmlformats.org/officeDocument/2006/relationships/image" Target="../media/image11.png"/><Relationship Id="rId10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9" Type="http://schemas.openxmlformats.org/officeDocument/2006/relationships/image" Target="../media/image44.png"/><Relationship Id="rId8" Type="http://schemas.openxmlformats.org/officeDocument/2006/relationships/image" Target="../media/image43.png"/><Relationship Id="rId7" Type="http://schemas.openxmlformats.org/officeDocument/2006/relationships/image" Target="../media/image42.png"/><Relationship Id="rId6" Type="http://schemas.openxmlformats.org/officeDocument/2006/relationships/image" Target="../media/image41.png"/><Relationship Id="rId5" Type="http://schemas.openxmlformats.org/officeDocument/2006/relationships/image" Target="../media/image40.png"/><Relationship Id="rId4" Type="http://schemas.openxmlformats.org/officeDocument/2006/relationships/image" Target="../media/image39.png"/><Relationship Id="rId38" Type="http://schemas.openxmlformats.org/officeDocument/2006/relationships/image" Target="../media/image73.png"/><Relationship Id="rId37" Type="http://schemas.openxmlformats.org/officeDocument/2006/relationships/image" Target="../media/image72.png"/><Relationship Id="rId36" Type="http://schemas.openxmlformats.org/officeDocument/2006/relationships/image" Target="../media/image71.emf"/><Relationship Id="rId35" Type="http://schemas.openxmlformats.org/officeDocument/2006/relationships/image" Target="../media/image70.png"/><Relationship Id="rId34" Type="http://schemas.openxmlformats.org/officeDocument/2006/relationships/image" Target="../media/image69.png"/><Relationship Id="rId33" Type="http://schemas.openxmlformats.org/officeDocument/2006/relationships/image" Target="../media/image68.emf"/><Relationship Id="rId32" Type="http://schemas.openxmlformats.org/officeDocument/2006/relationships/image" Target="../media/image67.png"/><Relationship Id="rId31" Type="http://schemas.openxmlformats.org/officeDocument/2006/relationships/image" Target="../media/image66.emf"/><Relationship Id="rId30" Type="http://schemas.openxmlformats.org/officeDocument/2006/relationships/image" Target="../media/image65.emf"/><Relationship Id="rId3" Type="http://schemas.openxmlformats.org/officeDocument/2006/relationships/image" Target="../media/image38.png"/><Relationship Id="rId29" Type="http://schemas.openxmlformats.org/officeDocument/2006/relationships/image" Target="../media/image64.png"/><Relationship Id="rId28" Type="http://schemas.openxmlformats.org/officeDocument/2006/relationships/image" Target="../media/image63.png"/><Relationship Id="rId27" Type="http://schemas.openxmlformats.org/officeDocument/2006/relationships/image" Target="../media/image62.png"/><Relationship Id="rId26" Type="http://schemas.openxmlformats.org/officeDocument/2006/relationships/image" Target="../media/image61.png"/><Relationship Id="rId25" Type="http://schemas.openxmlformats.org/officeDocument/2006/relationships/image" Target="../media/image60.png"/><Relationship Id="rId24" Type="http://schemas.openxmlformats.org/officeDocument/2006/relationships/image" Target="../media/image59.png"/><Relationship Id="rId23" Type="http://schemas.openxmlformats.org/officeDocument/2006/relationships/image" Target="../media/image58.png"/><Relationship Id="rId22" Type="http://schemas.openxmlformats.org/officeDocument/2006/relationships/image" Target="../media/image57.png"/><Relationship Id="rId21" Type="http://schemas.openxmlformats.org/officeDocument/2006/relationships/image" Target="../media/image56.png"/><Relationship Id="rId20" Type="http://schemas.openxmlformats.org/officeDocument/2006/relationships/image" Target="../media/image55.png"/><Relationship Id="rId2" Type="http://schemas.openxmlformats.org/officeDocument/2006/relationships/image" Target="../media/image37.png"/><Relationship Id="rId19" Type="http://schemas.openxmlformats.org/officeDocument/2006/relationships/image" Target="../media/image54.png"/><Relationship Id="rId18" Type="http://schemas.openxmlformats.org/officeDocument/2006/relationships/image" Target="../media/image53.png"/><Relationship Id="rId17" Type="http://schemas.openxmlformats.org/officeDocument/2006/relationships/image" Target="../media/image52.png"/><Relationship Id="rId16" Type="http://schemas.openxmlformats.org/officeDocument/2006/relationships/image" Target="../media/image51.png"/><Relationship Id="rId15" Type="http://schemas.openxmlformats.org/officeDocument/2006/relationships/image" Target="../media/image50.png"/><Relationship Id="rId14" Type="http://schemas.openxmlformats.org/officeDocument/2006/relationships/image" Target="../media/image49.png"/><Relationship Id="rId13" Type="http://schemas.openxmlformats.org/officeDocument/2006/relationships/image" Target="../media/image48.png"/><Relationship Id="rId12" Type="http://schemas.openxmlformats.org/officeDocument/2006/relationships/image" Target="../media/image47.png"/><Relationship Id="rId11" Type="http://schemas.openxmlformats.org/officeDocument/2006/relationships/image" Target="../media/image46.png"/><Relationship Id="rId10" Type="http://schemas.openxmlformats.org/officeDocument/2006/relationships/image" Target="../media/image45.png"/><Relationship Id="rId1" Type="http://schemas.openxmlformats.org/officeDocument/2006/relationships/image" Target="../media/image36.png"/></Relationships>
</file>

<file path=xl/drawings/_rels/drawing3.xml.rels><?xml version="1.0" encoding="UTF-8" standalone="yes"?>
<Relationships xmlns="http://schemas.openxmlformats.org/package/2006/relationships"><Relationship Id="rId9" Type="http://schemas.openxmlformats.org/officeDocument/2006/relationships/image" Target="../media/image15.png"/><Relationship Id="rId8" Type="http://schemas.openxmlformats.org/officeDocument/2006/relationships/image" Target="../media/image7.png"/><Relationship Id="rId7" Type="http://schemas.openxmlformats.org/officeDocument/2006/relationships/image" Target="../media/image6.png"/><Relationship Id="rId6" Type="http://schemas.openxmlformats.org/officeDocument/2006/relationships/image" Target="../media/image5.png"/><Relationship Id="rId5" Type="http://schemas.openxmlformats.org/officeDocument/2006/relationships/image" Target="../media/image4.png"/><Relationship Id="rId43" Type="http://schemas.openxmlformats.org/officeDocument/2006/relationships/image" Target="../media/image73.png"/><Relationship Id="rId42" Type="http://schemas.openxmlformats.org/officeDocument/2006/relationships/image" Target="../media/image43.png"/><Relationship Id="rId41" Type="http://schemas.openxmlformats.org/officeDocument/2006/relationships/image" Target="../media/image61.png"/><Relationship Id="rId40" Type="http://schemas.openxmlformats.org/officeDocument/2006/relationships/image" Target="../media/image72.png"/><Relationship Id="rId4" Type="http://schemas.openxmlformats.org/officeDocument/2006/relationships/image" Target="../media/image19.png"/><Relationship Id="rId39" Type="http://schemas.openxmlformats.org/officeDocument/2006/relationships/image" Target="../media/image51.png"/><Relationship Id="rId38" Type="http://schemas.openxmlformats.org/officeDocument/2006/relationships/image" Target="../media/image71.emf"/><Relationship Id="rId37" Type="http://schemas.openxmlformats.org/officeDocument/2006/relationships/image" Target="../media/image37.png"/><Relationship Id="rId36" Type="http://schemas.openxmlformats.org/officeDocument/2006/relationships/image" Target="../media/image67.png"/><Relationship Id="rId35" Type="http://schemas.openxmlformats.org/officeDocument/2006/relationships/image" Target="../media/image55.png"/><Relationship Id="rId34" Type="http://schemas.openxmlformats.org/officeDocument/2006/relationships/image" Target="../media/image66.emf"/><Relationship Id="rId33" Type="http://schemas.openxmlformats.org/officeDocument/2006/relationships/image" Target="../media/image27.emf"/><Relationship Id="rId32" Type="http://schemas.openxmlformats.org/officeDocument/2006/relationships/image" Target="../media/image28.emf"/><Relationship Id="rId31" Type="http://schemas.openxmlformats.org/officeDocument/2006/relationships/image" Target="../media/image22.emf"/><Relationship Id="rId30" Type="http://schemas.openxmlformats.org/officeDocument/2006/relationships/image" Target="../media/image21.emf"/><Relationship Id="rId3" Type="http://schemas.openxmlformats.org/officeDocument/2006/relationships/image" Target="../media/image2.png"/><Relationship Id="rId29" Type="http://schemas.openxmlformats.org/officeDocument/2006/relationships/image" Target="../media/image20.emf"/><Relationship Id="rId28" Type="http://schemas.openxmlformats.org/officeDocument/2006/relationships/image" Target="../media/image25.png"/><Relationship Id="rId27" Type="http://schemas.openxmlformats.org/officeDocument/2006/relationships/image" Target="../media/image24.png"/><Relationship Id="rId26" Type="http://schemas.openxmlformats.org/officeDocument/2006/relationships/image" Target="../media/image23.png"/><Relationship Id="rId25" Type="http://schemas.openxmlformats.org/officeDocument/2006/relationships/image" Target="../media/image18.png"/><Relationship Id="rId24" Type="http://schemas.openxmlformats.org/officeDocument/2006/relationships/image" Target="../media/image17.png"/><Relationship Id="rId23" Type="http://schemas.openxmlformats.org/officeDocument/2006/relationships/image" Target="../media/image31.png"/><Relationship Id="rId22" Type="http://schemas.openxmlformats.org/officeDocument/2006/relationships/image" Target="../media/image30.png"/><Relationship Id="rId21" Type="http://schemas.openxmlformats.org/officeDocument/2006/relationships/image" Target="../media/image29.png"/><Relationship Id="rId20" Type="http://schemas.openxmlformats.org/officeDocument/2006/relationships/image" Target="../media/image10.png"/><Relationship Id="rId2" Type="http://schemas.openxmlformats.org/officeDocument/2006/relationships/image" Target="../media/image3.png"/><Relationship Id="rId19" Type="http://schemas.openxmlformats.org/officeDocument/2006/relationships/image" Target="../media/image34.png"/><Relationship Id="rId18" Type="http://schemas.openxmlformats.org/officeDocument/2006/relationships/image" Target="../media/image33.png"/><Relationship Id="rId17" Type="http://schemas.openxmlformats.org/officeDocument/2006/relationships/image" Target="../media/image32.png"/><Relationship Id="rId16" Type="http://schemas.openxmlformats.org/officeDocument/2006/relationships/image" Target="../media/image35.png"/><Relationship Id="rId15" Type="http://schemas.openxmlformats.org/officeDocument/2006/relationships/image" Target="../media/image16.png"/><Relationship Id="rId14" Type="http://schemas.openxmlformats.org/officeDocument/2006/relationships/image" Target="../media/image13.png"/><Relationship Id="rId13" Type="http://schemas.openxmlformats.org/officeDocument/2006/relationships/image" Target="../media/image12.png"/><Relationship Id="rId12" Type="http://schemas.openxmlformats.org/officeDocument/2006/relationships/image" Target="../media/image11.png"/><Relationship Id="rId11" Type="http://schemas.openxmlformats.org/officeDocument/2006/relationships/image" Target="../media/image9.png"/><Relationship Id="rId10" Type="http://schemas.openxmlformats.org/officeDocument/2006/relationships/image" Target="../media/image8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9</xdr:col>
      <xdr:colOff>231322</xdr:colOff>
      <xdr:row>11</xdr:row>
      <xdr:rowOff>95250</xdr:rowOff>
    </xdr:from>
    <xdr:to>
      <xdr:col>9</xdr:col>
      <xdr:colOff>612322</xdr:colOff>
      <xdr:row>11</xdr:row>
      <xdr:rowOff>394314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24320" y="4172585"/>
          <a:ext cx="381000" cy="298450"/>
        </a:xfrm>
        <a:prstGeom prst="rect">
          <a:avLst/>
        </a:prstGeom>
      </xdr:spPr>
    </xdr:pic>
    <xdr:clientData/>
  </xdr:twoCellAnchor>
  <xdr:twoCellAnchor>
    <xdr:from>
      <xdr:col>9</xdr:col>
      <xdr:colOff>149679</xdr:colOff>
      <xdr:row>12</xdr:row>
      <xdr:rowOff>95251</xdr:rowOff>
    </xdr:from>
    <xdr:to>
      <xdr:col>9</xdr:col>
      <xdr:colOff>625929</xdr:colOff>
      <xdr:row>12</xdr:row>
      <xdr:rowOff>411957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542405" y="4679950"/>
          <a:ext cx="476250" cy="316230"/>
        </a:xfrm>
        <a:prstGeom prst="rect">
          <a:avLst/>
        </a:prstGeom>
      </xdr:spPr>
    </xdr:pic>
    <xdr:clientData/>
  </xdr:twoCellAnchor>
  <xdr:twoCellAnchor>
    <xdr:from>
      <xdr:col>9</xdr:col>
      <xdr:colOff>155865</xdr:colOff>
      <xdr:row>14</xdr:row>
      <xdr:rowOff>121227</xdr:rowOff>
    </xdr:from>
    <xdr:to>
      <xdr:col>9</xdr:col>
      <xdr:colOff>658092</xdr:colOff>
      <xdr:row>14</xdr:row>
      <xdr:rowOff>419100</xdr:rowOff>
    </xdr:to>
    <xdr:pic>
      <xdr:nvPicPr>
        <xdr:cNvPr id="5" name="图片 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48755" y="5720080"/>
          <a:ext cx="502285" cy="298450"/>
        </a:xfrm>
        <a:prstGeom prst="rect">
          <a:avLst/>
        </a:prstGeom>
      </xdr:spPr>
    </xdr:pic>
    <xdr:clientData/>
  </xdr:twoCellAnchor>
  <xdr:twoCellAnchor>
    <xdr:from>
      <xdr:col>9</xdr:col>
      <xdr:colOff>86590</xdr:colOff>
      <xdr:row>16</xdr:row>
      <xdr:rowOff>17318</xdr:rowOff>
    </xdr:from>
    <xdr:to>
      <xdr:col>9</xdr:col>
      <xdr:colOff>571499</xdr:colOff>
      <xdr:row>16</xdr:row>
      <xdr:rowOff>443544</xdr:rowOff>
    </xdr:to>
    <xdr:pic>
      <xdr:nvPicPr>
        <xdr:cNvPr id="6" name="图片 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6479540" y="6631305"/>
          <a:ext cx="484505" cy="426085"/>
        </a:xfrm>
        <a:prstGeom prst="rect">
          <a:avLst/>
        </a:prstGeom>
      </xdr:spPr>
    </xdr:pic>
    <xdr:clientData/>
  </xdr:twoCellAnchor>
  <xdr:twoCellAnchor>
    <xdr:from>
      <xdr:col>9</xdr:col>
      <xdr:colOff>103910</xdr:colOff>
      <xdr:row>15</xdr:row>
      <xdr:rowOff>86592</xdr:rowOff>
    </xdr:from>
    <xdr:to>
      <xdr:col>9</xdr:col>
      <xdr:colOff>597112</xdr:colOff>
      <xdr:row>15</xdr:row>
      <xdr:rowOff>363682</xdr:rowOff>
    </xdr:to>
    <xdr:pic>
      <xdr:nvPicPr>
        <xdr:cNvPr id="7" name="图片 6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6496685" y="6193155"/>
          <a:ext cx="493395" cy="276860"/>
        </a:xfrm>
        <a:prstGeom prst="rect">
          <a:avLst/>
        </a:prstGeom>
      </xdr:spPr>
    </xdr:pic>
    <xdr:clientData/>
  </xdr:twoCellAnchor>
  <xdr:twoCellAnchor>
    <xdr:from>
      <xdr:col>9</xdr:col>
      <xdr:colOff>155864</xdr:colOff>
      <xdr:row>23</xdr:row>
      <xdr:rowOff>69273</xdr:rowOff>
    </xdr:from>
    <xdr:to>
      <xdr:col>9</xdr:col>
      <xdr:colOff>588818</xdr:colOff>
      <xdr:row>23</xdr:row>
      <xdr:rowOff>397172</xdr:rowOff>
    </xdr:to>
    <xdr:pic>
      <xdr:nvPicPr>
        <xdr:cNvPr id="8" name="图片 7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6548755" y="10234930"/>
          <a:ext cx="433070" cy="327660"/>
        </a:xfrm>
        <a:prstGeom prst="rect">
          <a:avLst/>
        </a:prstGeom>
      </xdr:spPr>
    </xdr:pic>
    <xdr:clientData/>
  </xdr:twoCellAnchor>
  <xdr:twoCellAnchor>
    <xdr:from>
      <xdr:col>9</xdr:col>
      <xdr:colOff>180713</xdr:colOff>
      <xdr:row>24</xdr:row>
      <xdr:rowOff>34637</xdr:rowOff>
    </xdr:from>
    <xdr:to>
      <xdr:col>9</xdr:col>
      <xdr:colOff>561713</xdr:colOff>
      <xdr:row>24</xdr:row>
      <xdr:rowOff>455480</xdr:rowOff>
    </xdr:to>
    <xdr:pic>
      <xdr:nvPicPr>
        <xdr:cNvPr id="9" name="图片 8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6573520" y="10707370"/>
          <a:ext cx="381000" cy="421005"/>
        </a:xfrm>
        <a:prstGeom prst="rect">
          <a:avLst/>
        </a:prstGeom>
      </xdr:spPr>
    </xdr:pic>
    <xdr:clientData/>
  </xdr:twoCellAnchor>
  <xdr:twoCellAnchor>
    <xdr:from>
      <xdr:col>9</xdr:col>
      <xdr:colOff>124239</xdr:colOff>
      <xdr:row>31</xdr:row>
      <xdr:rowOff>96378</xdr:rowOff>
    </xdr:from>
    <xdr:to>
      <xdr:col>9</xdr:col>
      <xdr:colOff>736695</xdr:colOff>
      <xdr:row>31</xdr:row>
      <xdr:rowOff>314739</xdr:rowOff>
    </xdr:to>
    <xdr:pic>
      <xdr:nvPicPr>
        <xdr:cNvPr id="10" name="图片 9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6517005" y="14320520"/>
          <a:ext cx="544195" cy="218440"/>
        </a:xfrm>
        <a:prstGeom prst="rect">
          <a:avLst/>
        </a:prstGeom>
      </xdr:spPr>
    </xdr:pic>
    <xdr:clientData/>
  </xdr:twoCellAnchor>
  <xdr:twoCellAnchor>
    <xdr:from>
      <xdr:col>9</xdr:col>
      <xdr:colOff>198783</xdr:colOff>
      <xdr:row>32</xdr:row>
      <xdr:rowOff>115957</xdr:rowOff>
    </xdr:from>
    <xdr:to>
      <xdr:col>9</xdr:col>
      <xdr:colOff>447261</xdr:colOff>
      <xdr:row>32</xdr:row>
      <xdr:rowOff>441967</xdr:rowOff>
    </xdr:to>
    <xdr:pic>
      <xdr:nvPicPr>
        <xdr:cNvPr id="11" name="图片 10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6591935" y="14847570"/>
          <a:ext cx="248285" cy="326390"/>
        </a:xfrm>
        <a:prstGeom prst="rect">
          <a:avLst/>
        </a:prstGeom>
      </xdr:spPr>
    </xdr:pic>
    <xdr:clientData/>
  </xdr:twoCellAnchor>
  <xdr:twoCellAnchor>
    <xdr:from>
      <xdr:col>9</xdr:col>
      <xdr:colOff>32385</xdr:colOff>
      <xdr:row>38</xdr:row>
      <xdr:rowOff>266065</xdr:rowOff>
    </xdr:from>
    <xdr:to>
      <xdr:col>9</xdr:col>
      <xdr:colOff>610907</xdr:colOff>
      <xdr:row>38</xdr:row>
      <xdr:rowOff>424985</xdr:rowOff>
    </xdr:to>
    <xdr:pic>
      <xdr:nvPicPr>
        <xdr:cNvPr id="20" name="图片 19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6425565" y="18042255"/>
          <a:ext cx="578485" cy="158750"/>
        </a:xfrm>
        <a:prstGeom prst="rect">
          <a:avLst/>
        </a:prstGeom>
      </xdr:spPr>
    </xdr:pic>
    <xdr:clientData/>
  </xdr:twoCellAnchor>
  <xdr:twoCellAnchor>
    <xdr:from>
      <xdr:col>9</xdr:col>
      <xdr:colOff>179295</xdr:colOff>
      <xdr:row>34</xdr:row>
      <xdr:rowOff>53367</xdr:rowOff>
    </xdr:from>
    <xdr:to>
      <xdr:col>9</xdr:col>
      <xdr:colOff>560295</xdr:colOff>
      <xdr:row>34</xdr:row>
      <xdr:rowOff>442806</xdr:rowOff>
    </xdr:to>
    <xdr:pic>
      <xdr:nvPicPr>
        <xdr:cNvPr id="21" name="图片 20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6572250" y="15800070"/>
          <a:ext cx="381000" cy="389255"/>
        </a:xfrm>
        <a:prstGeom prst="rect">
          <a:avLst/>
        </a:prstGeom>
      </xdr:spPr>
    </xdr:pic>
    <xdr:clientData/>
  </xdr:twoCellAnchor>
  <xdr:twoCellAnchor>
    <xdr:from>
      <xdr:col>9</xdr:col>
      <xdr:colOff>156883</xdr:colOff>
      <xdr:row>36</xdr:row>
      <xdr:rowOff>33446</xdr:rowOff>
    </xdr:from>
    <xdr:to>
      <xdr:col>9</xdr:col>
      <xdr:colOff>560294</xdr:colOff>
      <xdr:row>36</xdr:row>
      <xdr:rowOff>463751</xdr:rowOff>
    </xdr:to>
    <xdr:pic>
      <xdr:nvPicPr>
        <xdr:cNvPr id="22" name="图片 21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6550025" y="16794480"/>
          <a:ext cx="403225" cy="430530"/>
        </a:xfrm>
        <a:prstGeom prst="rect">
          <a:avLst/>
        </a:prstGeom>
      </xdr:spPr>
    </xdr:pic>
    <xdr:clientData/>
  </xdr:twoCellAnchor>
  <xdr:twoCellAnchor>
    <xdr:from>
      <xdr:col>9</xdr:col>
      <xdr:colOff>133350</xdr:colOff>
      <xdr:row>35</xdr:row>
      <xdr:rowOff>68489</xdr:rowOff>
    </xdr:from>
    <xdr:to>
      <xdr:col>9</xdr:col>
      <xdr:colOff>657225</xdr:colOff>
      <xdr:row>35</xdr:row>
      <xdr:rowOff>466634</xdr:rowOff>
    </xdr:to>
    <xdr:pic>
      <xdr:nvPicPr>
        <xdr:cNvPr id="23" name="图片 22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6526530" y="16322040"/>
          <a:ext cx="523875" cy="398145"/>
        </a:xfrm>
        <a:prstGeom prst="rect">
          <a:avLst/>
        </a:prstGeom>
      </xdr:spPr>
    </xdr:pic>
    <xdr:clientData/>
  </xdr:twoCellAnchor>
  <xdr:twoCellAnchor>
    <xdr:from>
      <xdr:col>9</xdr:col>
      <xdr:colOff>228600</xdr:colOff>
      <xdr:row>33</xdr:row>
      <xdr:rowOff>55907</xdr:rowOff>
    </xdr:from>
    <xdr:to>
      <xdr:col>9</xdr:col>
      <xdr:colOff>619125</xdr:colOff>
      <xdr:row>33</xdr:row>
      <xdr:rowOff>497370</xdr:rowOff>
    </xdr:to>
    <xdr:pic>
      <xdr:nvPicPr>
        <xdr:cNvPr id="24" name="图片 23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6621780" y="15295245"/>
          <a:ext cx="390525" cy="441325"/>
        </a:xfrm>
        <a:prstGeom prst="rect">
          <a:avLst/>
        </a:prstGeom>
      </xdr:spPr>
    </xdr:pic>
    <xdr:clientData/>
  </xdr:twoCellAnchor>
  <xdr:twoCellAnchor>
    <xdr:from>
      <xdr:col>9</xdr:col>
      <xdr:colOff>103909</xdr:colOff>
      <xdr:row>25</xdr:row>
      <xdr:rowOff>155864</xdr:rowOff>
    </xdr:from>
    <xdr:to>
      <xdr:col>9</xdr:col>
      <xdr:colOff>623454</xdr:colOff>
      <xdr:row>25</xdr:row>
      <xdr:rowOff>390912</xdr:rowOff>
    </xdr:to>
    <xdr:pic>
      <xdr:nvPicPr>
        <xdr:cNvPr id="25" name="图片 24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6496685" y="11336020"/>
          <a:ext cx="519430" cy="234950"/>
        </a:xfrm>
        <a:prstGeom prst="rect">
          <a:avLst/>
        </a:prstGeom>
      </xdr:spPr>
    </xdr:pic>
    <xdr:clientData/>
  </xdr:twoCellAnchor>
  <xdr:twoCellAnchor editAs="oneCell">
    <xdr:from>
      <xdr:col>9</xdr:col>
      <xdr:colOff>112060</xdr:colOff>
      <xdr:row>37</xdr:row>
      <xdr:rowOff>71699</xdr:rowOff>
    </xdr:from>
    <xdr:to>
      <xdr:col>15</xdr:col>
      <xdr:colOff>82850</xdr:colOff>
      <xdr:row>37</xdr:row>
      <xdr:rowOff>472384</xdr:rowOff>
    </xdr:to>
    <xdr:pic>
      <xdr:nvPicPr>
        <xdr:cNvPr id="26" name="图片 25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6504940" y="17339945"/>
          <a:ext cx="638810" cy="400685"/>
        </a:xfrm>
        <a:prstGeom prst="rect">
          <a:avLst/>
        </a:prstGeom>
      </xdr:spPr>
    </xdr:pic>
    <xdr:clientData/>
  </xdr:twoCellAnchor>
  <xdr:twoCellAnchor>
    <xdr:from>
      <xdr:col>9</xdr:col>
      <xdr:colOff>168090</xdr:colOff>
      <xdr:row>9</xdr:row>
      <xdr:rowOff>33618</xdr:rowOff>
    </xdr:from>
    <xdr:to>
      <xdr:col>9</xdr:col>
      <xdr:colOff>616281</xdr:colOff>
      <xdr:row>9</xdr:row>
      <xdr:rowOff>485992</xdr:rowOff>
    </xdr:to>
    <xdr:pic>
      <xdr:nvPicPr>
        <xdr:cNvPr id="27" name="图片 26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6560820" y="3095625"/>
          <a:ext cx="448310" cy="452755"/>
        </a:xfrm>
        <a:prstGeom prst="rect">
          <a:avLst/>
        </a:prstGeom>
      </xdr:spPr>
    </xdr:pic>
    <xdr:clientData/>
  </xdr:twoCellAnchor>
  <xdr:twoCellAnchor editAs="oneCell">
    <xdr:from>
      <xdr:col>9</xdr:col>
      <xdr:colOff>190501</xdr:colOff>
      <xdr:row>10</xdr:row>
      <xdr:rowOff>67237</xdr:rowOff>
    </xdr:from>
    <xdr:to>
      <xdr:col>15</xdr:col>
      <xdr:colOff>46991</xdr:colOff>
      <xdr:row>10</xdr:row>
      <xdr:rowOff>437442</xdr:rowOff>
    </xdr:to>
    <xdr:pic>
      <xdr:nvPicPr>
        <xdr:cNvPr id="28" name="图片 27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6583680" y="3636645"/>
          <a:ext cx="524510" cy="370205"/>
        </a:xfrm>
        <a:prstGeom prst="rect">
          <a:avLst/>
        </a:prstGeom>
      </xdr:spPr>
    </xdr:pic>
    <xdr:clientData/>
  </xdr:twoCellAnchor>
  <xdr:twoCellAnchor editAs="oneCell">
    <xdr:from>
      <xdr:col>9</xdr:col>
      <xdr:colOff>136073</xdr:colOff>
      <xdr:row>13</xdr:row>
      <xdr:rowOff>95251</xdr:rowOff>
    </xdr:from>
    <xdr:to>
      <xdr:col>9</xdr:col>
      <xdr:colOff>539298</xdr:colOff>
      <xdr:row>13</xdr:row>
      <xdr:rowOff>462281</xdr:rowOff>
    </xdr:to>
    <xdr:pic>
      <xdr:nvPicPr>
        <xdr:cNvPr id="29" name="图片 28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6529070" y="5187315"/>
          <a:ext cx="403225" cy="367030"/>
        </a:xfrm>
        <a:prstGeom prst="rect">
          <a:avLst/>
        </a:prstGeom>
      </xdr:spPr>
    </xdr:pic>
    <xdr:clientData/>
  </xdr:twoCellAnchor>
  <xdr:twoCellAnchor>
    <xdr:from>
      <xdr:col>9</xdr:col>
      <xdr:colOff>95250</xdr:colOff>
      <xdr:row>20</xdr:row>
      <xdr:rowOff>161925</xdr:rowOff>
    </xdr:from>
    <xdr:to>
      <xdr:col>9</xdr:col>
      <xdr:colOff>466725</xdr:colOff>
      <xdr:row>20</xdr:row>
      <xdr:rowOff>419100</xdr:rowOff>
    </xdr:to>
    <xdr:pic>
      <xdr:nvPicPr>
        <xdr:cNvPr id="30" name="Picture 8253"/>
        <xdr:cNvPicPr>
          <a:picLocks noChangeAspect="1" noChangeArrowheads="1"/>
        </xdr:cNvPicPr>
      </xdr:nvPicPr>
      <xdr:blipFill>
        <a:blip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488430" y="8805545"/>
          <a:ext cx="3714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95250</xdr:colOff>
      <xdr:row>21</xdr:row>
      <xdr:rowOff>104775</xdr:rowOff>
    </xdr:from>
    <xdr:to>
      <xdr:col>9</xdr:col>
      <xdr:colOff>409575</xdr:colOff>
      <xdr:row>21</xdr:row>
      <xdr:rowOff>452187</xdr:rowOff>
    </xdr:to>
    <xdr:pic>
      <xdr:nvPicPr>
        <xdr:cNvPr id="31" name="Picture 8254"/>
        <xdr:cNvPicPr>
          <a:picLocks noChangeAspect="1" noChangeArrowheads="1"/>
        </xdr:cNvPicPr>
      </xdr:nvPicPr>
      <xdr:blipFill>
        <a:blip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488430" y="9255760"/>
          <a:ext cx="314325" cy="3473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95250</xdr:colOff>
      <xdr:row>22</xdr:row>
      <xdr:rowOff>104775</xdr:rowOff>
    </xdr:from>
    <xdr:to>
      <xdr:col>9</xdr:col>
      <xdr:colOff>381000</xdr:colOff>
      <xdr:row>22</xdr:row>
      <xdr:rowOff>285750</xdr:rowOff>
    </xdr:to>
    <xdr:pic>
      <xdr:nvPicPr>
        <xdr:cNvPr id="32" name="Picture 13522"/>
        <xdr:cNvPicPr>
          <a:picLocks noChangeAspect="1" noChangeArrowheads="1"/>
        </xdr:cNvPicPr>
      </xdr:nvPicPr>
      <xdr:blipFill>
        <a:blip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488430" y="9763125"/>
          <a:ext cx="2857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145676</xdr:colOff>
      <xdr:row>17</xdr:row>
      <xdr:rowOff>73889</xdr:rowOff>
    </xdr:from>
    <xdr:to>
      <xdr:col>9</xdr:col>
      <xdr:colOff>560331</xdr:colOff>
      <xdr:row>17</xdr:row>
      <xdr:rowOff>382499</xdr:rowOff>
    </xdr:to>
    <xdr:pic>
      <xdr:nvPicPr>
        <xdr:cNvPr id="33" name="图片 32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6538595" y="7195185"/>
          <a:ext cx="414655" cy="308610"/>
        </a:xfrm>
        <a:prstGeom prst="rect">
          <a:avLst/>
        </a:prstGeom>
      </xdr:spPr>
    </xdr:pic>
    <xdr:clientData/>
  </xdr:twoCellAnchor>
  <xdr:twoCellAnchor editAs="oneCell">
    <xdr:from>
      <xdr:col>9</xdr:col>
      <xdr:colOff>145545</xdr:colOff>
      <xdr:row>18</xdr:row>
      <xdr:rowOff>67234</xdr:rowOff>
    </xdr:from>
    <xdr:to>
      <xdr:col>9</xdr:col>
      <xdr:colOff>594490</xdr:colOff>
      <xdr:row>18</xdr:row>
      <xdr:rowOff>414579</xdr:rowOff>
    </xdr:to>
    <xdr:pic>
      <xdr:nvPicPr>
        <xdr:cNvPr id="34" name="图片 33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6538595" y="7695565"/>
          <a:ext cx="448945" cy="347345"/>
        </a:xfrm>
        <a:prstGeom prst="rect">
          <a:avLst/>
        </a:prstGeom>
      </xdr:spPr>
    </xdr:pic>
    <xdr:clientData/>
  </xdr:twoCellAnchor>
  <xdr:twoCellAnchor editAs="oneCell">
    <xdr:from>
      <xdr:col>9</xdr:col>
      <xdr:colOff>100853</xdr:colOff>
      <xdr:row>19</xdr:row>
      <xdr:rowOff>78441</xdr:rowOff>
    </xdr:from>
    <xdr:to>
      <xdr:col>15</xdr:col>
      <xdr:colOff>41798</xdr:colOff>
      <xdr:row>19</xdr:row>
      <xdr:rowOff>448011</xdr:rowOff>
    </xdr:to>
    <xdr:pic>
      <xdr:nvPicPr>
        <xdr:cNvPr id="35" name="图片 34"/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>
          <a:off x="6493510" y="8214360"/>
          <a:ext cx="608965" cy="369570"/>
        </a:xfrm>
        <a:prstGeom prst="rect">
          <a:avLst/>
        </a:prstGeom>
      </xdr:spPr>
    </xdr:pic>
    <xdr:clientData/>
  </xdr:twoCellAnchor>
  <xdr:twoCellAnchor>
    <xdr:from>
      <xdr:col>9</xdr:col>
      <xdr:colOff>133741</xdr:colOff>
      <xdr:row>29</xdr:row>
      <xdr:rowOff>105677</xdr:rowOff>
    </xdr:from>
    <xdr:to>
      <xdr:col>9</xdr:col>
      <xdr:colOff>424700</xdr:colOff>
      <xdr:row>29</xdr:row>
      <xdr:rowOff>271329</xdr:rowOff>
    </xdr:to>
    <xdr:pic>
      <xdr:nvPicPr>
        <xdr:cNvPr id="36" name="Picture 36"/>
        <xdr:cNvPicPr>
          <a:picLocks noChangeAspect="1" noChangeArrowheads="1"/>
        </xdr:cNvPicPr>
      </xdr:nvPicPr>
      <xdr:blipFill>
        <a:blip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526530" y="13315315"/>
          <a:ext cx="290830" cy="165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89039</xdr:colOff>
      <xdr:row>27</xdr:row>
      <xdr:rowOff>99392</xdr:rowOff>
    </xdr:from>
    <xdr:to>
      <xdr:col>9</xdr:col>
      <xdr:colOff>421825</xdr:colOff>
      <xdr:row>27</xdr:row>
      <xdr:rowOff>273327</xdr:rowOff>
    </xdr:to>
    <xdr:pic>
      <xdr:nvPicPr>
        <xdr:cNvPr id="37" name="Picture 42"/>
        <xdr:cNvPicPr>
          <a:picLocks noChangeAspect="1" noChangeArrowheads="1"/>
        </xdr:cNvPicPr>
      </xdr:nvPicPr>
      <xdr:blipFill>
        <a:blip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482080" y="12294235"/>
          <a:ext cx="332740" cy="173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120926</xdr:colOff>
      <xdr:row>28</xdr:row>
      <xdr:rowOff>99392</xdr:rowOff>
    </xdr:from>
    <xdr:to>
      <xdr:col>9</xdr:col>
      <xdr:colOff>451425</xdr:colOff>
      <xdr:row>28</xdr:row>
      <xdr:rowOff>281609</xdr:rowOff>
    </xdr:to>
    <xdr:pic>
      <xdr:nvPicPr>
        <xdr:cNvPr id="38" name="Picture 42"/>
        <xdr:cNvPicPr>
          <a:picLocks noChangeAspect="1" noChangeArrowheads="1"/>
        </xdr:cNvPicPr>
      </xdr:nvPicPr>
      <xdr:blipFill>
        <a:blip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513830" y="12801600"/>
          <a:ext cx="330200" cy="1822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66675</xdr:colOff>
      <xdr:row>26</xdr:row>
      <xdr:rowOff>285750</xdr:rowOff>
    </xdr:from>
    <xdr:to>
      <xdr:col>9</xdr:col>
      <xdr:colOff>476250</xdr:colOff>
      <xdr:row>26</xdr:row>
      <xdr:rowOff>441014</xdr:rowOff>
    </xdr:to>
    <xdr:pic>
      <xdr:nvPicPr>
        <xdr:cNvPr id="39" name="图片 38"/>
        <xdr:cNvPicPr>
          <a:picLocks noChangeAspect="1" noChangeArrowheads="1"/>
        </xdr:cNvPicPr>
      </xdr:nvPicPr>
      <xdr:blipFill>
        <a:blip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459855" y="11973560"/>
          <a:ext cx="409575" cy="1549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124239</xdr:colOff>
      <xdr:row>30</xdr:row>
      <xdr:rowOff>96378</xdr:rowOff>
    </xdr:from>
    <xdr:to>
      <xdr:col>9</xdr:col>
      <xdr:colOff>736695</xdr:colOff>
      <xdr:row>30</xdr:row>
      <xdr:rowOff>314739</xdr:rowOff>
    </xdr:to>
    <xdr:pic>
      <xdr:nvPicPr>
        <xdr:cNvPr id="40" name="图片 39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6517005" y="13813155"/>
          <a:ext cx="544195" cy="218440"/>
        </a:xfrm>
        <a:prstGeom prst="rect">
          <a:avLst/>
        </a:prstGeom>
      </xdr:spPr>
    </xdr:pic>
    <xdr:clientData/>
  </xdr:twoCellAnchor>
  <xdr:twoCellAnchor editAs="oneCell">
    <xdr:from>
      <xdr:col>9</xdr:col>
      <xdr:colOff>122464</xdr:colOff>
      <xdr:row>39</xdr:row>
      <xdr:rowOff>204107</xdr:rowOff>
    </xdr:from>
    <xdr:to>
      <xdr:col>10</xdr:col>
      <xdr:colOff>544</xdr:colOff>
      <xdr:row>39</xdr:row>
      <xdr:rowOff>446677</xdr:rowOff>
    </xdr:to>
    <xdr:pic>
      <xdr:nvPicPr>
        <xdr:cNvPr id="41" name="图片 40"/>
        <xdr:cNvPicPr>
          <a:picLocks noChangeAspect="1"/>
        </xdr:cNvPicPr>
      </xdr:nvPicPr>
      <xdr:blipFill>
        <a:blip r:embed="rId29"/>
        <a:stretch>
          <a:fillRect/>
        </a:stretch>
      </xdr:blipFill>
      <xdr:spPr>
        <a:xfrm>
          <a:off x="6515100" y="18487390"/>
          <a:ext cx="546100" cy="242570"/>
        </a:xfrm>
        <a:prstGeom prst="rect">
          <a:avLst/>
        </a:prstGeom>
      </xdr:spPr>
    </xdr:pic>
    <xdr:clientData/>
  </xdr:twoCellAnchor>
  <xdr:twoCellAnchor editAs="oneCell">
    <xdr:from>
      <xdr:col>9</xdr:col>
      <xdr:colOff>108857</xdr:colOff>
      <xdr:row>40</xdr:row>
      <xdr:rowOff>68036</xdr:rowOff>
    </xdr:from>
    <xdr:to>
      <xdr:col>15</xdr:col>
      <xdr:colOff>54882</xdr:colOff>
      <xdr:row>40</xdr:row>
      <xdr:rowOff>355691</xdr:rowOff>
    </xdr:to>
    <xdr:pic>
      <xdr:nvPicPr>
        <xdr:cNvPr id="42" name="图片 41"/>
        <xdr:cNvPicPr>
          <a:picLocks noChangeAspect="1"/>
        </xdr:cNvPicPr>
      </xdr:nvPicPr>
      <xdr:blipFill>
        <a:blip r:embed="rId30"/>
        <a:stretch>
          <a:fillRect/>
        </a:stretch>
      </xdr:blipFill>
      <xdr:spPr>
        <a:xfrm>
          <a:off x="6501765" y="18858865"/>
          <a:ext cx="614045" cy="287655"/>
        </a:xfrm>
        <a:prstGeom prst="rect">
          <a:avLst/>
        </a:prstGeom>
      </xdr:spPr>
    </xdr:pic>
    <xdr:clientData/>
  </xdr:twoCellAnchor>
  <xdr:twoCellAnchor editAs="oneCell">
    <xdr:from>
      <xdr:col>9</xdr:col>
      <xdr:colOff>136072</xdr:colOff>
      <xdr:row>41</xdr:row>
      <xdr:rowOff>68035</xdr:rowOff>
    </xdr:from>
    <xdr:to>
      <xdr:col>15</xdr:col>
      <xdr:colOff>10977</xdr:colOff>
      <xdr:row>41</xdr:row>
      <xdr:rowOff>339815</xdr:rowOff>
    </xdr:to>
    <xdr:pic>
      <xdr:nvPicPr>
        <xdr:cNvPr id="43" name="图片 42"/>
        <xdr:cNvPicPr>
          <a:picLocks noChangeAspect="1"/>
        </xdr:cNvPicPr>
      </xdr:nvPicPr>
      <xdr:blipFill>
        <a:blip r:embed="rId31"/>
        <a:stretch>
          <a:fillRect/>
        </a:stretch>
      </xdr:blipFill>
      <xdr:spPr>
        <a:xfrm>
          <a:off x="6529070" y="19366230"/>
          <a:ext cx="542925" cy="271780"/>
        </a:xfrm>
        <a:prstGeom prst="rect">
          <a:avLst/>
        </a:prstGeom>
      </xdr:spPr>
    </xdr:pic>
    <xdr:clientData/>
  </xdr:twoCellAnchor>
  <xdr:twoCellAnchor editAs="oneCell">
    <xdr:from>
      <xdr:col>9</xdr:col>
      <xdr:colOff>54428</xdr:colOff>
      <xdr:row>42</xdr:row>
      <xdr:rowOff>81643</xdr:rowOff>
    </xdr:from>
    <xdr:to>
      <xdr:col>15</xdr:col>
      <xdr:colOff>25218</xdr:colOff>
      <xdr:row>42</xdr:row>
      <xdr:rowOff>340088</xdr:rowOff>
    </xdr:to>
    <xdr:pic>
      <xdr:nvPicPr>
        <xdr:cNvPr id="44" name="图片 43"/>
        <xdr:cNvPicPr>
          <a:picLocks noChangeAspect="1"/>
        </xdr:cNvPicPr>
      </xdr:nvPicPr>
      <xdr:blipFill>
        <a:blip r:embed="rId32"/>
        <a:stretch>
          <a:fillRect/>
        </a:stretch>
      </xdr:blipFill>
      <xdr:spPr>
        <a:xfrm>
          <a:off x="6447155" y="19886930"/>
          <a:ext cx="638810" cy="258445"/>
        </a:xfrm>
        <a:prstGeom prst="rect">
          <a:avLst/>
        </a:prstGeom>
      </xdr:spPr>
    </xdr:pic>
    <xdr:clientData/>
  </xdr:twoCellAnchor>
  <xdr:twoCellAnchor editAs="oneCell">
    <xdr:from>
      <xdr:col>9</xdr:col>
      <xdr:colOff>122464</xdr:colOff>
      <xdr:row>43</xdr:row>
      <xdr:rowOff>81643</xdr:rowOff>
    </xdr:from>
    <xdr:to>
      <xdr:col>15</xdr:col>
      <xdr:colOff>50074</xdr:colOff>
      <xdr:row>43</xdr:row>
      <xdr:rowOff>367393</xdr:rowOff>
    </xdr:to>
    <xdr:pic>
      <xdr:nvPicPr>
        <xdr:cNvPr id="45" name="图片 44"/>
        <xdr:cNvPicPr>
          <a:picLocks noChangeAspect="1"/>
        </xdr:cNvPicPr>
      </xdr:nvPicPr>
      <xdr:blipFill>
        <a:blip r:embed="rId33"/>
        <a:stretch>
          <a:fillRect/>
        </a:stretch>
      </xdr:blipFill>
      <xdr:spPr>
        <a:xfrm>
          <a:off x="6515100" y="20394295"/>
          <a:ext cx="595630" cy="285750"/>
        </a:xfrm>
        <a:prstGeom prst="rect">
          <a:avLst/>
        </a:prstGeom>
      </xdr:spPr>
    </xdr:pic>
    <xdr:clientData/>
  </xdr:twoCellAnchor>
  <xdr:twoCellAnchor editAs="oneCell">
    <xdr:from>
      <xdr:col>9</xdr:col>
      <xdr:colOff>68035</xdr:colOff>
      <xdr:row>44</xdr:row>
      <xdr:rowOff>122465</xdr:rowOff>
    </xdr:from>
    <xdr:to>
      <xdr:col>15</xdr:col>
      <xdr:colOff>7075</xdr:colOff>
      <xdr:row>44</xdr:row>
      <xdr:rowOff>435520</xdr:rowOff>
    </xdr:to>
    <xdr:pic>
      <xdr:nvPicPr>
        <xdr:cNvPr id="46" name="图片 45"/>
        <xdr:cNvPicPr>
          <a:picLocks noChangeAspect="1"/>
        </xdr:cNvPicPr>
      </xdr:nvPicPr>
      <xdr:blipFill>
        <a:blip r:embed="rId34"/>
        <a:stretch>
          <a:fillRect/>
        </a:stretch>
      </xdr:blipFill>
      <xdr:spPr>
        <a:xfrm>
          <a:off x="6461125" y="20942300"/>
          <a:ext cx="607060" cy="313055"/>
        </a:xfrm>
        <a:prstGeom prst="rect">
          <a:avLst/>
        </a:prstGeom>
      </xdr:spPr>
    </xdr:pic>
    <xdr:clientData/>
  </xdr:twoCellAnchor>
  <xdr:twoCellAnchor editAs="oneCell">
    <xdr:from>
      <xdr:col>9</xdr:col>
      <xdr:colOff>54429</xdr:colOff>
      <xdr:row>45</xdr:row>
      <xdr:rowOff>68036</xdr:rowOff>
    </xdr:from>
    <xdr:to>
      <xdr:col>15</xdr:col>
      <xdr:colOff>121739</xdr:colOff>
      <xdr:row>45</xdr:row>
      <xdr:rowOff>376646</xdr:rowOff>
    </xdr:to>
    <xdr:pic>
      <xdr:nvPicPr>
        <xdr:cNvPr id="47" name="图片 46"/>
        <xdr:cNvPicPr>
          <a:picLocks noChangeAspect="1"/>
        </xdr:cNvPicPr>
      </xdr:nvPicPr>
      <xdr:blipFill>
        <a:blip r:embed="rId35"/>
        <a:stretch>
          <a:fillRect/>
        </a:stretch>
      </xdr:blipFill>
      <xdr:spPr>
        <a:xfrm>
          <a:off x="6447155" y="21395690"/>
          <a:ext cx="735330" cy="308610"/>
        </a:xfrm>
        <a:prstGeom prst="rect">
          <a:avLst/>
        </a:prstGeom>
      </xdr:spPr>
    </xdr:pic>
    <xdr:clientData/>
  </xdr:twoCellAnchor>
  <xdr:twoCellAnchor editAs="oneCell">
    <xdr:from>
      <xdr:col>9</xdr:col>
      <xdr:colOff>43543</xdr:colOff>
      <xdr:row>46</xdr:row>
      <xdr:rowOff>97971</xdr:rowOff>
    </xdr:from>
    <xdr:to>
      <xdr:col>15</xdr:col>
      <xdr:colOff>121648</xdr:colOff>
      <xdr:row>46</xdr:row>
      <xdr:rowOff>406581</xdr:rowOff>
    </xdr:to>
    <xdr:pic>
      <xdr:nvPicPr>
        <xdr:cNvPr id="48" name="图片 47"/>
        <xdr:cNvPicPr>
          <a:picLocks noChangeAspect="1"/>
        </xdr:cNvPicPr>
      </xdr:nvPicPr>
      <xdr:blipFill>
        <a:blip r:embed="rId35"/>
        <a:stretch>
          <a:fillRect/>
        </a:stretch>
      </xdr:blipFill>
      <xdr:spPr>
        <a:xfrm>
          <a:off x="6436360" y="21932900"/>
          <a:ext cx="746125" cy="308610"/>
        </a:xfrm>
        <a:prstGeom prst="rect">
          <a:avLst/>
        </a:prstGeom>
      </xdr:spPr>
    </xdr:pic>
    <xdr:clientData/>
  </xdr:twoCellAnchor>
  <xdr:twoCellAnchor>
    <xdr:from>
      <xdr:col>9</xdr:col>
      <xdr:colOff>8255</xdr:colOff>
      <xdr:row>38</xdr:row>
      <xdr:rowOff>277495</xdr:rowOff>
    </xdr:from>
    <xdr:to>
      <xdr:col>9</xdr:col>
      <xdr:colOff>586740</xdr:colOff>
      <xdr:row>38</xdr:row>
      <xdr:rowOff>436245</xdr:rowOff>
    </xdr:to>
    <xdr:pic>
      <xdr:nvPicPr>
        <xdr:cNvPr id="49" name="图片 48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6401435" y="18053685"/>
          <a:ext cx="578485" cy="158750"/>
        </a:xfrm>
        <a:prstGeom prst="rect">
          <a:avLst/>
        </a:prstGeom>
      </xdr:spPr>
    </xdr:pic>
    <xdr:clientData/>
  </xdr:twoCellAnchor>
  <xdr:twoCellAnchor editAs="oneCell">
    <xdr:from>
      <xdr:col>9</xdr:col>
      <xdr:colOff>97155</xdr:colOff>
      <xdr:row>39</xdr:row>
      <xdr:rowOff>222250</xdr:rowOff>
    </xdr:from>
    <xdr:to>
      <xdr:col>9</xdr:col>
      <xdr:colOff>587375</xdr:colOff>
      <xdr:row>39</xdr:row>
      <xdr:rowOff>464820</xdr:rowOff>
    </xdr:to>
    <xdr:pic>
      <xdr:nvPicPr>
        <xdr:cNvPr id="50" name="图片 49"/>
        <xdr:cNvPicPr>
          <a:picLocks noChangeAspect="1"/>
        </xdr:cNvPicPr>
      </xdr:nvPicPr>
      <xdr:blipFill>
        <a:blip r:embed="rId29"/>
        <a:stretch>
          <a:fillRect/>
        </a:stretch>
      </xdr:blipFill>
      <xdr:spPr>
        <a:xfrm>
          <a:off x="6490335" y="18505805"/>
          <a:ext cx="490220" cy="242570"/>
        </a:xfrm>
        <a:prstGeom prst="rect">
          <a:avLst/>
        </a:prstGeom>
      </xdr:spPr>
    </xdr:pic>
    <xdr:clientData/>
  </xdr:twoCellAnchor>
  <xdr:twoCellAnchor editAs="oneCell">
    <xdr:from>
      <xdr:col>9</xdr:col>
      <xdr:colOff>83820</xdr:colOff>
      <xdr:row>40</xdr:row>
      <xdr:rowOff>90805</xdr:rowOff>
    </xdr:from>
    <xdr:to>
      <xdr:col>15</xdr:col>
      <xdr:colOff>29845</xdr:colOff>
      <xdr:row>40</xdr:row>
      <xdr:rowOff>378460</xdr:rowOff>
    </xdr:to>
    <xdr:pic>
      <xdr:nvPicPr>
        <xdr:cNvPr id="51" name="图片 50"/>
        <xdr:cNvPicPr>
          <a:picLocks noChangeAspect="1"/>
        </xdr:cNvPicPr>
      </xdr:nvPicPr>
      <xdr:blipFill>
        <a:blip r:embed="rId30"/>
        <a:stretch>
          <a:fillRect/>
        </a:stretch>
      </xdr:blipFill>
      <xdr:spPr>
        <a:xfrm>
          <a:off x="6477000" y="18881725"/>
          <a:ext cx="614045" cy="287655"/>
        </a:xfrm>
        <a:prstGeom prst="rect">
          <a:avLst/>
        </a:prstGeom>
      </xdr:spPr>
    </xdr:pic>
    <xdr:clientData/>
  </xdr:twoCellAnchor>
  <xdr:twoCellAnchor editAs="oneCell">
    <xdr:from>
      <xdr:col>9</xdr:col>
      <xdr:colOff>111125</xdr:colOff>
      <xdr:row>41</xdr:row>
      <xdr:rowOff>99695</xdr:rowOff>
    </xdr:from>
    <xdr:to>
      <xdr:col>9</xdr:col>
      <xdr:colOff>598170</xdr:colOff>
      <xdr:row>41</xdr:row>
      <xdr:rowOff>371475</xdr:rowOff>
    </xdr:to>
    <xdr:pic>
      <xdr:nvPicPr>
        <xdr:cNvPr id="52" name="图片 51"/>
        <xdr:cNvPicPr>
          <a:picLocks noChangeAspect="1"/>
        </xdr:cNvPicPr>
      </xdr:nvPicPr>
      <xdr:blipFill>
        <a:blip r:embed="rId31"/>
        <a:stretch>
          <a:fillRect/>
        </a:stretch>
      </xdr:blipFill>
      <xdr:spPr>
        <a:xfrm>
          <a:off x="6504305" y="19397980"/>
          <a:ext cx="487045" cy="271780"/>
        </a:xfrm>
        <a:prstGeom prst="rect">
          <a:avLst/>
        </a:prstGeom>
      </xdr:spPr>
    </xdr:pic>
    <xdr:clientData/>
  </xdr:twoCellAnchor>
  <xdr:twoCellAnchor editAs="oneCell">
    <xdr:from>
      <xdr:col>9</xdr:col>
      <xdr:colOff>41275</xdr:colOff>
      <xdr:row>42</xdr:row>
      <xdr:rowOff>162560</xdr:rowOff>
    </xdr:from>
    <xdr:to>
      <xdr:col>15</xdr:col>
      <xdr:colOff>12065</xdr:colOff>
      <xdr:row>42</xdr:row>
      <xdr:rowOff>421005</xdr:rowOff>
    </xdr:to>
    <xdr:pic>
      <xdr:nvPicPr>
        <xdr:cNvPr id="53" name="图片 52"/>
        <xdr:cNvPicPr>
          <a:picLocks noChangeAspect="1"/>
        </xdr:cNvPicPr>
      </xdr:nvPicPr>
      <xdr:blipFill>
        <a:blip r:embed="rId32"/>
        <a:stretch>
          <a:fillRect/>
        </a:stretch>
      </xdr:blipFill>
      <xdr:spPr>
        <a:xfrm>
          <a:off x="6434455" y="19968210"/>
          <a:ext cx="638810" cy="258445"/>
        </a:xfrm>
        <a:prstGeom prst="rect">
          <a:avLst/>
        </a:prstGeom>
      </xdr:spPr>
    </xdr:pic>
    <xdr:clientData/>
  </xdr:twoCellAnchor>
  <xdr:twoCellAnchor editAs="oneCell">
    <xdr:from>
      <xdr:col>9</xdr:col>
      <xdr:colOff>109220</xdr:colOff>
      <xdr:row>43</xdr:row>
      <xdr:rowOff>168910</xdr:rowOff>
    </xdr:from>
    <xdr:to>
      <xdr:col>15</xdr:col>
      <xdr:colOff>36830</xdr:colOff>
      <xdr:row>43</xdr:row>
      <xdr:rowOff>454660</xdr:rowOff>
    </xdr:to>
    <xdr:pic>
      <xdr:nvPicPr>
        <xdr:cNvPr id="54" name="图片 53"/>
        <xdr:cNvPicPr>
          <a:picLocks noChangeAspect="1"/>
        </xdr:cNvPicPr>
      </xdr:nvPicPr>
      <xdr:blipFill>
        <a:blip r:embed="rId33"/>
        <a:stretch>
          <a:fillRect/>
        </a:stretch>
      </xdr:blipFill>
      <xdr:spPr>
        <a:xfrm>
          <a:off x="6502400" y="20481925"/>
          <a:ext cx="595630" cy="285750"/>
        </a:xfrm>
        <a:prstGeom prst="rect">
          <a:avLst/>
        </a:prstGeom>
      </xdr:spPr>
    </xdr:pic>
    <xdr:clientData/>
  </xdr:twoCellAnchor>
  <xdr:twoCellAnchor editAs="oneCell">
    <xdr:from>
      <xdr:col>9</xdr:col>
      <xdr:colOff>55245</xdr:colOff>
      <xdr:row>44</xdr:row>
      <xdr:rowOff>211455</xdr:rowOff>
    </xdr:from>
    <xdr:to>
      <xdr:col>9</xdr:col>
      <xdr:colOff>606425</xdr:colOff>
      <xdr:row>45</xdr:row>
      <xdr:rowOff>17145</xdr:rowOff>
    </xdr:to>
    <xdr:pic>
      <xdr:nvPicPr>
        <xdr:cNvPr id="55" name="图片 54"/>
        <xdr:cNvPicPr>
          <a:picLocks noChangeAspect="1"/>
        </xdr:cNvPicPr>
      </xdr:nvPicPr>
      <xdr:blipFill>
        <a:blip r:embed="rId34"/>
        <a:stretch>
          <a:fillRect/>
        </a:stretch>
      </xdr:blipFill>
      <xdr:spPr>
        <a:xfrm>
          <a:off x="6448425" y="21031835"/>
          <a:ext cx="551180" cy="313055"/>
        </a:xfrm>
        <a:prstGeom prst="rect">
          <a:avLst/>
        </a:prstGeom>
      </xdr:spPr>
    </xdr:pic>
    <xdr:clientData/>
  </xdr:twoCellAnchor>
  <xdr:twoCellAnchor>
    <xdr:from>
      <xdr:col>5</xdr:col>
      <xdr:colOff>1831975</xdr:colOff>
      <xdr:row>38</xdr:row>
      <xdr:rowOff>323215</xdr:rowOff>
    </xdr:from>
    <xdr:to>
      <xdr:col>9</xdr:col>
      <xdr:colOff>575310</xdr:colOff>
      <xdr:row>38</xdr:row>
      <xdr:rowOff>481965</xdr:rowOff>
    </xdr:to>
    <xdr:pic>
      <xdr:nvPicPr>
        <xdr:cNvPr id="56" name="图片 55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6223000" y="18099405"/>
          <a:ext cx="745490" cy="158750"/>
        </a:xfrm>
        <a:prstGeom prst="rect">
          <a:avLst/>
        </a:prstGeom>
      </xdr:spPr>
    </xdr:pic>
    <xdr:clientData/>
  </xdr:twoCellAnchor>
  <xdr:twoCellAnchor editAs="oneCell">
    <xdr:from>
      <xdr:col>9</xdr:col>
      <xdr:colOff>84455</xdr:colOff>
      <xdr:row>39</xdr:row>
      <xdr:rowOff>274955</xdr:rowOff>
    </xdr:from>
    <xdr:to>
      <xdr:col>9</xdr:col>
      <xdr:colOff>574675</xdr:colOff>
      <xdr:row>40</xdr:row>
      <xdr:rowOff>10160</xdr:rowOff>
    </xdr:to>
    <xdr:pic>
      <xdr:nvPicPr>
        <xdr:cNvPr id="57" name="图片 56"/>
        <xdr:cNvPicPr>
          <a:picLocks noChangeAspect="1"/>
        </xdr:cNvPicPr>
      </xdr:nvPicPr>
      <xdr:blipFill>
        <a:blip r:embed="rId29"/>
        <a:stretch>
          <a:fillRect/>
        </a:stretch>
      </xdr:blipFill>
      <xdr:spPr>
        <a:xfrm>
          <a:off x="6477635" y="18558510"/>
          <a:ext cx="490220" cy="242570"/>
        </a:xfrm>
        <a:prstGeom prst="rect">
          <a:avLst/>
        </a:prstGeom>
      </xdr:spPr>
    </xdr:pic>
    <xdr:clientData/>
  </xdr:twoCellAnchor>
  <xdr:twoCellAnchor editAs="oneCell">
    <xdr:from>
      <xdr:col>9</xdr:col>
      <xdr:colOff>71120</xdr:colOff>
      <xdr:row>40</xdr:row>
      <xdr:rowOff>147955</xdr:rowOff>
    </xdr:from>
    <xdr:to>
      <xdr:col>15</xdr:col>
      <xdr:colOff>17145</xdr:colOff>
      <xdr:row>40</xdr:row>
      <xdr:rowOff>435610</xdr:rowOff>
    </xdr:to>
    <xdr:pic>
      <xdr:nvPicPr>
        <xdr:cNvPr id="58" name="图片 57"/>
        <xdr:cNvPicPr>
          <a:picLocks noChangeAspect="1"/>
        </xdr:cNvPicPr>
      </xdr:nvPicPr>
      <xdr:blipFill>
        <a:blip r:embed="rId30"/>
        <a:stretch>
          <a:fillRect/>
        </a:stretch>
      </xdr:blipFill>
      <xdr:spPr>
        <a:xfrm>
          <a:off x="6464300" y="18938875"/>
          <a:ext cx="614045" cy="287655"/>
        </a:xfrm>
        <a:prstGeom prst="rect">
          <a:avLst/>
        </a:prstGeom>
      </xdr:spPr>
    </xdr:pic>
    <xdr:clientData/>
  </xdr:twoCellAnchor>
  <xdr:twoCellAnchor editAs="oneCell">
    <xdr:from>
      <xdr:col>9</xdr:col>
      <xdr:colOff>98425</xdr:colOff>
      <xdr:row>41</xdr:row>
      <xdr:rowOff>165735</xdr:rowOff>
    </xdr:from>
    <xdr:to>
      <xdr:col>9</xdr:col>
      <xdr:colOff>585470</xdr:colOff>
      <xdr:row>41</xdr:row>
      <xdr:rowOff>437515</xdr:rowOff>
    </xdr:to>
    <xdr:pic>
      <xdr:nvPicPr>
        <xdr:cNvPr id="59" name="图片 58"/>
        <xdr:cNvPicPr>
          <a:picLocks noChangeAspect="1"/>
        </xdr:cNvPicPr>
      </xdr:nvPicPr>
      <xdr:blipFill>
        <a:blip r:embed="rId31"/>
        <a:stretch>
          <a:fillRect/>
        </a:stretch>
      </xdr:blipFill>
      <xdr:spPr>
        <a:xfrm>
          <a:off x="6491605" y="19464020"/>
          <a:ext cx="487045" cy="271780"/>
        </a:xfrm>
        <a:prstGeom prst="rect">
          <a:avLst/>
        </a:prstGeom>
      </xdr:spPr>
    </xdr:pic>
    <xdr:clientData/>
  </xdr:twoCellAnchor>
  <xdr:twoCellAnchor>
    <xdr:from>
      <xdr:col>9</xdr:col>
      <xdr:colOff>71120</xdr:colOff>
      <xdr:row>20</xdr:row>
      <xdr:rowOff>216535</xdr:rowOff>
    </xdr:from>
    <xdr:to>
      <xdr:col>9</xdr:col>
      <xdr:colOff>442595</xdr:colOff>
      <xdr:row>20</xdr:row>
      <xdr:rowOff>473710</xdr:rowOff>
    </xdr:to>
    <xdr:pic>
      <xdr:nvPicPr>
        <xdr:cNvPr id="60" name="Picture 8253"/>
        <xdr:cNvPicPr>
          <a:picLocks noChangeAspect="1" noChangeArrowheads="1"/>
        </xdr:cNvPicPr>
      </xdr:nvPicPr>
      <xdr:blipFill>
        <a:blip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464300" y="8860155"/>
          <a:ext cx="3714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71120</xdr:colOff>
      <xdr:row>21</xdr:row>
      <xdr:rowOff>174625</xdr:rowOff>
    </xdr:from>
    <xdr:to>
      <xdr:col>9</xdr:col>
      <xdr:colOff>385445</xdr:colOff>
      <xdr:row>22</xdr:row>
      <xdr:rowOff>14605</xdr:rowOff>
    </xdr:to>
    <xdr:pic>
      <xdr:nvPicPr>
        <xdr:cNvPr id="61" name="Picture 8254"/>
        <xdr:cNvPicPr>
          <a:picLocks noChangeAspect="1" noChangeArrowheads="1"/>
        </xdr:cNvPicPr>
      </xdr:nvPicPr>
      <xdr:blipFill>
        <a:blip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464300" y="9325610"/>
          <a:ext cx="314325" cy="3473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120015</xdr:colOff>
      <xdr:row>17</xdr:row>
      <xdr:rowOff>176530</xdr:rowOff>
    </xdr:from>
    <xdr:to>
      <xdr:col>9</xdr:col>
      <xdr:colOff>534670</xdr:colOff>
      <xdr:row>17</xdr:row>
      <xdr:rowOff>485140</xdr:rowOff>
    </xdr:to>
    <xdr:pic>
      <xdr:nvPicPr>
        <xdr:cNvPr id="62" name="图片 61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6513195" y="7298055"/>
          <a:ext cx="414655" cy="308610"/>
        </a:xfrm>
        <a:prstGeom prst="rect">
          <a:avLst/>
        </a:prstGeom>
      </xdr:spPr>
    </xdr:pic>
    <xdr:clientData/>
  </xdr:twoCellAnchor>
  <xdr:twoCellAnchor editAs="oneCell">
    <xdr:from>
      <xdr:col>9</xdr:col>
      <xdr:colOff>120650</xdr:colOff>
      <xdr:row>18</xdr:row>
      <xdr:rowOff>107950</xdr:rowOff>
    </xdr:from>
    <xdr:to>
      <xdr:col>9</xdr:col>
      <xdr:colOff>569595</xdr:colOff>
      <xdr:row>18</xdr:row>
      <xdr:rowOff>455295</xdr:rowOff>
    </xdr:to>
    <xdr:pic>
      <xdr:nvPicPr>
        <xdr:cNvPr id="63" name="图片 62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6513830" y="7736840"/>
          <a:ext cx="448945" cy="34734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9</xdr:col>
      <xdr:colOff>164932</xdr:colOff>
      <xdr:row>4</xdr:row>
      <xdr:rowOff>49519</xdr:rowOff>
    </xdr:from>
    <xdr:to>
      <xdr:col>9</xdr:col>
      <xdr:colOff>419099</xdr:colOff>
      <xdr:row>4</xdr:row>
      <xdr:rowOff>355972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3880" y="1885950"/>
          <a:ext cx="254000" cy="0"/>
        </a:xfrm>
        <a:prstGeom prst="rect">
          <a:avLst/>
        </a:prstGeom>
      </xdr:spPr>
    </xdr:pic>
    <xdr:clientData/>
  </xdr:twoCellAnchor>
  <xdr:twoCellAnchor>
    <xdr:from>
      <xdr:col>9</xdr:col>
      <xdr:colOff>32717</xdr:colOff>
      <xdr:row>19</xdr:row>
      <xdr:rowOff>47955</xdr:rowOff>
    </xdr:from>
    <xdr:to>
      <xdr:col>9</xdr:col>
      <xdr:colOff>462540</xdr:colOff>
      <xdr:row>19</xdr:row>
      <xdr:rowOff>288150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511800" y="3076575"/>
          <a:ext cx="429895" cy="240030"/>
        </a:xfrm>
        <a:prstGeom prst="rect">
          <a:avLst/>
        </a:prstGeom>
      </xdr:spPr>
    </xdr:pic>
    <xdr:clientData/>
  </xdr:twoCellAnchor>
  <xdr:twoCellAnchor>
    <xdr:from>
      <xdr:col>9</xdr:col>
      <xdr:colOff>69470</xdr:colOff>
      <xdr:row>22</xdr:row>
      <xdr:rowOff>85726</xdr:rowOff>
    </xdr:from>
    <xdr:to>
      <xdr:col>9</xdr:col>
      <xdr:colOff>491883</xdr:colOff>
      <xdr:row>22</xdr:row>
      <xdr:rowOff>298034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548630" y="4171950"/>
          <a:ext cx="422275" cy="0"/>
        </a:xfrm>
        <a:prstGeom prst="rect">
          <a:avLst/>
        </a:prstGeom>
      </xdr:spPr>
    </xdr:pic>
    <xdr:clientData/>
  </xdr:twoCellAnchor>
  <xdr:twoCellAnchor>
    <xdr:from>
      <xdr:col>9</xdr:col>
      <xdr:colOff>28575</xdr:colOff>
      <xdr:row>24</xdr:row>
      <xdr:rowOff>31297</xdr:rowOff>
    </xdr:from>
    <xdr:to>
      <xdr:col>9</xdr:col>
      <xdr:colOff>510766</xdr:colOff>
      <xdr:row>24</xdr:row>
      <xdr:rowOff>324374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507990" y="4203065"/>
          <a:ext cx="481965" cy="292735"/>
        </a:xfrm>
        <a:prstGeom prst="rect">
          <a:avLst/>
        </a:prstGeom>
      </xdr:spPr>
    </xdr:pic>
    <xdr:clientData/>
  </xdr:twoCellAnchor>
  <xdr:twoCellAnchor>
    <xdr:from>
      <xdr:col>9</xdr:col>
      <xdr:colOff>50556</xdr:colOff>
      <xdr:row>23</xdr:row>
      <xdr:rowOff>84993</xdr:rowOff>
    </xdr:from>
    <xdr:to>
      <xdr:col>9</xdr:col>
      <xdr:colOff>539298</xdr:colOff>
      <xdr:row>23</xdr:row>
      <xdr:rowOff>304801</xdr:rowOff>
    </xdr:to>
    <xdr:pic>
      <xdr:nvPicPr>
        <xdr:cNvPr id="6" name="图片 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5529580" y="4171950"/>
          <a:ext cx="488950" cy="0"/>
        </a:xfrm>
        <a:prstGeom prst="rect">
          <a:avLst/>
        </a:prstGeom>
      </xdr:spPr>
    </xdr:pic>
    <xdr:clientData/>
  </xdr:twoCellAnchor>
  <xdr:twoCellAnchor>
    <xdr:from>
      <xdr:col>9</xdr:col>
      <xdr:colOff>51288</xdr:colOff>
      <xdr:row>25</xdr:row>
      <xdr:rowOff>51289</xdr:rowOff>
    </xdr:from>
    <xdr:to>
      <xdr:col>9</xdr:col>
      <xdr:colOff>506263</xdr:colOff>
      <xdr:row>25</xdr:row>
      <xdr:rowOff>285750</xdr:rowOff>
    </xdr:to>
    <xdr:pic>
      <xdr:nvPicPr>
        <xdr:cNvPr id="7" name="图片 6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5530215" y="4603750"/>
          <a:ext cx="455295" cy="234950"/>
        </a:xfrm>
        <a:prstGeom prst="rect">
          <a:avLst/>
        </a:prstGeom>
      </xdr:spPr>
    </xdr:pic>
    <xdr:clientData/>
  </xdr:twoCellAnchor>
  <xdr:twoCellAnchor>
    <xdr:from>
      <xdr:col>9</xdr:col>
      <xdr:colOff>79863</xdr:colOff>
      <xdr:row>15</xdr:row>
      <xdr:rowOff>50556</xdr:rowOff>
    </xdr:from>
    <xdr:to>
      <xdr:col>9</xdr:col>
      <xdr:colOff>519480</xdr:colOff>
      <xdr:row>15</xdr:row>
      <xdr:rowOff>380268</xdr:rowOff>
    </xdr:to>
    <xdr:pic>
      <xdr:nvPicPr>
        <xdr:cNvPr id="8" name="图片 7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5558790" y="2266950"/>
          <a:ext cx="440055" cy="0"/>
        </a:xfrm>
        <a:prstGeom prst="rect">
          <a:avLst/>
        </a:prstGeom>
      </xdr:spPr>
    </xdr:pic>
    <xdr:clientData/>
  </xdr:twoCellAnchor>
  <xdr:twoCellAnchor>
    <xdr:from>
      <xdr:col>9</xdr:col>
      <xdr:colOff>89389</xdr:colOff>
      <xdr:row>37</xdr:row>
      <xdr:rowOff>52380</xdr:rowOff>
    </xdr:from>
    <xdr:to>
      <xdr:col>9</xdr:col>
      <xdr:colOff>419101</xdr:colOff>
      <xdr:row>37</xdr:row>
      <xdr:rowOff>350915</xdr:rowOff>
    </xdr:to>
    <xdr:pic>
      <xdr:nvPicPr>
        <xdr:cNvPr id="9" name="图片 8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5568315" y="6510020"/>
          <a:ext cx="330200" cy="298450"/>
        </a:xfrm>
        <a:prstGeom prst="rect">
          <a:avLst/>
        </a:prstGeom>
      </xdr:spPr>
    </xdr:pic>
    <xdr:clientData/>
  </xdr:twoCellAnchor>
  <xdr:twoCellAnchor>
    <xdr:from>
      <xdr:col>9</xdr:col>
      <xdr:colOff>94517</xdr:colOff>
      <xdr:row>36</xdr:row>
      <xdr:rowOff>36635</xdr:rowOff>
    </xdr:from>
    <xdr:to>
      <xdr:col>9</xdr:col>
      <xdr:colOff>497498</xdr:colOff>
      <xdr:row>36</xdr:row>
      <xdr:rowOff>323937</xdr:rowOff>
    </xdr:to>
    <xdr:pic>
      <xdr:nvPicPr>
        <xdr:cNvPr id="10" name="图片 9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5573395" y="6457950"/>
          <a:ext cx="403225" cy="0"/>
        </a:xfrm>
        <a:prstGeom prst="rect">
          <a:avLst/>
        </a:prstGeom>
      </xdr:spPr>
    </xdr:pic>
    <xdr:clientData/>
  </xdr:twoCellAnchor>
  <xdr:twoCellAnchor>
    <xdr:from>
      <xdr:col>9</xdr:col>
      <xdr:colOff>163391</xdr:colOff>
      <xdr:row>17</xdr:row>
      <xdr:rowOff>49992</xdr:rowOff>
    </xdr:from>
    <xdr:to>
      <xdr:col>9</xdr:col>
      <xdr:colOff>405179</xdr:colOff>
      <xdr:row>17</xdr:row>
      <xdr:rowOff>339238</xdr:rowOff>
    </xdr:to>
    <xdr:pic>
      <xdr:nvPicPr>
        <xdr:cNvPr id="11" name="图片 10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5642610" y="2647950"/>
          <a:ext cx="241935" cy="0"/>
        </a:xfrm>
        <a:prstGeom prst="rect">
          <a:avLst/>
        </a:prstGeom>
      </xdr:spPr>
    </xdr:pic>
    <xdr:clientData/>
  </xdr:twoCellAnchor>
  <xdr:twoCellAnchor>
    <xdr:from>
      <xdr:col>9</xdr:col>
      <xdr:colOff>112102</xdr:colOff>
      <xdr:row>6</xdr:row>
      <xdr:rowOff>24180</xdr:rowOff>
    </xdr:from>
    <xdr:to>
      <xdr:col>9</xdr:col>
      <xdr:colOff>450895</xdr:colOff>
      <xdr:row>6</xdr:row>
      <xdr:rowOff>346564</xdr:rowOff>
    </xdr:to>
    <xdr:pic>
      <xdr:nvPicPr>
        <xdr:cNvPr id="12" name="图片 11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5591175" y="1885950"/>
          <a:ext cx="339090" cy="0"/>
        </a:xfrm>
        <a:prstGeom prst="rect">
          <a:avLst/>
        </a:prstGeom>
      </xdr:spPr>
    </xdr:pic>
    <xdr:clientData/>
  </xdr:twoCellAnchor>
  <xdr:twoCellAnchor>
    <xdr:from>
      <xdr:col>9</xdr:col>
      <xdr:colOff>77666</xdr:colOff>
      <xdr:row>38</xdr:row>
      <xdr:rowOff>5129</xdr:rowOff>
    </xdr:from>
    <xdr:to>
      <xdr:col>9</xdr:col>
      <xdr:colOff>480647</xdr:colOff>
      <xdr:row>38</xdr:row>
      <xdr:rowOff>337302</xdr:rowOff>
    </xdr:to>
    <xdr:pic>
      <xdr:nvPicPr>
        <xdr:cNvPr id="13" name="图片 12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5556885" y="6838950"/>
          <a:ext cx="402590" cy="0"/>
        </a:xfrm>
        <a:prstGeom prst="rect">
          <a:avLst/>
        </a:prstGeom>
      </xdr:spPr>
    </xdr:pic>
    <xdr:clientData/>
  </xdr:twoCellAnchor>
  <xdr:twoCellAnchor>
    <xdr:from>
      <xdr:col>9</xdr:col>
      <xdr:colOff>36634</xdr:colOff>
      <xdr:row>39</xdr:row>
      <xdr:rowOff>48358</xdr:rowOff>
    </xdr:from>
    <xdr:to>
      <xdr:col>9</xdr:col>
      <xdr:colOff>482471</xdr:colOff>
      <xdr:row>39</xdr:row>
      <xdr:rowOff>363416</xdr:rowOff>
    </xdr:to>
    <xdr:pic>
      <xdr:nvPicPr>
        <xdr:cNvPr id="14" name="图片 13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5515610" y="6838950"/>
          <a:ext cx="445770" cy="0"/>
        </a:xfrm>
        <a:prstGeom prst="rect">
          <a:avLst/>
        </a:prstGeom>
      </xdr:spPr>
    </xdr:pic>
    <xdr:clientData/>
  </xdr:twoCellAnchor>
  <xdr:twoCellAnchor>
    <xdr:from>
      <xdr:col>9</xdr:col>
      <xdr:colOff>41031</xdr:colOff>
      <xdr:row>26</xdr:row>
      <xdr:rowOff>43961</xdr:rowOff>
    </xdr:from>
    <xdr:to>
      <xdr:col>9</xdr:col>
      <xdr:colOff>548525</xdr:colOff>
      <xdr:row>26</xdr:row>
      <xdr:rowOff>315058</xdr:rowOff>
    </xdr:to>
    <xdr:pic>
      <xdr:nvPicPr>
        <xdr:cNvPr id="15" name="图片 14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5520055" y="4933950"/>
          <a:ext cx="507365" cy="0"/>
        </a:xfrm>
        <a:prstGeom prst="rect">
          <a:avLst/>
        </a:prstGeom>
      </xdr:spPr>
    </xdr:pic>
    <xdr:clientData/>
  </xdr:twoCellAnchor>
  <xdr:twoCellAnchor>
    <xdr:from>
      <xdr:col>9</xdr:col>
      <xdr:colOff>62279</xdr:colOff>
      <xdr:row>27</xdr:row>
      <xdr:rowOff>65943</xdr:rowOff>
    </xdr:from>
    <xdr:to>
      <xdr:col>10</xdr:col>
      <xdr:colOff>15388</xdr:colOff>
      <xdr:row>27</xdr:row>
      <xdr:rowOff>321575</xdr:rowOff>
    </xdr:to>
    <xdr:pic>
      <xdr:nvPicPr>
        <xdr:cNvPr id="16" name="图片 15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5541645" y="4933950"/>
          <a:ext cx="540385" cy="0"/>
        </a:xfrm>
        <a:prstGeom prst="rect">
          <a:avLst/>
        </a:prstGeom>
      </xdr:spPr>
    </xdr:pic>
    <xdr:clientData/>
  </xdr:twoCellAnchor>
  <xdr:twoCellAnchor>
    <xdr:from>
      <xdr:col>9</xdr:col>
      <xdr:colOff>99695</xdr:colOff>
      <xdr:row>33</xdr:row>
      <xdr:rowOff>96520</xdr:rowOff>
    </xdr:from>
    <xdr:to>
      <xdr:col>9</xdr:col>
      <xdr:colOff>488022</xdr:colOff>
      <xdr:row>34</xdr:row>
      <xdr:rowOff>5046</xdr:rowOff>
    </xdr:to>
    <xdr:pic>
      <xdr:nvPicPr>
        <xdr:cNvPr id="17" name="图片 16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5579110" y="5411470"/>
          <a:ext cx="387985" cy="288925"/>
        </a:xfrm>
        <a:prstGeom prst="rect">
          <a:avLst/>
        </a:prstGeom>
      </xdr:spPr>
    </xdr:pic>
    <xdr:clientData/>
  </xdr:twoCellAnchor>
  <xdr:twoCellAnchor>
    <xdr:from>
      <xdr:col>9</xdr:col>
      <xdr:colOff>53487</xdr:colOff>
      <xdr:row>40</xdr:row>
      <xdr:rowOff>57882</xdr:rowOff>
    </xdr:from>
    <xdr:to>
      <xdr:col>9</xdr:col>
      <xdr:colOff>479550</xdr:colOff>
      <xdr:row>40</xdr:row>
      <xdr:rowOff>372940</xdr:rowOff>
    </xdr:to>
    <xdr:pic>
      <xdr:nvPicPr>
        <xdr:cNvPr id="18" name="图片 17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5532755" y="6838950"/>
          <a:ext cx="426085" cy="0"/>
        </a:xfrm>
        <a:prstGeom prst="rect">
          <a:avLst/>
        </a:prstGeom>
      </xdr:spPr>
    </xdr:pic>
    <xdr:clientData/>
  </xdr:twoCellAnchor>
  <xdr:twoCellAnchor>
    <xdr:from>
      <xdr:col>9</xdr:col>
      <xdr:colOff>94518</xdr:colOff>
      <xdr:row>28</xdr:row>
      <xdr:rowOff>57884</xdr:rowOff>
    </xdr:from>
    <xdr:to>
      <xdr:col>9</xdr:col>
      <xdr:colOff>475519</xdr:colOff>
      <xdr:row>28</xdr:row>
      <xdr:rowOff>339312</xdr:rowOff>
    </xdr:to>
    <xdr:pic>
      <xdr:nvPicPr>
        <xdr:cNvPr id="19" name="图片 18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5573395" y="4933950"/>
          <a:ext cx="381000" cy="0"/>
        </a:xfrm>
        <a:prstGeom prst="rect">
          <a:avLst/>
        </a:prstGeom>
      </xdr:spPr>
    </xdr:pic>
    <xdr:clientData/>
  </xdr:twoCellAnchor>
  <xdr:twoCellAnchor>
    <xdr:from>
      <xdr:col>9</xdr:col>
      <xdr:colOff>64294</xdr:colOff>
      <xdr:row>29</xdr:row>
      <xdr:rowOff>51196</xdr:rowOff>
    </xdr:from>
    <xdr:to>
      <xdr:col>9</xdr:col>
      <xdr:colOff>459948</xdr:colOff>
      <xdr:row>29</xdr:row>
      <xdr:rowOff>334939</xdr:rowOff>
    </xdr:to>
    <xdr:pic>
      <xdr:nvPicPr>
        <xdr:cNvPr id="20" name="图片 19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5543550" y="4933950"/>
          <a:ext cx="395605" cy="0"/>
        </a:xfrm>
        <a:prstGeom prst="rect">
          <a:avLst/>
        </a:prstGeom>
      </xdr:spPr>
    </xdr:pic>
    <xdr:clientData/>
  </xdr:twoCellAnchor>
  <xdr:twoCellAnchor>
    <xdr:from>
      <xdr:col>9</xdr:col>
      <xdr:colOff>67503</xdr:colOff>
      <xdr:row>16</xdr:row>
      <xdr:rowOff>66262</xdr:rowOff>
    </xdr:from>
    <xdr:to>
      <xdr:col>9</xdr:col>
      <xdr:colOff>526444</xdr:colOff>
      <xdr:row>16</xdr:row>
      <xdr:rowOff>331306</xdr:rowOff>
    </xdr:to>
    <xdr:pic>
      <xdr:nvPicPr>
        <xdr:cNvPr id="21" name="图片 20"/>
        <xdr:cNvPicPr>
          <a:picLocks noChangeAspect="1"/>
        </xdr:cNvPicPr>
      </xdr:nvPicPr>
      <xdr:blipFill>
        <a:blip r:embed="rId20"/>
        <a:stretch>
          <a:fillRect/>
        </a:stretch>
      </xdr:blipFill>
      <xdr:spPr>
        <a:xfrm>
          <a:off x="5546725" y="2332990"/>
          <a:ext cx="459105" cy="264795"/>
        </a:xfrm>
        <a:prstGeom prst="rect">
          <a:avLst/>
        </a:prstGeom>
      </xdr:spPr>
    </xdr:pic>
    <xdr:clientData/>
  </xdr:twoCellAnchor>
  <xdr:twoCellAnchor>
    <xdr:from>
      <xdr:col>9</xdr:col>
      <xdr:colOff>93009</xdr:colOff>
      <xdr:row>5</xdr:row>
      <xdr:rowOff>41460</xdr:rowOff>
    </xdr:from>
    <xdr:to>
      <xdr:col>9</xdr:col>
      <xdr:colOff>440392</xdr:colOff>
      <xdr:row>5</xdr:row>
      <xdr:rowOff>345211</xdr:rowOff>
    </xdr:to>
    <xdr:pic>
      <xdr:nvPicPr>
        <xdr:cNvPr id="23" name="图片 22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5572125" y="1885950"/>
          <a:ext cx="347345" cy="0"/>
        </a:xfrm>
        <a:prstGeom prst="rect">
          <a:avLst/>
        </a:prstGeom>
      </xdr:spPr>
    </xdr:pic>
    <xdr:clientData/>
  </xdr:twoCellAnchor>
  <xdr:twoCellAnchor>
    <xdr:from>
      <xdr:col>9</xdr:col>
      <xdr:colOff>47625</xdr:colOff>
      <xdr:row>7</xdr:row>
      <xdr:rowOff>9526</xdr:rowOff>
    </xdr:from>
    <xdr:to>
      <xdr:col>9</xdr:col>
      <xdr:colOff>461322</xdr:colOff>
      <xdr:row>7</xdr:row>
      <xdr:rowOff>361950</xdr:rowOff>
    </xdr:to>
    <xdr:pic>
      <xdr:nvPicPr>
        <xdr:cNvPr id="24" name="图片 23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5527040" y="1885950"/>
          <a:ext cx="413385" cy="0"/>
        </a:xfrm>
        <a:prstGeom prst="rect">
          <a:avLst/>
        </a:prstGeom>
      </xdr:spPr>
    </xdr:pic>
    <xdr:clientData/>
  </xdr:twoCellAnchor>
  <xdr:twoCellAnchor>
    <xdr:from>
      <xdr:col>9</xdr:col>
      <xdr:colOff>85725</xdr:colOff>
      <xdr:row>8</xdr:row>
      <xdr:rowOff>38101</xdr:rowOff>
    </xdr:from>
    <xdr:to>
      <xdr:col>9</xdr:col>
      <xdr:colOff>438150</xdr:colOff>
      <xdr:row>8</xdr:row>
      <xdr:rowOff>350260</xdr:rowOff>
    </xdr:to>
    <xdr:pic>
      <xdr:nvPicPr>
        <xdr:cNvPr id="25" name="图片 24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5565140" y="1885950"/>
          <a:ext cx="352425" cy="0"/>
        </a:xfrm>
        <a:prstGeom prst="rect">
          <a:avLst/>
        </a:prstGeom>
      </xdr:spPr>
    </xdr:pic>
    <xdr:clientData/>
  </xdr:twoCellAnchor>
  <xdr:twoCellAnchor>
    <xdr:from>
      <xdr:col>9</xdr:col>
      <xdr:colOff>85725</xdr:colOff>
      <xdr:row>9</xdr:row>
      <xdr:rowOff>17584</xdr:rowOff>
    </xdr:from>
    <xdr:to>
      <xdr:col>9</xdr:col>
      <xdr:colOff>470189</xdr:colOff>
      <xdr:row>9</xdr:row>
      <xdr:rowOff>325315</xdr:rowOff>
    </xdr:to>
    <xdr:pic>
      <xdr:nvPicPr>
        <xdr:cNvPr id="26" name="图片 25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5565140" y="1885950"/>
          <a:ext cx="384175" cy="0"/>
        </a:xfrm>
        <a:prstGeom prst="rect">
          <a:avLst/>
        </a:prstGeom>
      </xdr:spPr>
    </xdr:pic>
    <xdr:clientData/>
  </xdr:twoCellAnchor>
  <xdr:twoCellAnchor>
    <xdr:from>
      <xdr:col>9</xdr:col>
      <xdr:colOff>145807</xdr:colOff>
      <xdr:row>10</xdr:row>
      <xdr:rowOff>98915</xdr:rowOff>
    </xdr:from>
    <xdr:to>
      <xdr:col>9</xdr:col>
      <xdr:colOff>475519</xdr:colOff>
      <xdr:row>10</xdr:row>
      <xdr:rowOff>350140</xdr:rowOff>
    </xdr:to>
    <xdr:pic>
      <xdr:nvPicPr>
        <xdr:cNvPr id="27" name="图片 26"/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>
          <a:off x="5624830" y="1885950"/>
          <a:ext cx="329565" cy="0"/>
        </a:xfrm>
        <a:prstGeom prst="rect">
          <a:avLst/>
        </a:prstGeom>
      </xdr:spPr>
    </xdr:pic>
    <xdr:clientData/>
  </xdr:twoCellAnchor>
  <xdr:twoCellAnchor>
    <xdr:from>
      <xdr:col>9</xdr:col>
      <xdr:colOff>42370</xdr:colOff>
      <xdr:row>35</xdr:row>
      <xdr:rowOff>58465</xdr:rowOff>
    </xdr:from>
    <xdr:to>
      <xdr:col>9</xdr:col>
      <xdr:colOff>478675</xdr:colOff>
      <xdr:row>35</xdr:row>
      <xdr:rowOff>329561</xdr:rowOff>
    </xdr:to>
    <xdr:pic>
      <xdr:nvPicPr>
        <xdr:cNvPr id="28" name="图片 27"/>
        <xdr:cNvPicPr>
          <a:picLocks noChangeAspect="1"/>
        </xdr:cNvPicPr>
      </xdr:nvPicPr>
      <xdr:blipFill>
        <a:blip r:embed="rId26"/>
        <a:stretch>
          <a:fillRect/>
        </a:stretch>
      </xdr:blipFill>
      <xdr:spPr>
        <a:xfrm>
          <a:off x="5521325" y="6135370"/>
          <a:ext cx="436245" cy="270510"/>
        </a:xfrm>
        <a:prstGeom prst="rect">
          <a:avLst/>
        </a:prstGeom>
      </xdr:spPr>
    </xdr:pic>
    <xdr:clientData/>
  </xdr:twoCellAnchor>
  <xdr:twoCellAnchor>
    <xdr:from>
      <xdr:col>9</xdr:col>
      <xdr:colOff>158812</xdr:colOff>
      <xdr:row>11</xdr:row>
      <xdr:rowOff>11206</xdr:rowOff>
    </xdr:from>
    <xdr:to>
      <xdr:col>9</xdr:col>
      <xdr:colOff>425824</xdr:colOff>
      <xdr:row>11</xdr:row>
      <xdr:rowOff>355811</xdr:rowOff>
    </xdr:to>
    <xdr:pic>
      <xdr:nvPicPr>
        <xdr:cNvPr id="29" name="图片 28"/>
        <xdr:cNvPicPr>
          <a:picLocks noChangeAspect="1"/>
        </xdr:cNvPicPr>
      </xdr:nvPicPr>
      <xdr:blipFill>
        <a:blip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38165" y="1885950"/>
          <a:ext cx="266700" cy="0"/>
        </a:xfrm>
        <a:prstGeom prst="rect">
          <a:avLst/>
        </a:prstGeom>
      </xdr:spPr>
    </xdr:pic>
    <xdr:clientData/>
  </xdr:twoCellAnchor>
  <xdr:twoCellAnchor>
    <xdr:from>
      <xdr:col>9</xdr:col>
      <xdr:colOff>67310</xdr:colOff>
      <xdr:row>21</xdr:row>
      <xdr:rowOff>156210</xdr:rowOff>
    </xdr:from>
    <xdr:to>
      <xdr:col>9</xdr:col>
      <xdr:colOff>543559</xdr:colOff>
      <xdr:row>24</xdr:row>
      <xdr:rowOff>89535</xdr:rowOff>
    </xdr:to>
    <xdr:pic>
      <xdr:nvPicPr>
        <xdr:cNvPr id="30" name="图片 29"/>
        <xdr:cNvPicPr>
          <a:picLocks noChangeAspect="1"/>
        </xdr:cNvPicPr>
      </xdr:nvPicPr>
      <xdr:blipFill>
        <a:blip r:embed="rId28"/>
        <a:stretch>
          <a:fillRect/>
        </a:stretch>
      </xdr:blipFill>
      <xdr:spPr>
        <a:xfrm>
          <a:off x="5546725" y="3947160"/>
          <a:ext cx="475615" cy="314325"/>
        </a:xfrm>
        <a:prstGeom prst="rect">
          <a:avLst/>
        </a:prstGeom>
      </xdr:spPr>
    </xdr:pic>
    <xdr:clientData/>
  </xdr:twoCellAnchor>
  <xdr:twoCellAnchor>
    <xdr:from>
      <xdr:col>9</xdr:col>
      <xdr:colOff>196454</xdr:colOff>
      <xdr:row>12</xdr:row>
      <xdr:rowOff>59532</xdr:rowOff>
    </xdr:from>
    <xdr:to>
      <xdr:col>9</xdr:col>
      <xdr:colOff>386954</xdr:colOff>
      <xdr:row>12</xdr:row>
      <xdr:rowOff>358617</xdr:rowOff>
    </xdr:to>
    <xdr:pic>
      <xdr:nvPicPr>
        <xdr:cNvPr id="31" name="图片 30"/>
        <xdr:cNvPicPr>
          <a:picLocks noChangeAspect="1"/>
        </xdr:cNvPicPr>
      </xdr:nvPicPr>
      <xdr:blipFill>
        <a:blip r:embed="rId29"/>
        <a:stretch>
          <a:fillRect/>
        </a:stretch>
      </xdr:blipFill>
      <xdr:spPr>
        <a:xfrm>
          <a:off x="5675630" y="1885950"/>
          <a:ext cx="190500" cy="0"/>
        </a:xfrm>
        <a:prstGeom prst="rect">
          <a:avLst/>
        </a:prstGeom>
      </xdr:spPr>
    </xdr:pic>
    <xdr:clientData/>
  </xdr:twoCellAnchor>
  <xdr:twoCellAnchor>
    <xdr:from>
      <xdr:col>9</xdr:col>
      <xdr:colOff>180976</xdr:colOff>
      <xdr:row>13</xdr:row>
      <xdr:rowOff>47627</xdr:rowOff>
    </xdr:from>
    <xdr:to>
      <xdr:col>9</xdr:col>
      <xdr:colOff>373381</xdr:colOff>
      <xdr:row>13</xdr:row>
      <xdr:rowOff>339092</xdr:rowOff>
    </xdr:to>
    <xdr:pic>
      <xdr:nvPicPr>
        <xdr:cNvPr id="32" name="图片 31"/>
        <xdr:cNvPicPr>
          <a:picLocks noChangeAspect="1" noChangeArrowheads="1"/>
        </xdr:cNvPicPr>
      </xdr:nvPicPr>
      <xdr:blipFill>
        <a:blip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660390" y="1885950"/>
          <a:ext cx="19240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202794</xdr:colOff>
      <xdr:row>14</xdr:row>
      <xdr:rowOff>57149</xdr:rowOff>
    </xdr:from>
    <xdr:to>
      <xdr:col>9</xdr:col>
      <xdr:colOff>355829</xdr:colOff>
      <xdr:row>14</xdr:row>
      <xdr:rowOff>304799</xdr:rowOff>
    </xdr:to>
    <xdr:pic>
      <xdr:nvPicPr>
        <xdr:cNvPr id="33" name="图片 32"/>
        <xdr:cNvPicPr>
          <a:picLocks noChangeAspect="1" noChangeArrowheads="1"/>
        </xdr:cNvPicPr>
      </xdr:nvPicPr>
      <xdr:blipFill>
        <a:blip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681980" y="1942465"/>
          <a:ext cx="153035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184673</xdr:colOff>
      <xdr:row>18</xdr:row>
      <xdr:rowOff>49267</xdr:rowOff>
    </xdr:from>
    <xdr:to>
      <xdr:col>9</xdr:col>
      <xdr:colOff>354853</xdr:colOff>
      <xdr:row>18</xdr:row>
      <xdr:rowOff>339462</xdr:rowOff>
    </xdr:to>
    <xdr:pic>
      <xdr:nvPicPr>
        <xdr:cNvPr id="34" name="图片 33"/>
        <xdr:cNvPicPr>
          <a:picLocks noChangeAspect="1"/>
        </xdr:cNvPicPr>
      </xdr:nvPicPr>
      <xdr:blipFill>
        <a:blip r:embed="rId32"/>
        <a:stretch>
          <a:fillRect/>
        </a:stretch>
      </xdr:blipFill>
      <xdr:spPr>
        <a:xfrm>
          <a:off x="5663565" y="2696845"/>
          <a:ext cx="170180" cy="290195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20</xdr:row>
      <xdr:rowOff>82826</xdr:rowOff>
    </xdr:from>
    <xdr:to>
      <xdr:col>9</xdr:col>
      <xdr:colOff>512721</xdr:colOff>
      <xdr:row>20</xdr:row>
      <xdr:rowOff>322856</xdr:rowOff>
    </xdr:to>
    <xdr:pic>
      <xdr:nvPicPr>
        <xdr:cNvPr id="35" name="图片 3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479415" y="3492500"/>
          <a:ext cx="512445" cy="240030"/>
        </a:xfrm>
        <a:prstGeom prst="rect">
          <a:avLst/>
        </a:prstGeom>
      </xdr:spPr>
    </xdr:pic>
    <xdr:clientData/>
  </xdr:twoCellAnchor>
  <xdr:twoCellAnchor>
    <xdr:from>
      <xdr:col>8</xdr:col>
      <xdr:colOff>198783</xdr:colOff>
      <xdr:row>21</xdr:row>
      <xdr:rowOff>82826</xdr:rowOff>
    </xdr:from>
    <xdr:to>
      <xdr:col>8</xdr:col>
      <xdr:colOff>370233</xdr:colOff>
      <xdr:row>21</xdr:row>
      <xdr:rowOff>359358</xdr:rowOff>
    </xdr:to>
    <xdr:pic>
      <xdr:nvPicPr>
        <xdr:cNvPr id="36" name="Picture 99"/>
        <xdr:cNvPicPr>
          <a:picLocks noChangeAspect="1" noChangeArrowheads="1"/>
        </xdr:cNvPicPr>
      </xdr:nvPicPr>
      <xdr:blipFill>
        <a:blip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658" b="-658"/>
        <a:stretch>
          <a:fillRect/>
        </a:stretch>
      </xdr:blipFill>
      <xdr:spPr>
        <a:xfrm>
          <a:off x="5479415" y="3873500"/>
          <a:ext cx="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0</xdr:colOff>
      <xdr:row>30</xdr:row>
      <xdr:rowOff>47625</xdr:rowOff>
    </xdr:from>
    <xdr:to>
      <xdr:col>9</xdr:col>
      <xdr:colOff>421005</xdr:colOff>
      <xdr:row>30</xdr:row>
      <xdr:rowOff>304800</xdr:rowOff>
    </xdr:to>
    <xdr:pic>
      <xdr:nvPicPr>
        <xdr:cNvPr id="37" name="图片 36"/>
        <xdr:cNvPicPr>
          <a:picLocks noChangeAspect="1"/>
        </xdr:cNvPicPr>
      </xdr:nvPicPr>
      <xdr:blipFill>
        <a:blip r:embed="rId34"/>
        <a:stretch>
          <a:fillRect/>
        </a:stretch>
      </xdr:blipFill>
      <xdr:spPr>
        <a:xfrm>
          <a:off x="5479415" y="4933950"/>
          <a:ext cx="421005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31</xdr:row>
      <xdr:rowOff>38101</xdr:rowOff>
    </xdr:from>
    <xdr:to>
      <xdr:col>9</xdr:col>
      <xdr:colOff>414655</xdr:colOff>
      <xdr:row>31</xdr:row>
      <xdr:rowOff>342901</xdr:rowOff>
    </xdr:to>
    <xdr:pic>
      <xdr:nvPicPr>
        <xdr:cNvPr id="38" name="图片 37"/>
        <xdr:cNvPicPr>
          <a:picLocks noChangeAspect="1"/>
        </xdr:cNvPicPr>
      </xdr:nvPicPr>
      <xdr:blipFill>
        <a:blip r:embed="rId35"/>
        <a:stretch>
          <a:fillRect/>
        </a:stretch>
      </xdr:blipFill>
      <xdr:spPr>
        <a:xfrm>
          <a:off x="5479415" y="4933950"/>
          <a:ext cx="414655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32</xdr:row>
      <xdr:rowOff>58616</xdr:rowOff>
    </xdr:from>
    <xdr:to>
      <xdr:col>9</xdr:col>
      <xdr:colOff>432044</xdr:colOff>
      <xdr:row>32</xdr:row>
      <xdr:rowOff>349446</xdr:rowOff>
    </xdr:to>
    <xdr:pic>
      <xdr:nvPicPr>
        <xdr:cNvPr id="39" name="图片 38"/>
        <xdr:cNvPicPr>
          <a:picLocks noChangeAspect="1" noChangeArrowheads="1"/>
        </xdr:cNvPicPr>
      </xdr:nvPicPr>
      <xdr:blipFill>
        <a:blip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479415" y="4992370"/>
          <a:ext cx="431800" cy="2908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0</xdr:colOff>
      <xdr:row>34</xdr:row>
      <xdr:rowOff>58615</xdr:rowOff>
    </xdr:from>
    <xdr:to>
      <xdr:col>9</xdr:col>
      <xdr:colOff>424376</xdr:colOff>
      <xdr:row>34</xdr:row>
      <xdr:rowOff>296740</xdr:rowOff>
    </xdr:to>
    <xdr:pic>
      <xdr:nvPicPr>
        <xdr:cNvPr id="40" name="图片 39"/>
        <xdr:cNvPicPr>
          <a:picLocks noChangeAspect="1"/>
        </xdr:cNvPicPr>
      </xdr:nvPicPr>
      <xdr:blipFill>
        <a:blip r:embed="rId37"/>
        <a:stretch>
          <a:fillRect/>
        </a:stretch>
      </xdr:blipFill>
      <xdr:spPr>
        <a:xfrm>
          <a:off x="5479415" y="5754370"/>
          <a:ext cx="424180" cy="238125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41</xdr:row>
      <xdr:rowOff>58615</xdr:rowOff>
    </xdr:from>
    <xdr:to>
      <xdr:col>9</xdr:col>
      <xdr:colOff>483235</xdr:colOff>
      <xdr:row>41</xdr:row>
      <xdr:rowOff>376750</xdr:rowOff>
    </xdr:to>
    <xdr:pic>
      <xdr:nvPicPr>
        <xdr:cNvPr id="41" name="图片 40"/>
        <xdr:cNvPicPr>
          <a:picLocks noChangeAspect="1"/>
        </xdr:cNvPicPr>
      </xdr:nvPicPr>
      <xdr:blipFill>
        <a:blip r:embed="rId38"/>
        <a:stretch>
          <a:fillRect/>
        </a:stretch>
      </xdr:blipFill>
      <xdr:spPr>
        <a:xfrm>
          <a:off x="5479415" y="6897370"/>
          <a:ext cx="483235" cy="31813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7</xdr:col>
      <xdr:colOff>203200</xdr:colOff>
      <xdr:row>2</xdr:row>
      <xdr:rowOff>57150</xdr:rowOff>
    </xdr:from>
    <xdr:to>
      <xdr:col>7</xdr:col>
      <xdr:colOff>628015</xdr:colOff>
      <xdr:row>2</xdr:row>
      <xdr:rowOff>240665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03140" y="438150"/>
          <a:ext cx="424815" cy="183515"/>
        </a:xfrm>
        <a:prstGeom prst="rect">
          <a:avLst/>
        </a:prstGeom>
      </xdr:spPr>
    </xdr:pic>
    <xdr:clientData/>
  </xdr:twoCellAnchor>
  <xdr:twoCellAnchor>
    <xdr:from>
      <xdr:col>7</xdr:col>
      <xdr:colOff>202565</xdr:colOff>
      <xdr:row>6</xdr:row>
      <xdr:rowOff>55880</xdr:rowOff>
    </xdr:from>
    <xdr:to>
      <xdr:col>7</xdr:col>
      <xdr:colOff>396240</xdr:colOff>
      <xdr:row>6</xdr:row>
      <xdr:rowOff>170815</xdr:rowOff>
    </xdr:to>
    <xdr:pic>
      <xdr:nvPicPr>
        <xdr:cNvPr id="7" name="图片 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802505" y="1246505"/>
          <a:ext cx="193675" cy="114935"/>
        </a:xfrm>
        <a:prstGeom prst="rect">
          <a:avLst/>
        </a:prstGeom>
      </xdr:spPr>
    </xdr:pic>
    <xdr:clientData/>
  </xdr:twoCellAnchor>
  <xdr:twoCellAnchor>
    <xdr:from>
      <xdr:col>7</xdr:col>
      <xdr:colOff>158115</xdr:colOff>
      <xdr:row>6</xdr:row>
      <xdr:rowOff>6350</xdr:rowOff>
    </xdr:from>
    <xdr:to>
      <xdr:col>7</xdr:col>
      <xdr:colOff>474980</xdr:colOff>
      <xdr:row>6</xdr:row>
      <xdr:rowOff>157480</xdr:rowOff>
    </xdr:to>
    <xdr:pic>
      <xdr:nvPicPr>
        <xdr:cNvPr id="10" name="图片 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758055" y="1196975"/>
          <a:ext cx="316865" cy="151130"/>
        </a:xfrm>
        <a:prstGeom prst="rect">
          <a:avLst/>
        </a:prstGeom>
      </xdr:spPr>
    </xdr:pic>
    <xdr:clientData/>
  </xdr:twoCellAnchor>
  <xdr:twoCellAnchor editAs="oneCell">
    <xdr:from>
      <xdr:col>7</xdr:col>
      <xdr:colOff>354330</xdr:colOff>
      <xdr:row>10</xdr:row>
      <xdr:rowOff>43815</xdr:rowOff>
    </xdr:from>
    <xdr:to>
      <xdr:col>7</xdr:col>
      <xdr:colOff>525780</xdr:colOff>
      <xdr:row>10</xdr:row>
      <xdr:rowOff>185420</xdr:rowOff>
    </xdr:to>
    <xdr:pic>
      <xdr:nvPicPr>
        <xdr:cNvPr id="17" name="图片 16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4954270" y="2044065"/>
          <a:ext cx="171450" cy="141605"/>
        </a:xfrm>
        <a:prstGeom prst="rect">
          <a:avLst/>
        </a:prstGeom>
      </xdr:spPr>
    </xdr:pic>
    <xdr:clientData/>
  </xdr:twoCellAnchor>
  <xdr:twoCellAnchor>
    <xdr:from>
      <xdr:col>7</xdr:col>
      <xdr:colOff>279400</xdr:colOff>
      <xdr:row>14</xdr:row>
      <xdr:rowOff>40005</xdr:rowOff>
    </xdr:from>
    <xdr:to>
      <xdr:col>7</xdr:col>
      <xdr:colOff>485140</xdr:colOff>
      <xdr:row>14</xdr:row>
      <xdr:rowOff>172085</xdr:rowOff>
    </xdr:to>
    <xdr:pic>
      <xdr:nvPicPr>
        <xdr:cNvPr id="18" name="图片 17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4879340" y="2859405"/>
          <a:ext cx="205740" cy="132080"/>
        </a:xfrm>
        <a:prstGeom prst="rect">
          <a:avLst/>
        </a:prstGeom>
      </xdr:spPr>
    </xdr:pic>
    <xdr:clientData/>
  </xdr:twoCellAnchor>
  <xdr:twoCellAnchor>
    <xdr:from>
      <xdr:col>7</xdr:col>
      <xdr:colOff>234950</xdr:colOff>
      <xdr:row>12</xdr:row>
      <xdr:rowOff>50800</xdr:rowOff>
    </xdr:from>
    <xdr:to>
      <xdr:col>7</xdr:col>
      <xdr:colOff>558165</xdr:colOff>
      <xdr:row>12</xdr:row>
      <xdr:rowOff>232410</xdr:rowOff>
    </xdr:to>
    <xdr:pic>
      <xdr:nvPicPr>
        <xdr:cNvPr id="19" name="图片 18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4834890" y="2508250"/>
          <a:ext cx="323215" cy="130175"/>
        </a:xfrm>
        <a:prstGeom prst="rect">
          <a:avLst/>
        </a:prstGeom>
      </xdr:spPr>
    </xdr:pic>
    <xdr:clientData/>
  </xdr:twoCellAnchor>
  <xdr:twoCellAnchor>
    <xdr:from>
      <xdr:col>7</xdr:col>
      <xdr:colOff>267970</xdr:colOff>
      <xdr:row>15</xdr:row>
      <xdr:rowOff>57785</xdr:rowOff>
    </xdr:from>
    <xdr:to>
      <xdr:col>7</xdr:col>
      <xdr:colOff>485140</xdr:colOff>
      <xdr:row>15</xdr:row>
      <xdr:rowOff>222250</xdr:rowOff>
    </xdr:to>
    <xdr:pic>
      <xdr:nvPicPr>
        <xdr:cNvPr id="20" name="图片 19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 flipV="1">
          <a:off x="4867910" y="3058160"/>
          <a:ext cx="217170" cy="164465"/>
        </a:xfrm>
        <a:prstGeom prst="rect">
          <a:avLst/>
        </a:prstGeom>
      </xdr:spPr>
    </xdr:pic>
    <xdr:clientData/>
  </xdr:twoCellAnchor>
  <xdr:twoCellAnchor>
    <xdr:from>
      <xdr:col>7</xdr:col>
      <xdr:colOff>324485</xdr:colOff>
      <xdr:row>16</xdr:row>
      <xdr:rowOff>45085</xdr:rowOff>
    </xdr:from>
    <xdr:to>
      <xdr:col>7</xdr:col>
      <xdr:colOff>515620</xdr:colOff>
      <xdr:row>17</xdr:row>
      <xdr:rowOff>2540</xdr:rowOff>
    </xdr:to>
    <xdr:pic>
      <xdr:nvPicPr>
        <xdr:cNvPr id="23" name="图片 22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 flipV="1">
          <a:off x="4924425" y="3331210"/>
          <a:ext cx="191135" cy="138430"/>
        </a:xfrm>
        <a:prstGeom prst="rect">
          <a:avLst/>
        </a:prstGeom>
      </xdr:spPr>
    </xdr:pic>
    <xdr:clientData/>
  </xdr:twoCellAnchor>
  <xdr:twoCellAnchor>
    <xdr:from>
      <xdr:col>7</xdr:col>
      <xdr:colOff>304800</xdr:colOff>
      <xdr:row>18</xdr:row>
      <xdr:rowOff>100965</xdr:rowOff>
    </xdr:from>
    <xdr:to>
      <xdr:col>7</xdr:col>
      <xdr:colOff>559435</xdr:colOff>
      <xdr:row>18</xdr:row>
      <xdr:rowOff>177800</xdr:rowOff>
    </xdr:to>
    <xdr:pic>
      <xdr:nvPicPr>
        <xdr:cNvPr id="24" name="图片 23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 flipV="1">
          <a:off x="4904740" y="3749040"/>
          <a:ext cx="254635" cy="76835"/>
        </a:xfrm>
        <a:prstGeom prst="rect">
          <a:avLst/>
        </a:prstGeom>
      </xdr:spPr>
    </xdr:pic>
    <xdr:clientData/>
  </xdr:twoCellAnchor>
  <xdr:twoCellAnchor>
    <xdr:from>
      <xdr:col>7</xdr:col>
      <xdr:colOff>215900</xdr:colOff>
      <xdr:row>19</xdr:row>
      <xdr:rowOff>50800</xdr:rowOff>
    </xdr:from>
    <xdr:to>
      <xdr:col>7</xdr:col>
      <xdr:colOff>615950</xdr:colOff>
      <xdr:row>19</xdr:row>
      <xdr:rowOff>229870</xdr:rowOff>
    </xdr:to>
    <xdr:pic>
      <xdr:nvPicPr>
        <xdr:cNvPr id="25" name="图片 24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4815840" y="3879850"/>
          <a:ext cx="400050" cy="179070"/>
        </a:xfrm>
        <a:prstGeom prst="rect">
          <a:avLst/>
        </a:prstGeom>
      </xdr:spPr>
    </xdr:pic>
    <xdr:clientData/>
  </xdr:twoCellAnchor>
  <xdr:twoCellAnchor>
    <xdr:from>
      <xdr:col>7</xdr:col>
      <xdr:colOff>215900</xdr:colOff>
      <xdr:row>20</xdr:row>
      <xdr:rowOff>38100</xdr:rowOff>
    </xdr:from>
    <xdr:to>
      <xdr:col>7</xdr:col>
      <xdr:colOff>497840</xdr:colOff>
      <xdr:row>21</xdr:row>
      <xdr:rowOff>19050</xdr:rowOff>
    </xdr:to>
    <xdr:pic>
      <xdr:nvPicPr>
        <xdr:cNvPr id="26" name="图片 25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4815840" y="4152900"/>
          <a:ext cx="281940" cy="161925"/>
        </a:xfrm>
        <a:prstGeom prst="rect">
          <a:avLst/>
        </a:prstGeom>
      </xdr:spPr>
    </xdr:pic>
    <xdr:clientData/>
  </xdr:twoCellAnchor>
  <xdr:twoCellAnchor>
    <xdr:from>
      <xdr:col>7</xdr:col>
      <xdr:colOff>152400</xdr:colOff>
      <xdr:row>24</xdr:row>
      <xdr:rowOff>51435</xdr:rowOff>
    </xdr:from>
    <xdr:to>
      <xdr:col>7</xdr:col>
      <xdr:colOff>648335</xdr:colOff>
      <xdr:row>24</xdr:row>
      <xdr:rowOff>213995</xdr:rowOff>
    </xdr:to>
    <xdr:pic>
      <xdr:nvPicPr>
        <xdr:cNvPr id="27" name="图片 26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4752340" y="4890135"/>
          <a:ext cx="495935" cy="129540"/>
        </a:xfrm>
        <a:prstGeom prst="rect">
          <a:avLst/>
        </a:prstGeom>
      </xdr:spPr>
    </xdr:pic>
    <xdr:clientData/>
  </xdr:twoCellAnchor>
  <xdr:twoCellAnchor>
    <xdr:from>
      <xdr:col>7</xdr:col>
      <xdr:colOff>283845</xdr:colOff>
      <xdr:row>32</xdr:row>
      <xdr:rowOff>34290</xdr:rowOff>
    </xdr:from>
    <xdr:to>
      <xdr:col>7</xdr:col>
      <xdr:colOff>414655</xdr:colOff>
      <xdr:row>32</xdr:row>
      <xdr:rowOff>173990</xdr:rowOff>
    </xdr:to>
    <xdr:pic>
      <xdr:nvPicPr>
        <xdr:cNvPr id="28" name="图片 27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4883785" y="6416040"/>
          <a:ext cx="130810" cy="139700"/>
        </a:xfrm>
        <a:prstGeom prst="rect">
          <a:avLst/>
        </a:prstGeom>
      </xdr:spPr>
    </xdr:pic>
    <xdr:clientData/>
  </xdr:twoCellAnchor>
  <xdr:twoCellAnchor>
    <xdr:from>
      <xdr:col>7</xdr:col>
      <xdr:colOff>273050</xdr:colOff>
      <xdr:row>31</xdr:row>
      <xdr:rowOff>63500</xdr:rowOff>
    </xdr:from>
    <xdr:to>
      <xdr:col>7</xdr:col>
      <xdr:colOff>427990</xdr:colOff>
      <xdr:row>31</xdr:row>
      <xdr:rowOff>192405</xdr:rowOff>
    </xdr:to>
    <xdr:pic>
      <xdr:nvPicPr>
        <xdr:cNvPr id="29" name="图片 28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4872990" y="6169025"/>
          <a:ext cx="154940" cy="128905"/>
        </a:xfrm>
        <a:prstGeom prst="rect">
          <a:avLst/>
        </a:prstGeom>
      </xdr:spPr>
    </xdr:pic>
    <xdr:clientData/>
  </xdr:twoCellAnchor>
  <xdr:twoCellAnchor editAs="oneCell">
    <xdr:from>
      <xdr:col>7</xdr:col>
      <xdr:colOff>196850</xdr:colOff>
      <xdr:row>33</xdr:row>
      <xdr:rowOff>31750</xdr:rowOff>
    </xdr:from>
    <xdr:to>
      <xdr:col>7</xdr:col>
      <xdr:colOff>513080</xdr:colOff>
      <xdr:row>34</xdr:row>
      <xdr:rowOff>71120</xdr:rowOff>
    </xdr:to>
    <xdr:pic>
      <xdr:nvPicPr>
        <xdr:cNvPr id="30" name="图片 29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4796790" y="6594475"/>
          <a:ext cx="316230" cy="220345"/>
        </a:xfrm>
        <a:prstGeom prst="rect">
          <a:avLst/>
        </a:prstGeom>
      </xdr:spPr>
    </xdr:pic>
    <xdr:clientData/>
  </xdr:twoCellAnchor>
  <xdr:twoCellAnchor editAs="oneCell">
    <xdr:from>
      <xdr:col>7</xdr:col>
      <xdr:colOff>76200</xdr:colOff>
      <xdr:row>42</xdr:row>
      <xdr:rowOff>45085</xdr:rowOff>
    </xdr:from>
    <xdr:to>
      <xdr:col>7</xdr:col>
      <xdr:colOff>518160</xdr:colOff>
      <xdr:row>43</xdr:row>
      <xdr:rowOff>67945</xdr:rowOff>
    </xdr:to>
    <xdr:pic>
      <xdr:nvPicPr>
        <xdr:cNvPr id="31" name="图片 30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4676140" y="8493760"/>
          <a:ext cx="441960" cy="203835"/>
        </a:xfrm>
        <a:prstGeom prst="rect">
          <a:avLst/>
        </a:prstGeom>
      </xdr:spPr>
    </xdr:pic>
    <xdr:clientData/>
  </xdr:twoCellAnchor>
  <xdr:twoCellAnchor editAs="oneCell">
    <xdr:from>
      <xdr:col>7</xdr:col>
      <xdr:colOff>97155</xdr:colOff>
      <xdr:row>43</xdr:row>
      <xdr:rowOff>48895</xdr:rowOff>
    </xdr:from>
    <xdr:to>
      <xdr:col>7</xdr:col>
      <xdr:colOff>546100</xdr:colOff>
      <xdr:row>44</xdr:row>
      <xdr:rowOff>71755</xdr:rowOff>
    </xdr:to>
    <xdr:pic>
      <xdr:nvPicPr>
        <xdr:cNvPr id="32" name="图片 31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4697095" y="8678545"/>
          <a:ext cx="448945" cy="203835"/>
        </a:xfrm>
        <a:prstGeom prst="rect">
          <a:avLst/>
        </a:prstGeom>
      </xdr:spPr>
    </xdr:pic>
    <xdr:clientData/>
  </xdr:twoCellAnchor>
  <xdr:twoCellAnchor editAs="oneCell">
    <xdr:from>
      <xdr:col>7</xdr:col>
      <xdr:colOff>76200</xdr:colOff>
      <xdr:row>39</xdr:row>
      <xdr:rowOff>84455</xdr:rowOff>
    </xdr:from>
    <xdr:to>
      <xdr:col>7</xdr:col>
      <xdr:colOff>455295</xdr:colOff>
      <xdr:row>40</xdr:row>
      <xdr:rowOff>11430</xdr:rowOff>
    </xdr:to>
    <xdr:pic>
      <xdr:nvPicPr>
        <xdr:cNvPr id="33" name="图片 32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4676140" y="7733030"/>
          <a:ext cx="379095" cy="193675"/>
        </a:xfrm>
        <a:prstGeom prst="rect">
          <a:avLst/>
        </a:prstGeom>
      </xdr:spPr>
    </xdr:pic>
    <xdr:clientData/>
  </xdr:twoCellAnchor>
  <xdr:twoCellAnchor editAs="oneCell">
    <xdr:from>
      <xdr:col>7</xdr:col>
      <xdr:colOff>106045</xdr:colOff>
      <xdr:row>40</xdr:row>
      <xdr:rowOff>64770</xdr:rowOff>
    </xdr:from>
    <xdr:to>
      <xdr:col>7</xdr:col>
      <xdr:colOff>457200</xdr:colOff>
      <xdr:row>41</xdr:row>
      <xdr:rowOff>9525</xdr:rowOff>
    </xdr:to>
    <xdr:pic>
      <xdr:nvPicPr>
        <xdr:cNvPr id="34" name="图片 33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4705985" y="7980045"/>
          <a:ext cx="351155" cy="211455"/>
        </a:xfrm>
        <a:prstGeom prst="rect">
          <a:avLst/>
        </a:prstGeom>
      </xdr:spPr>
    </xdr:pic>
    <xdr:clientData/>
  </xdr:twoCellAnchor>
  <xdr:twoCellAnchor editAs="oneCell">
    <xdr:from>
      <xdr:col>7</xdr:col>
      <xdr:colOff>58420</xdr:colOff>
      <xdr:row>41</xdr:row>
      <xdr:rowOff>55880</xdr:rowOff>
    </xdr:from>
    <xdr:to>
      <xdr:col>7</xdr:col>
      <xdr:colOff>417195</xdr:colOff>
      <xdr:row>42</xdr:row>
      <xdr:rowOff>5715</xdr:rowOff>
    </xdr:to>
    <xdr:pic>
      <xdr:nvPicPr>
        <xdr:cNvPr id="35" name="图片 34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4658360" y="8237855"/>
          <a:ext cx="358775" cy="216535"/>
        </a:xfrm>
        <a:prstGeom prst="rect">
          <a:avLst/>
        </a:prstGeom>
      </xdr:spPr>
    </xdr:pic>
    <xdr:clientData/>
  </xdr:twoCellAnchor>
  <xdr:twoCellAnchor>
    <xdr:from>
      <xdr:col>7</xdr:col>
      <xdr:colOff>19050</xdr:colOff>
      <xdr:row>35</xdr:row>
      <xdr:rowOff>107950</xdr:rowOff>
    </xdr:from>
    <xdr:to>
      <xdr:col>7</xdr:col>
      <xdr:colOff>395605</xdr:colOff>
      <xdr:row>35</xdr:row>
      <xdr:rowOff>211455</xdr:rowOff>
    </xdr:to>
    <xdr:pic>
      <xdr:nvPicPr>
        <xdr:cNvPr id="36" name="图片 35"/>
        <xdr:cNvPicPr>
          <a:picLocks noChangeAspect="1"/>
        </xdr:cNvPicPr>
      </xdr:nvPicPr>
      <xdr:blipFill>
        <a:blip r:embed="rId20"/>
        <a:stretch>
          <a:fillRect/>
        </a:stretch>
      </xdr:blipFill>
      <xdr:spPr>
        <a:xfrm>
          <a:off x="4618990" y="7032625"/>
          <a:ext cx="376555" cy="73025"/>
        </a:xfrm>
        <a:prstGeom prst="rect">
          <a:avLst/>
        </a:prstGeom>
      </xdr:spPr>
    </xdr:pic>
    <xdr:clientData/>
  </xdr:twoCellAnchor>
  <xdr:twoCellAnchor editAs="oneCell">
    <xdr:from>
      <xdr:col>7</xdr:col>
      <xdr:colOff>87630</xdr:colOff>
      <xdr:row>36</xdr:row>
      <xdr:rowOff>116205</xdr:rowOff>
    </xdr:from>
    <xdr:to>
      <xdr:col>7</xdr:col>
      <xdr:colOff>407035</xdr:colOff>
      <xdr:row>37</xdr:row>
      <xdr:rowOff>20320</xdr:rowOff>
    </xdr:to>
    <xdr:pic>
      <xdr:nvPicPr>
        <xdr:cNvPr id="37" name="图片 36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4687570" y="7221855"/>
          <a:ext cx="319405" cy="85090"/>
        </a:xfrm>
        <a:prstGeom prst="rect">
          <a:avLst/>
        </a:prstGeom>
      </xdr:spPr>
    </xdr:pic>
    <xdr:clientData/>
  </xdr:twoCellAnchor>
  <xdr:twoCellAnchor editAs="oneCell">
    <xdr:from>
      <xdr:col>7</xdr:col>
      <xdr:colOff>74295</xdr:colOff>
      <xdr:row>37</xdr:row>
      <xdr:rowOff>77470</xdr:rowOff>
    </xdr:from>
    <xdr:to>
      <xdr:col>7</xdr:col>
      <xdr:colOff>437515</xdr:colOff>
      <xdr:row>38</xdr:row>
      <xdr:rowOff>10795</xdr:rowOff>
    </xdr:to>
    <xdr:pic>
      <xdr:nvPicPr>
        <xdr:cNvPr id="38" name="图片 37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4674235" y="7364095"/>
          <a:ext cx="363220" cy="114300"/>
        </a:xfrm>
        <a:prstGeom prst="rect">
          <a:avLst/>
        </a:prstGeom>
      </xdr:spPr>
    </xdr:pic>
    <xdr:clientData/>
  </xdr:twoCellAnchor>
  <xdr:twoCellAnchor editAs="oneCell">
    <xdr:from>
      <xdr:col>7</xdr:col>
      <xdr:colOff>107950</xdr:colOff>
      <xdr:row>38</xdr:row>
      <xdr:rowOff>81915</xdr:rowOff>
    </xdr:from>
    <xdr:to>
      <xdr:col>7</xdr:col>
      <xdr:colOff>424815</xdr:colOff>
      <xdr:row>39</xdr:row>
      <xdr:rowOff>4445</xdr:rowOff>
    </xdr:to>
    <xdr:pic>
      <xdr:nvPicPr>
        <xdr:cNvPr id="39" name="图片 38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4707890" y="7549515"/>
          <a:ext cx="316865" cy="103505"/>
        </a:xfrm>
        <a:prstGeom prst="rect">
          <a:avLst/>
        </a:prstGeom>
      </xdr:spPr>
    </xdr:pic>
    <xdr:clientData/>
  </xdr:twoCellAnchor>
  <xdr:twoCellAnchor>
    <xdr:from>
      <xdr:col>4</xdr:col>
      <xdr:colOff>88900</xdr:colOff>
      <xdr:row>24</xdr:row>
      <xdr:rowOff>247650</xdr:rowOff>
    </xdr:from>
    <xdr:to>
      <xdr:col>4</xdr:col>
      <xdr:colOff>533400</xdr:colOff>
      <xdr:row>27</xdr:row>
      <xdr:rowOff>90805</xdr:rowOff>
    </xdr:to>
    <xdr:pic>
      <xdr:nvPicPr>
        <xdr:cNvPr id="40" name="图片 39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2146300" y="5019675"/>
          <a:ext cx="444500" cy="452755"/>
        </a:xfrm>
        <a:prstGeom prst="rect">
          <a:avLst/>
        </a:prstGeom>
      </xdr:spPr>
    </xdr:pic>
    <xdr:clientData/>
  </xdr:twoCellAnchor>
  <xdr:twoCellAnchor>
    <xdr:from>
      <xdr:col>7</xdr:col>
      <xdr:colOff>184150</xdr:colOff>
      <xdr:row>45</xdr:row>
      <xdr:rowOff>44450</xdr:rowOff>
    </xdr:from>
    <xdr:to>
      <xdr:col>7</xdr:col>
      <xdr:colOff>565150</xdr:colOff>
      <xdr:row>45</xdr:row>
      <xdr:rowOff>208915</xdr:rowOff>
    </xdr:to>
    <xdr:pic>
      <xdr:nvPicPr>
        <xdr:cNvPr id="41" name="图片 4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84090" y="9036050"/>
          <a:ext cx="381000" cy="164465"/>
        </a:xfrm>
        <a:prstGeom prst="rect">
          <a:avLst/>
        </a:prstGeom>
      </xdr:spPr>
    </xdr:pic>
    <xdr:clientData/>
  </xdr:twoCellAnchor>
  <xdr:twoCellAnchor>
    <xdr:from>
      <xdr:col>7</xdr:col>
      <xdr:colOff>202565</xdr:colOff>
      <xdr:row>49</xdr:row>
      <xdr:rowOff>55880</xdr:rowOff>
    </xdr:from>
    <xdr:to>
      <xdr:col>7</xdr:col>
      <xdr:colOff>396240</xdr:colOff>
      <xdr:row>49</xdr:row>
      <xdr:rowOff>170815</xdr:rowOff>
    </xdr:to>
    <xdr:pic>
      <xdr:nvPicPr>
        <xdr:cNvPr id="42" name="图片 4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802505" y="9857105"/>
          <a:ext cx="193675" cy="114935"/>
        </a:xfrm>
        <a:prstGeom prst="rect">
          <a:avLst/>
        </a:prstGeom>
      </xdr:spPr>
    </xdr:pic>
    <xdr:clientData/>
  </xdr:twoCellAnchor>
  <xdr:twoCellAnchor>
    <xdr:from>
      <xdr:col>7</xdr:col>
      <xdr:colOff>158115</xdr:colOff>
      <xdr:row>49</xdr:row>
      <xdr:rowOff>6350</xdr:rowOff>
    </xdr:from>
    <xdr:to>
      <xdr:col>7</xdr:col>
      <xdr:colOff>474980</xdr:colOff>
      <xdr:row>49</xdr:row>
      <xdr:rowOff>157480</xdr:rowOff>
    </xdr:to>
    <xdr:pic>
      <xdr:nvPicPr>
        <xdr:cNvPr id="43" name="图片 4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758055" y="9807575"/>
          <a:ext cx="316865" cy="151130"/>
        </a:xfrm>
        <a:prstGeom prst="rect">
          <a:avLst/>
        </a:prstGeom>
      </xdr:spPr>
    </xdr:pic>
    <xdr:clientData/>
  </xdr:twoCellAnchor>
  <xdr:twoCellAnchor editAs="oneCell">
    <xdr:from>
      <xdr:col>7</xdr:col>
      <xdr:colOff>252730</xdr:colOff>
      <xdr:row>53</xdr:row>
      <xdr:rowOff>94615</xdr:rowOff>
    </xdr:from>
    <xdr:to>
      <xdr:col>7</xdr:col>
      <xdr:colOff>424180</xdr:colOff>
      <xdr:row>53</xdr:row>
      <xdr:rowOff>236220</xdr:rowOff>
    </xdr:to>
    <xdr:pic>
      <xdr:nvPicPr>
        <xdr:cNvPr id="44" name="图片 4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4852670" y="10705465"/>
          <a:ext cx="171450" cy="141605"/>
        </a:xfrm>
        <a:prstGeom prst="rect">
          <a:avLst/>
        </a:prstGeom>
      </xdr:spPr>
    </xdr:pic>
    <xdr:clientData/>
  </xdr:twoCellAnchor>
  <xdr:twoCellAnchor>
    <xdr:from>
      <xdr:col>7</xdr:col>
      <xdr:colOff>324485</xdr:colOff>
      <xdr:row>72</xdr:row>
      <xdr:rowOff>45085</xdr:rowOff>
    </xdr:from>
    <xdr:to>
      <xdr:col>7</xdr:col>
      <xdr:colOff>515620</xdr:colOff>
      <xdr:row>73</xdr:row>
      <xdr:rowOff>2540</xdr:rowOff>
    </xdr:to>
    <xdr:pic>
      <xdr:nvPicPr>
        <xdr:cNvPr id="48" name="图片 47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 flipV="1">
          <a:off x="4924425" y="14446885"/>
          <a:ext cx="191135" cy="138430"/>
        </a:xfrm>
        <a:prstGeom prst="rect">
          <a:avLst/>
        </a:prstGeom>
      </xdr:spPr>
    </xdr:pic>
    <xdr:clientData/>
  </xdr:twoCellAnchor>
  <xdr:twoCellAnchor>
    <xdr:from>
      <xdr:col>7</xdr:col>
      <xdr:colOff>215900</xdr:colOff>
      <xdr:row>74</xdr:row>
      <xdr:rowOff>50800</xdr:rowOff>
    </xdr:from>
    <xdr:to>
      <xdr:col>7</xdr:col>
      <xdr:colOff>615950</xdr:colOff>
      <xdr:row>74</xdr:row>
      <xdr:rowOff>229870</xdr:rowOff>
    </xdr:to>
    <xdr:pic>
      <xdr:nvPicPr>
        <xdr:cNvPr id="50" name="图片 49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4815840" y="14814550"/>
          <a:ext cx="400050" cy="179070"/>
        </a:xfrm>
        <a:prstGeom prst="rect">
          <a:avLst/>
        </a:prstGeom>
      </xdr:spPr>
    </xdr:pic>
    <xdr:clientData/>
  </xdr:twoCellAnchor>
  <xdr:twoCellAnchor editAs="oneCell">
    <xdr:from>
      <xdr:col>7</xdr:col>
      <xdr:colOff>76200</xdr:colOff>
      <xdr:row>89</xdr:row>
      <xdr:rowOff>45085</xdr:rowOff>
    </xdr:from>
    <xdr:to>
      <xdr:col>7</xdr:col>
      <xdr:colOff>518160</xdr:colOff>
      <xdr:row>90</xdr:row>
      <xdr:rowOff>67945</xdr:rowOff>
    </xdr:to>
    <xdr:pic>
      <xdr:nvPicPr>
        <xdr:cNvPr id="56" name="图片 55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4676140" y="17980660"/>
          <a:ext cx="441960" cy="203835"/>
        </a:xfrm>
        <a:prstGeom prst="rect">
          <a:avLst/>
        </a:prstGeom>
      </xdr:spPr>
    </xdr:pic>
    <xdr:clientData/>
  </xdr:twoCellAnchor>
  <xdr:twoCellAnchor editAs="oneCell">
    <xdr:from>
      <xdr:col>7</xdr:col>
      <xdr:colOff>97155</xdr:colOff>
      <xdr:row>90</xdr:row>
      <xdr:rowOff>48895</xdr:rowOff>
    </xdr:from>
    <xdr:to>
      <xdr:col>7</xdr:col>
      <xdr:colOff>546100</xdr:colOff>
      <xdr:row>91</xdr:row>
      <xdr:rowOff>71755</xdr:rowOff>
    </xdr:to>
    <xdr:pic>
      <xdr:nvPicPr>
        <xdr:cNvPr id="57" name="图片 56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4697095" y="18165445"/>
          <a:ext cx="448945" cy="203835"/>
        </a:xfrm>
        <a:prstGeom prst="rect">
          <a:avLst/>
        </a:prstGeom>
      </xdr:spPr>
    </xdr:pic>
    <xdr:clientData/>
  </xdr:twoCellAnchor>
  <xdr:twoCellAnchor editAs="oneCell">
    <xdr:from>
      <xdr:col>7</xdr:col>
      <xdr:colOff>76200</xdr:colOff>
      <xdr:row>86</xdr:row>
      <xdr:rowOff>84455</xdr:rowOff>
    </xdr:from>
    <xdr:to>
      <xdr:col>7</xdr:col>
      <xdr:colOff>455295</xdr:colOff>
      <xdr:row>87</xdr:row>
      <xdr:rowOff>11430</xdr:rowOff>
    </xdr:to>
    <xdr:pic>
      <xdr:nvPicPr>
        <xdr:cNvPr id="58" name="图片 57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4676140" y="17219930"/>
          <a:ext cx="379095" cy="193675"/>
        </a:xfrm>
        <a:prstGeom prst="rect">
          <a:avLst/>
        </a:prstGeom>
      </xdr:spPr>
    </xdr:pic>
    <xdr:clientData/>
  </xdr:twoCellAnchor>
  <xdr:twoCellAnchor editAs="oneCell">
    <xdr:from>
      <xdr:col>7</xdr:col>
      <xdr:colOff>106045</xdr:colOff>
      <xdr:row>87</xdr:row>
      <xdr:rowOff>64770</xdr:rowOff>
    </xdr:from>
    <xdr:to>
      <xdr:col>7</xdr:col>
      <xdr:colOff>457200</xdr:colOff>
      <xdr:row>88</xdr:row>
      <xdr:rowOff>9525</xdr:rowOff>
    </xdr:to>
    <xdr:pic>
      <xdr:nvPicPr>
        <xdr:cNvPr id="59" name="图片 58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4705985" y="17466945"/>
          <a:ext cx="351155" cy="211455"/>
        </a:xfrm>
        <a:prstGeom prst="rect">
          <a:avLst/>
        </a:prstGeom>
      </xdr:spPr>
    </xdr:pic>
    <xdr:clientData/>
  </xdr:twoCellAnchor>
  <xdr:twoCellAnchor editAs="oneCell">
    <xdr:from>
      <xdr:col>7</xdr:col>
      <xdr:colOff>58420</xdr:colOff>
      <xdr:row>88</xdr:row>
      <xdr:rowOff>55880</xdr:rowOff>
    </xdr:from>
    <xdr:to>
      <xdr:col>7</xdr:col>
      <xdr:colOff>417195</xdr:colOff>
      <xdr:row>89</xdr:row>
      <xdr:rowOff>18415</xdr:rowOff>
    </xdr:to>
    <xdr:pic>
      <xdr:nvPicPr>
        <xdr:cNvPr id="60" name="图片 59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4658360" y="17724755"/>
          <a:ext cx="358775" cy="229235"/>
        </a:xfrm>
        <a:prstGeom prst="rect">
          <a:avLst/>
        </a:prstGeom>
      </xdr:spPr>
    </xdr:pic>
    <xdr:clientData/>
  </xdr:twoCellAnchor>
  <xdr:twoCellAnchor>
    <xdr:from>
      <xdr:col>7</xdr:col>
      <xdr:colOff>19050</xdr:colOff>
      <xdr:row>82</xdr:row>
      <xdr:rowOff>107950</xdr:rowOff>
    </xdr:from>
    <xdr:to>
      <xdr:col>7</xdr:col>
      <xdr:colOff>395605</xdr:colOff>
      <xdr:row>82</xdr:row>
      <xdr:rowOff>211455</xdr:rowOff>
    </xdr:to>
    <xdr:pic>
      <xdr:nvPicPr>
        <xdr:cNvPr id="61" name="图片 60"/>
        <xdr:cNvPicPr>
          <a:picLocks noChangeAspect="1"/>
        </xdr:cNvPicPr>
      </xdr:nvPicPr>
      <xdr:blipFill>
        <a:blip r:embed="rId20"/>
        <a:stretch>
          <a:fillRect/>
        </a:stretch>
      </xdr:blipFill>
      <xdr:spPr>
        <a:xfrm>
          <a:off x="4618990" y="16519525"/>
          <a:ext cx="376555" cy="73025"/>
        </a:xfrm>
        <a:prstGeom prst="rect">
          <a:avLst/>
        </a:prstGeom>
      </xdr:spPr>
    </xdr:pic>
    <xdr:clientData/>
  </xdr:twoCellAnchor>
  <xdr:twoCellAnchor editAs="oneCell">
    <xdr:from>
      <xdr:col>7</xdr:col>
      <xdr:colOff>87630</xdr:colOff>
      <xdr:row>83</xdr:row>
      <xdr:rowOff>116205</xdr:rowOff>
    </xdr:from>
    <xdr:to>
      <xdr:col>7</xdr:col>
      <xdr:colOff>407035</xdr:colOff>
      <xdr:row>84</xdr:row>
      <xdr:rowOff>96520</xdr:rowOff>
    </xdr:to>
    <xdr:pic>
      <xdr:nvPicPr>
        <xdr:cNvPr id="62" name="图片 61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4687570" y="16708755"/>
          <a:ext cx="319405" cy="161290"/>
        </a:xfrm>
        <a:prstGeom prst="rect">
          <a:avLst/>
        </a:prstGeom>
      </xdr:spPr>
    </xdr:pic>
    <xdr:clientData/>
  </xdr:twoCellAnchor>
  <xdr:twoCellAnchor editAs="oneCell">
    <xdr:from>
      <xdr:col>7</xdr:col>
      <xdr:colOff>74295</xdr:colOff>
      <xdr:row>84</xdr:row>
      <xdr:rowOff>77470</xdr:rowOff>
    </xdr:from>
    <xdr:to>
      <xdr:col>7</xdr:col>
      <xdr:colOff>437515</xdr:colOff>
      <xdr:row>85</xdr:row>
      <xdr:rowOff>86995</xdr:rowOff>
    </xdr:to>
    <xdr:pic>
      <xdr:nvPicPr>
        <xdr:cNvPr id="63" name="图片 62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4674235" y="16850995"/>
          <a:ext cx="363220" cy="190500"/>
        </a:xfrm>
        <a:prstGeom prst="rect">
          <a:avLst/>
        </a:prstGeom>
      </xdr:spPr>
    </xdr:pic>
    <xdr:clientData/>
  </xdr:twoCellAnchor>
  <xdr:twoCellAnchor editAs="oneCell">
    <xdr:from>
      <xdr:col>7</xdr:col>
      <xdr:colOff>107950</xdr:colOff>
      <xdr:row>85</xdr:row>
      <xdr:rowOff>81915</xdr:rowOff>
    </xdr:from>
    <xdr:to>
      <xdr:col>7</xdr:col>
      <xdr:colOff>424815</xdr:colOff>
      <xdr:row>86</xdr:row>
      <xdr:rowOff>80645</xdr:rowOff>
    </xdr:to>
    <xdr:pic>
      <xdr:nvPicPr>
        <xdr:cNvPr id="64" name="图片 63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4707890" y="17036415"/>
          <a:ext cx="316865" cy="179705"/>
        </a:xfrm>
        <a:prstGeom prst="rect">
          <a:avLst/>
        </a:prstGeom>
      </xdr:spPr>
    </xdr:pic>
    <xdr:clientData/>
  </xdr:twoCellAnchor>
  <xdr:twoCellAnchor editAs="oneCell">
    <xdr:from>
      <xdr:col>4</xdr:col>
      <xdr:colOff>95250</xdr:colOff>
      <xdr:row>70</xdr:row>
      <xdr:rowOff>25400</xdr:rowOff>
    </xdr:from>
    <xdr:to>
      <xdr:col>4</xdr:col>
      <xdr:colOff>563880</xdr:colOff>
      <xdr:row>71</xdr:row>
      <xdr:rowOff>217805</xdr:rowOff>
    </xdr:to>
    <xdr:pic>
      <xdr:nvPicPr>
        <xdr:cNvPr id="66" name="图片 65"/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>
          <a:off x="2152650" y="13979525"/>
          <a:ext cx="468630" cy="373380"/>
        </a:xfrm>
        <a:prstGeom prst="rect">
          <a:avLst/>
        </a:prstGeom>
      </xdr:spPr>
    </xdr:pic>
    <xdr:clientData/>
  </xdr:twoCellAnchor>
  <xdr:twoCellAnchor editAs="oneCell">
    <xdr:from>
      <xdr:col>7</xdr:col>
      <xdr:colOff>158750</xdr:colOff>
      <xdr:row>54</xdr:row>
      <xdr:rowOff>44450</xdr:rowOff>
    </xdr:from>
    <xdr:to>
      <xdr:col>7</xdr:col>
      <xdr:colOff>573405</xdr:colOff>
      <xdr:row>54</xdr:row>
      <xdr:rowOff>163830</xdr:rowOff>
    </xdr:to>
    <xdr:pic>
      <xdr:nvPicPr>
        <xdr:cNvPr id="67" name="图片 66"/>
        <xdr:cNvPicPr>
          <a:picLocks noChangeAspect="1"/>
        </xdr:cNvPicPr>
      </xdr:nvPicPr>
      <xdr:blipFill>
        <a:blip r:embed="rId26"/>
        <a:stretch>
          <a:fillRect/>
        </a:stretch>
      </xdr:blipFill>
      <xdr:spPr>
        <a:xfrm>
          <a:off x="4758690" y="10931525"/>
          <a:ext cx="414655" cy="119380"/>
        </a:xfrm>
        <a:prstGeom prst="rect">
          <a:avLst/>
        </a:prstGeom>
      </xdr:spPr>
    </xdr:pic>
    <xdr:clientData/>
  </xdr:twoCellAnchor>
  <xdr:twoCellAnchor editAs="oneCell">
    <xdr:from>
      <xdr:col>7</xdr:col>
      <xdr:colOff>107950</xdr:colOff>
      <xdr:row>58</xdr:row>
      <xdr:rowOff>31750</xdr:rowOff>
    </xdr:from>
    <xdr:to>
      <xdr:col>7</xdr:col>
      <xdr:colOff>556895</xdr:colOff>
      <xdr:row>58</xdr:row>
      <xdr:rowOff>175895</xdr:rowOff>
    </xdr:to>
    <xdr:pic>
      <xdr:nvPicPr>
        <xdr:cNvPr id="68" name="图片 67"/>
        <xdr:cNvPicPr>
          <a:picLocks noChangeAspect="1"/>
        </xdr:cNvPicPr>
      </xdr:nvPicPr>
      <xdr:blipFill>
        <a:blip r:embed="rId27"/>
        <a:stretch>
          <a:fillRect/>
        </a:stretch>
      </xdr:blipFill>
      <xdr:spPr>
        <a:xfrm>
          <a:off x="4707890" y="11642725"/>
          <a:ext cx="448945" cy="144145"/>
        </a:xfrm>
        <a:prstGeom prst="rect">
          <a:avLst/>
        </a:prstGeom>
      </xdr:spPr>
    </xdr:pic>
    <xdr:clientData/>
  </xdr:twoCellAnchor>
  <xdr:twoCellAnchor editAs="oneCell">
    <xdr:from>
      <xdr:col>7</xdr:col>
      <xdr:colOff>127000</xdr:colOff>
      <xdr:row>62</xdr:row>
      <xdr:rowOff>12700</xdr:rowOff>
    </xdr:from>
    <xdr:to>
      <xdr:col>7</xdr:col>
      <xdr:colOff>591820</xdr:colOff>
      <xdr:row>63</xdr:row>
      <xdr:rowOff>1905</xdr:rowOff>
    </xdr:to>
    <xdr:pic>
      <xdr:nvPicPr>
        <xdr:cNvPr id="69" name="图片 68"/>
        <xdr:cNvPicPr>
          <a:picLocks noChangeAspect="1"/>
        </xdr:cNvPicPr>
      </xdr:nvPicPr>
      <xdr:blipFill>
        <a:blip r:embed="rId28"/>
        <a:stretch>
          <a:fillRect/>
        </a:stretch>
      </xdr:blipFill>
      <xdr:spPr>
        <a:xfrm>
          <a:off x="4726940" y="12347575"/>
          <a:ext cx="464820" cy="170180"/>
        </a:xfrm>
        <a:prstGeom prst="rect">
          <a:avLst/>
        </a:prstGeom>
      </xdr:spPr>
    </xdr:pic>
    <xdr:clientData/>
  </xdr:twoCellAnchor>
  <xdr:twoCellAnchor>
    <xdr:from>
      <xdr:col>7</xdr:col>
      <xdr:colOff>184150</xdr:colOff>
      <xdr:row>63</xdr:row>
      <xdr:rowOff>19050</xdr:rowOff>
    </xdr:from>
    <xdr:to>
      <xdr:col>7</xdr:col>
      <xdr:colOff>555625</xdr:colOff>
      <xdr:row>63</xdr:row>
      <xdr:rowOff>207010</xdr:rowOff>
    </xdr:to>
    <xdr:pic>
      <xdr:nvPicPr>
        <xdr:cNvPr id="70" name="Picture 8253"/>
        <xdr:cNvPicPr>
          <a:picLocks noChangeAspect="1" noChangeArrowheads="1"/>
        </xdr:cNvPicPr>
      </xdr:nvPicPr>
      <xdr:blipFill>
        <a:blip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84090" y="12534900"/>
          <a:ext cx="371475" cy="187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127635</xdr:colOff>
      <xdr:row>67</xdr:row>
      <xdr:rowOff>19050</xdr:rowOff>
    </xdr:from>
    <xdr:to>
      <xdr:col>7</xdr:col>
      <xdr:colOff>622300</xdr:colOff>
      <xdr:row>68</xdr:row>
      <xdr:rowOff>17780</xdr:rowOff>
    </xdr:to>
    <xdr:pic>
      <xdr:nvPicPr>
        <xdr:cNvPr id="71" name="Picture 8254"/>
        <xdr:cNvPicPr>
          <a:picLocks noChangeAspect="1" noChangeArrowheads="1"/>
        </xdr:cNvPicPr>
      </xdr:nvPicPr>
      <xdr:blipFill>
        <a:blip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27575" y="13344525"/>
          <a:ext cx="494665" cy="265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304800</xdr:colOff>
      <xdr:row>71</xdr:row>
      <xdr:rowOff>63500</xdr:rowOff>
    </xdr:from>
    <xdr:to>
      <xdr:col>7</xdr:col>
      <xdr:colOff>590550</xdr:colOff>
      <xdr:row>71</xdr:row>
      <xdr:rowOff>63500</xdr:rowOff>
    </xdr:to>
    <xdr:pic>
      <xdr:nvPicPr>
        <xdr:cNvPr id="72" name="Picture 13522"/>
        <xdr:cNvPicPr>
          <a:picLocks noChangeAspect="1" noChangeArrowheads="1"/>
        </xdr:cNvPicPr>
      </xdr:nvPicPr>
      <xdr:blipFill>
        <a:blip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04740" y="14198600"/>
          <a:ext cx="2857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196850</xdr:colOff>
      <xdr:row>71</xdr:row>
      <xdr:rowOff>44450</xdr:rowOff>
    </xdr:from>
    <xdr:to>
      <xdr:col>7</xdr:col>
      <xdr:colOff>482600</xdr:colOff>
      <xdr:row>71</xdr:row>
      <xdr:rowOff>225425</xdr:rowOff>
    </xdr:to>
    <xdr:pic>
      <xdr:nvPicPr>
        <xdr:cNvPr id="73" name="Picture 13522"/>
        <xdr:cNvPicPr>
          <a:picLocks noChangeAspect="1" noChangeArrowheads="1"/>
        </xdr:cNvPicPr>
      </xdr:nvPicPr>
      <xdr:blipFill>
        <a:blip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96790" y="14179550"/>
          <a:ext cx="2857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203200</xdr:colOff>
      <xdr:row>75</xdr:row>
      <xdr:rowOff>19050</xdr:rowOff>
    </xdr:from>
    <xdr:to>
      <xdr:col>7</xdr:col>
      <xdr:colOff>584200</xdr:colOff>
      <xdr:row>75</xdr:row>
      <xdr:rowOff>163195</xdr:rowOff>
    </xdr:to>
    <xdr:pic>
      <xdr:nvPicPr>
        <xdr:cNvPr id="74" name="图片 73"/>
        <xdr:cNvPicPr>
          <a:picLocks noChangeAspect="1" noChangeArrowheads="1"/>
        </xdr:cNvPicPr>
      </xdr:nvPicPr>
      <xdr:blipFill>
        <a:blip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03140" y="15068550"/>
          <a:ext cx="381000" cy="1441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190500</xdr:colOff>
      <xdr:row>77</xdr:row>
      <xdr:rowOff>57150</xdr:rowOff>
    </xdr:from>
    <xdr:to>
      <xdr:col>7</xdr:col>
      <xdr:colOff>520700</xdr:colOff>
      <xdr:row>77</xdr:row>
      <xdr:rowOff>133350</xdr:rowOff>
    </xdr:to>
    <xdr:pic>
      <xdr:nvPicPr>
        <xdr:cNvPr id="75" name="Picture 42"/>
        <xdr:cNvPicPr>
          <a:picLocks noChangeAspect="1" noChangeArrowheads="1"/>
        </xdr:cNvPicPr>
      </xdr:nvPicPr>
      <xdr:blipFill>
        <a:blip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90440" y="15468600"/>
          <a:ext cx="3302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184150</xdr:colOff>
      <xdr:row>81</xdr:row>
      <xdr:rowOff>31750</xdr:rowOff>
    </xdr:from>
    <xdr:to>
      <xdr:col>7</xdr:col>
      <xdr:colOff>558165</xdr:colOff>
      <xdr:row>81</xdr:row>
      <xdr:rowOff>31750</xdr:rowOff>
    </xdr:to>
    <xdr:pic>
      <xdr:nvPicPr>
        <xdr:cNvPr id="76" name="图片 75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4784090" y="16262350"/>
          <a:ext cx="374015" cy="0"/>
        </a:xfrm>
        <a:prstGeom prst="rect">
          <a:avLst/>
        </a:prstGeom>
      </xdr:spPr>
    </xdr:pic>
    <xdr:clientData/>
  </xdr:twoCellAnchor>
  <xdr:twoCellAnchor>
    <xdr:from>
      <xdr:col>7</xdr:col>
      <xdr:colOff>247650</xdr:colOff>
      <xdr:row>80</xdr:row>
      <xdr:rowOff>57150</xdr:rowOff>
    </xdr:from>
    <xdr:to>
      <xdr:col>7</xdr:col>
      <xdr:colOff>533400</xdr:colOff>
      <xdr:row>80</xdr:row>
      <xdr:rowOff>238125</xdr:rowOff>
    </xdr:to>
    <xdr:pic>
      <xdr:nvPicPr>
        <xdr:cNvPr id="77" name="Picture 13522"/>
        <xdr:cNvPicPr>
          <a:picLocks noChangeAspect="1" noChangeArrowheads="1"/>
        </xdr:cNvPicPr>
      </xdr:nvPicPr>
      <xdr:blipFill>
        <a:blip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47590" y="16011525"/>
          <a:ext cx="2857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57150</xdr:colOff>
      <xdr:row>101</xdr:row>
      <xdr:rowOff>152400</xdr:rowOff>
    </xdr:from>
    <xdr:to>
      <xdr:col>4</xdr:col>
      <xdr:colOff>543560</xdr:colOff>
      <xdr:row>105</xdr:row>
      <xdr:rowOff>25400</xdr:rowOff>
    </xdr:to>
    <xdr:pic>
      <xdr:nvPicPr>
        <xdr:cNvPr id="78" name="图片 77"/>
        <xdr:cNvPicPr>
          <a:picLocks noChangeAspect="1" noChangeArrowheads="1"/>
        </xdr:cNvPicPr>
      </xdr:nvPicPr>
      <xdr:blipFill>
        <a:blip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114550" y="20364450"/>
          <a:ext cx="486410" cy="558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247650</xdr:colOff>
      <xdr:row>92</xdr:row>
      <xdr:rowOff>31750</xdr:rowOff>
    </xdr:from>
    <xdr:to>
      <xdr:col>7</xdr:col>
      <xdr:colOff>598805</xdr:colOff>
      <xdr:row>93</xdr:row>
      <xdr:rowOff>23495</xdr:rowOff>
    </xdr:to>
    <xdr:pic>
      <xdr:nvPicPr>
        <xdr:cNvPr id="79" name="图片 78"/>
        <xdr:cNvPicPr>
          <a:picLocks noChangeAspect="1"/>
        </xdr:cNvPicPr>
      </xdr:nvPicPr>
      <xdr:blipFill>
        <a:blip r:embed="rId35"/>
        <a:stretch>
          <a:fillRect/>
        </a:stretch>
      </xdr:blipFill>
      <xdr:spPr>
        <a:xfrm>
          <a:off x="4847590" y="18510250"/>
          <a:ext cx="351155" cy="163195"/>
        </a:xfrm>
        <a:prstGeom prst="rect">
          <a:avLst/>
        </a:prstGeom>
      </xdr:spPr>
    </xdr:pic>
    <xdr:clientData/>
  </xdr:twoCellAnchor>
  <xdr:twoCellAnchor>
    <xdr:from>
      <xdr:col>7</xdr:col>
      <xdr:colOff>336550</xdr:colOff>
      <xdr:row>94</xdr:row>
      <xdr:rowOff>69850</xdr:rowOff>
    </xdr:from>
    <xdr:to>
      <xdr:col>7</xdr:col>
      <xdr:colOff>506730</xdr:colOff>
      <xdr:row>95</xdr:row>
      <xdr:rowOff>81280</xdr:rowOff>
    </xdr:to>
    <xdr:pic>
      <xdr:nvPicPr>
        <xdr:cNvPr id="80" name="图片 79"/>
        <xdr:cNvPicPr>
          <a:picLocks noChangeAspect="1"/>
        </xdr:cNvPicPr>
      </xdr:nvPicPr>
      <xdr:blipFill>
        <a:blip r:embed="rId36"/>
        <a:stretch>
          <a:fillRect/>
        </a:stretch>
      </xdr:blipFill>
      <xdr:spPr>
        <a:xfrm>
          <a:off x="4936490" y="18891250"/>
          <a:ext cx="170180" cy="182880"/>
        </a:xfrm>
        <a:prstGeom prst="rect">
          <a:avLst/>
        </a:prstGeom>
      </xdr:spPr>
    </xdr:pic>
    <xdr:clientData/>
  </xdr:twoCellAnchor>
  <xdr:twoCellAnchor>
    <xdr:from>
      <xdr:col>7</xdr:col>
      <xdr:colOff>266700</xdr:colOff>
      <xdr:row>98</xdr:row>
      <xdr:rowOff>38100</xdr:rowOff>
    </xdr:from>
    <xdr:to>
      <xdr:col>7</xdr:col>
      <xdr:colOff>572135</xdr:colOff>
      <xdr:row>98</xdr:row>
      <xdr:rowOff>208915</xdr:rowOff>
    </xdr:to>
    <xdr:pic>
      <xdr:nvPicPr>
        <xdr:cNvPr id="81" name="图片 80"/>
        <xdr:cNvPicPr>
          <a:picLocks noChangeAspect="1"/>
        </xdr:cNvPicPr>
      </xdr:nvPicPr>
      <xdr:blipFill>
        <a:blip r:embed="rId37"/>
        <a:stretch>
          <a:fillRect/>
        </a:stretch>
      </xdr:blipFill>
      <xdr:spPr>
        <a:xfrm>
          <a:off x="4866640" y="19545300"/>
          <a:ext cx="305435" cy="170815"/>
        </a:xfrm>
        <a:prstGeom prst="rect">
          <a:avLst/>
        </a:prstGeom>
      </xdr:spPr>
    </xdr:pic>
    <xdr:clientData/>
  </xdr:twoCellAnchor>
  <xdr:twoCellAnchor>
    <xdr:from>
      <xdr:col>7</xdr:col>
      <xdr:colOff>139700</xdr:colOff>
      <xdr:row>99</xdr:row>
      <xdr:rowOff>69850</xdr:rowOff>
    </xdr:from>
    <xdr:to>
      <xdr:col>7</xdr:col>
      <xdr:colOff>445135</xdr:colOff>
      <xdr:row>99</xdr:row>
      <xdr:rowOff>240665</xdr:rowOff>
    </xdr:to>
    <xdr:pic>
      <xdr:nvPicPr>
        <xdr:cNvPr id="82" name="图片 81"/>
        <xdr:cNvPicPr>
          <a:picLocks noChangeAspect="1"/>
        </xdr:cNvPicPr>
      </xdr:nvPicPr>
      <xdr:blipFill>
        <a:blip r:embed="rId37"/>
        <a:stretch>
          <a:fillRect/>
        </a:stretch>
      </xdr:blipFill>
      <xdr:spPr>
        <a:xfrm>
          <a:off x="4739640" y="19843750"/>
          <a:ext cx="305435" cy="170815"/>
        </a:xfrm>
        <a:prstGeom prst="rect">
          <a:avLst/>
        </a:prstGeom>
      </xdr:spPr>
    </xdr:pic>
    <xdr:clientData/>
  </xdr:twoCellAnchor>
  <xdr:twoCellAnchor>
    <xdr:from>
      <xdr:col>7</xdr:col>
      <xdr:colOff>152400</xdr:colOff>
      <xdr:row>103</xdr:row>
      <xdr:rowOff>6350</xdr:rowOff>
    </xdr:from>
    <xdr:to>
      <xdr:col>7</xdr:col>
      <xdr:colOff>584200</xdr:colOff>
      <xdr:row>103</xdr:row>
      <xdr:rowOff>88900</xdr:rowOff>
    </xdr:to>
    <xdr:pic>
      <xdr:nvPicPr>
        <xdr:cNvPr id="83" name="图片 82"/>
        <xdr:cNvPicPr>
          <a:picLocks noChangeAspect="1" noChangeArrowheads="1"/>
        </xdr:cNvPicPr>
      </xdr:nvPicPr>
      <xdr:blipFill>
        <a:blip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52340" y="20561300"/>
          <a:ext cx="431800" cy="82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203200</xdr:colOff>
      <xdr:row>104</xdr:row>
      <xdr:rowOff>82550</xdr:rowOff>
    </xdr:from>
    <xdr:to>
      <xdr:col>7</xdr:col>
      <xdr:colOff>591185</xdr:colOff>
      <xdr:row>106</xdr:row>
      <xdr:rowOff>15875</xdr:rowOff>
    </xdr:to>
    <xdr:pic>
      <xdr:nvPicPr>
        <xdr:cNvPr id="84" name="图片 83"/>
        <xdr:cNvPicPr>
          <a:picLocks noChangeAspect="1"/>
        </xdr:cNvPicPr>
      </xdr:nvPicPr>
      <xdr:blipFill>
        <a:blip r:embed="rId39"/>
        <a:stretch>
          <a:fillRect/>
        </a:stretch>
      </xdr:blipFill>
      <xdr:spPr>
        <a:xfrm>
          <a:off x="4803140" y="20808950"/>
          <a:ext cx="387985" cy="276225"/>
        </a:xfrm>
        <a:prstGeom prst="rect">
          <a:avLst/>
        </a:prstGeom>
      </xdr:spPr>
    </xdr:pic>
    <xdr:clientData/>
  </xdr:twoCellAnchor>
  <xdr:twoCellAnchor>
    <xdr:from>
      <xdr:col>7</xdr:col>
      <xdr:colOff>222250</xdr:colOff>
      <xdr:row>108</xdr:row>
      <xdr:rowOff>107950</xdr:rowOff>
    </xdr:from>
    <xdr:to>
      <xdr:col>7</xdr:col>
      <xdr:colOff>481965</xdr:colOff>
      <xdr:row>109</xdr:row>
      <xdr:rowOff>6350</xdr:rowOff>
    </xdr:to>
    <xdr:pic>
      <xdr:nvPicPr>
        <xdr:cNvPr id="85" name="图片 84"/>
        <xdr:cNvPicPr>
          <a:picLocks noChangeAspect="1"/>
        </xdr:cNvPicPr>
      </xdr:nvPicPr>
      <xdr:blipFill>
        <a:blip r:embed="rId40"/>
        <a:stretch>
          <a:fillRect/>
        </a:stretch>
      </xdr:blipFill>
      <xdr:spPr>
        <a:xfrm flipV="1">
          <a:off x="4822190" y="21520150"/>
          <a:ext cx="259715" cy="69850"/>
        </a:xfrm>
        <a:prstGeom prst="rect">
          <a:avLst/>
        </a:prstGeom>
      </xdr:spPr>
    </xdr:pic>
    <xdr:clientData/>
  </xdr:twoCellAnchor>
  <xdr:twoCellAnchor>
    <xdr:from>
      <xdr:col>7</xdr:col>
      <xdr:colOff>114300</xdr:colOff>
      <xdr:row>112</xdr:row>
      <xdr:rowOff>19050</xdr:rowOff>
    </xdr:from>
    <xdr:to>
      <xdr:col>7</xdr:col>
      <xdr:colOff>550545</xdr:colOff>
      <xdr:row>112</xdr:row>
      <xdr:rowOff>163195</xdr:rowOff>
    </xdr:to>
    <xdr:pic>
      <xdr:nvPicPr>
        <xdr:cNvPr id="86" name="图片 85"/>
        <xdr:cNvPicPr>
          <a:picLocks noChangeAspect="1"/>
        </xdr:cNvPicPr>
      </xdr:nvPicPr>
      <xdr:blipFill>
        <a:blip r:embed="rId41"/>
        <a:stretch>
          <a:fillRect/>
        </a:stretch>
      </xdr:blipFill>
      <xdr:spPr>
        <a:xfrm>
          <a:off x="4714240" y="22117050"/>
          <a:ext cx="436245" cy="144145"/>
        </a:xfrm>
        <a:prstGeom prst="rect">
          <a:avLst/>
        </a:prstGeom>
      </xdr:spPr>
    </xdr:pic>
    <xdr:clientData/>
  </xdr:twoCellAnchor>
  <xdr:twoCellAnchor>
    <xdr:from>
      <xdr:col>7</xdr:col>
      <xdr:colOff>184150</xdr:colOff>
      <xdr:row>113</xdr:row>
      <xdr:rowOff>25400</xdr:rowOff>
    </xdr:from>
    <xdr:to>
      <xdr:col>7</xdr:col>
      <xdr:colOff>514350</xdr:colOff>
      <xdr:row>113</xdr:row>
      <xdr:rowOff>146685</xdr:rowOff>
    </xdr:to>
    <xdr:pic>
      <xdr:nvPicPr>
        <xdr:cNvPr id="87" name="图片 86"/>
        <xdr:cNvPicPr>
          <a:picLocks noChangeAspect="1"/>
        </xdr:cNvPicPr>
      </xdr:nvPicPr>
      <xdr:blipFill>
        <a:blip r:embed="rId42"/>
        <a:stretch>
          <a:fillRect/>
        </a:stretch>
      </xdr:blipFill>
      <xdr:spPr>
        <a:xfrm>
          <a:off x="4784090" y="22294850"/>
          <a:ext cx="330200" cy="121285"/>
        </a:xfrm>
        <a:prstGeom prst="rect">
          <a:avLst/>
        </a:prstGeom>
      </xdr:spPr>
    </xdr:pic>
    <xdr:clientData/>
  </xdr:twoCellAnchor>
  <xdr:twoCellAnchor>
    <xdr:from>
      <xdr:col>7</xdr:col>
      <xdr:colOff>120650</xdr:colOff>
      <xdr:row>114</xdr:row>
      <xdr:rowOff>38100</xdr:rowOff>
    </xdr:from>
    <xdr:to>
      <xdr:col>7</xdr:col>
      <xdr:colOff>603885</xdr:colOff>
      <xdr:row>115</xdr:row>
      <xdr:rowOff>7620</xdr:rowOff>
    </xdr:to>
    <xdr:pic>
      <xdr:nvPicPr>
        <xdr:cNvPr id="88" name="图片 87"/>
        <xdr:cNvPicPr>
          <a:picLocks noChangeAspect="1"/>
        </xdr:cNvPicPr>
      </xdr:nvPicPr>
      <xdr:blipFill>
        <a:blip r:embed="rId43"/>
        <a:stretch>
          <a:fillRect/>
        </a:stretch>
      </xdr:blipFill>
      <xdr:spPr>
        <a:xfrm>
          <a:off x="4720590" y="22479000"/>
          <a:ext cx="483235" cy="236220"/>
        </a:xfrm>
        <a:prstGeom prst="rect">
          <a:avLst/>
        </a:prstGeom>
      </xdr:spPr>
    </xdr:pic>
    <xdr:clientData/>
  </xdr:twoCellAnchor>
  <xdr:twoCellAnchor editAs="oneCell">
    <xdr:from>
      <xdr:col>7</xdr:col>
      <xdr:colOff>97155</xdr:colOff>
      <xdr:row>114</xdr:row>
      <xdr:rowOff>48895</xdr:rowOff>
    </xdr:from>
    <xdr:to>
      <xdr:col>7</xdr:col>
      <xdr:colOff>546100</xdr:colOff>
      <xdr:row>115</xdr:row>
      <xdr:rowOff>8255</xdr:rowOff>
    </xdr:to>
    <xdr:pic>
      <xdr:nvPicPr>
        <xdr:cNvPr id="89" name="图片 88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4697095" y="22489795"/>
          <a:ext cx="448945" cy="22606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03-&#24037;&#33402;&#31867;\12.&#26032;&#39033;&#30446;\&#37325;&#27773;TX&#31995;&#21015;\T5%202021.1.30\2.&#45824;&#50808;&#44277;&#47928;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963785\c\WINNT\Profiles\9700846\Personal\1.Dat\a&#50629;&#47924;&#44288;&#47144;&#51088;&#47308;\a&#50696;&#49328;&#44288;&#47144;&#51088;&#47308;\A%202.5%202.9%20PROJECT%20&#54408;&#51032;&#50696;&#49328;(98.10.9&#54872;&#50984;1200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gongzuozh33\ZJ\WINDOWS\TEMP\QUOTE%20FORM%2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221;&#49345;&#47456;\AUPMVOL3\AUPMVOL3\DBLLPG\LPG&#54217;&#44032;\FBM&#52264;&#49884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412982\&#44592;&#49696;&#44228;&#54925;&#44284;\Program%20Backup\Personal\1.Dat\a&#50629;&#47924;&#44288;&#47144;&#51088;&#47308;\a&#44060;&#48156;&#44228;&#54925;&#49436;\00em%20&#44060;&#48156;&#44228;&#54925;&#49436;%20&#51088;&#47308;\AAA\WINDOWS\TEMP\&#54924;&#51032;&#51088;&#47308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2\FI2F\AAA97\&#49345;&#48152;&#44592;\&#44277;&#52292;\&#48176;&#52824;&#44277;&#47928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&#54801;&#51312;&#50577;&#49885;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412982\&#44592;&#49696;&#44228;&#54925;&#44284;\Program%20Backup\Personal\1.Dat\a&#50629;&#47924;&#44288;&#47144;&#51088;&#47308;\a&#44060;&#48156;&#44228;&#54925;&#49436;\00em%20&#44060;&#48156;&#44228;&#54925;&#49436;%20&#51088;&#47308;\AAA\WINDOWS\TEMP\DOS\1T\BUS\A1\96_3\KST\&#49548;&#54805;BUS\BUS&#51228;&#50896;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BG-2\Delau\A5\36147\Praesentation%20Strategievergleich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gongzuozh33\ZJ\BG-2\Jakobler\ZSB%20Formhimmel\F_VW_01_35097_Alt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WINNT\Profiles\dpf2ogo\Desktop\Laufende%20Vorgaenge\Pr?sentation%20ZSB%20Stellelement\Praesentation%20aktuel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gongzuozh33\ZJ\BG-2\Roehler\Formhimmel\Formhimmel%20Modul%20ohne%20Zukaufteile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gongzuozh33\ZJ\BG-2\Delau\VW%20359\37469%20ZSB%20Stellelemente\Praesentation%20aktuell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662062\c\ODSS\WORK\&#50896;&#44032;&#48516;&#49437;\&#49688;&#48520;&#48324;\95\&#50896;&#44032;&#53685;&#48372;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412982\&#44592;&#49696;&#44228;&#54925;&#44284;\Program%20Backup\Personal\1.Dat\a&#50629;&#47924;&#44288;&#47144;&#51088;&#47308;\a&#44060;&#48156;&#44228;&#54925;&#49436;\00em%20&#44060;&#48156;&#44228;&#54925;&#49436;%20&#51088;&#47308;\AAA\WINDOWS\TEMP\DOS\&#23004;&#21746;&#34224;\FO\HEE-DONG\AVANTE\WAGON\&#47588;&#44032;&#44208;&#51221;\DEP&#44228;&#49328;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&#54616;&#44592;&#51333;&#54633;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412982\&#44592;&#49696;&#44228;&#54925;&#44284;\Program%20Backup\Personal\1.Dat\a&#50629;&#47924;&#44288;&#47144;&#51088;&#47308;\a&#44060;&#48156;&#44228;&#54925;&#49436;\00em%20&#44060;&#48156;&#44228;&#54925;&#49436;%20&#51088;&#47308;\AAA\&#44608;&#54840;&#53468;\SR-1&#53668;&#53944;\&#51068;&#51221;\&#49373;&#49328;&#51456;&#48708;\&#44608;&#49345;&#44368;\&#54924;&#49324;&#50577;&#49885;\&#50577;&#49885;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662062\c\ODSS\WORK\EXCEL\INVEST\&#44228;&#54925;\96&#44228;&#54925;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9457;&#52824;&#47732;\&#49457;&#52824;&#47732;\URGEN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z\Desktop\&#20215;&#20540;&#24037;&#31243;\&#25253;&#20215;&#34920;&#26679;-&#25913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412982\&#44592;&#49696;&#44228;&#54925;&#44284;\Program%20Backup\Personal\1.Dat\a&#50629;&#47924;&#44288;&#47144;&#51088;&#47308;\a&#44060;&#48156;&#44228;&#54925;&#49436;\00em%20&#44060;&#48156;&#44228;&#54925;&#49436;%20&#51088;&#47308;\AAA\&#44608;&#54840;&#53468;\SR-1&#53668;&#53944;\&#51068;&#51221;\&#49373;&#49328;&#51456;&#48708;\ILY\LC&#54200;&#49457;&#54364;\ILY\&#54616;&#44592;&#51333;&#54633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412982\&#44592;&#49696;&#44228;&#54925;&#44284;\Program%20Backup\Personal\1.Dat\a&#50629;&#47924;&#44288;&#47144;&#51088;&#47308;\a&#44060;&#48156;&#44228;&#54925;&#49436;\00em%20&#44060;&#48156;&#44228;&#54925;&#49436;%20&#51088;&#47308;\AAA\WINDOWS\TEMP\DOS\RKS\AU\9511\RKS\AU\95&#51208;&#44048;\PART3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WINNT\Profiles\dpf2ogo\Desktop\Laufende%20Vorg?nge\Pr?sentation%20ZSB%20Stellelement\Praesentation%20aktuel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-cgqsu02\s\DOCUME~1\ajiangw\LOCALS~1\Temp\notes4D5FB0\DOCUME~1\awufe\LOCALS~1\Temp\notesEA312D\PROGRAM\QCJ\Seat\SCAR05\CBOM-SCar%20Seat-11.01.05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gongzuozh33\ZJ\BOM\Svw\Bora%20A4\VV%20Bora%20A4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jc-web\PC\BOM\Svw\Bora%20A4\VV%20Bora%20A4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"/>
      <sheetName val="2.대외공문"/>
      <sheetName val="디자인"/>
      <sheetName val="승용"/>
      <sheetName val="엔설"/>
      <sheetName val="전자"/>
      <sheetName val="2_대외공문"/>
      <sheetName val="2_____"/>
      <sheetName val="본문1"/>
      <sheetName val="본문2"/>
      <sheetName val="본문3"/>
      <sheetName val="본문4"/>
      <sheetName val="사진(공장전경)"/>
      <sheetName val="사진(생산라인)"/>
      <sheetName val="사진(시험실)"/>
      <sheetName val="사진(주요생산품)"/>
      <sheetName val="기안"/>
      <sheetName val="3"/>
      <sheetName val="2.대문"/>
      <sheetName val="●목차"/>
      <sheetName val="●현황"/>
      <sheetName val="1.POSITIONING"/>
      <sheetName val="Sheet1"/>
      <sheetName val="상용"/>
      <sheetName val="Worksheet"/>
      <sheetName val="BUS제원1"/>
      <sheetName val="RD제품개발투자비(매가)"/>
      <sheetName val="Import"/>
      <sheetName val="p2-1"/>
      <sheetName val="MC&amp;다변화"/>
      <sheetName val="#REF"/>
      <sheetName val="major"/>
      <sheetName val="표지"/>
      <sheetName val="자체실적1Q"/>
      <sheetName val="수입"/>
      <sheetName val="DATA-1"/>
      <sheetName val="불량현상별END"/>
      <sheetName val="2007"/>
      <sheetName val="PTR台손익"/>
      <sheetName val="항목(1)"/>
      <sheetName val="성적갑"/>
      <sheetName val="부품LIST"/>
      <sheetName val="CLM-MP"/>
      <sheetName val="품의서"/>
      <sheetName val="박두익"/>
      <sheetName val="가동일보"/>
      <sheetName val="국영"/>
      <sheetName val="수지표"/>
      <sheetName val="셀명"/>
      <sheetName val="LD"/>
      <sheetName val="95하U$가격"/>
      <sheetName val="재료율"/>
      <sheetName val="KD율"/>
      <sheetName val="PS일계획"/>
      <sheetName val="신규DEP"/>
      <sheetName val="IS_R"/>
      <sheetName val="아중동 종합"/>
      <sheetName val="인원계획"/>
      <sheetName val="노무비집계"/>
      <sheetName val="노무비월별"/>
      <sheetName val="갑지"/>
      <sheetName val="출금실적"/>
      <sheetName val="ML"/>
      <sheetName val="full (2)"/>
      <sheetName val="소유주(원)"/>
      <sheetName val="효율계획(당월)"/>
      <sheetName val="전체실적"/>
      <sheetName val="신1"/>
      <sheetName val="협조전"/>
      <sheetName val="95MAKER"/>
      <sheetName val="PPV"/>
      <sheetName val="DATE"/>
      <sheetName val="DAT(목표)"/>
      <sheetName val="현금경비중역"/>
      <sheetName val="GRACE"/>
      <sheetName val="712"/>
      <sheetName val="2.외공문"/>
      <sheetName val="경영현황"/>
      <sheetName val="PILOT품"/>
      <sheetName val="M96현황-동아"/>
      <sheetName val="08년"/>
      <sheetName val="Data"/>
      <sheetName val="数据"/>
      <sheetName val="대외공문"/>
      <sheetName val="24.냉각실용添1"/>
      <sheetName val="득점현황"/>
      <sheetName val="광주"/>
      <sheetName val="교육"/>
      <sheetName val="구로"/>
      <sheetName val="부품월별"/>
      <sheetName val="물류"/>
      <sheetName val="부마"/>
      <sheetName val="부판"/>
      <sheetName val="양산"/>
      <sheetName val="지원"/>
      <sheetName val="QtrComp"/>
      <sheetName val="차종별"/>
      <sheetName val="계열사현황종합"/>
      <sheetName val="DI-ESTI"/>
      <sheetName val="전공장2"/>
      <sheetName val="주행"/>
      <sheetName val="#1"/>
      <sheetName val="주차(월별)"/>
      <sheetName val="SC(월별)"/>
      <sheetName val="SPEC1"/>
      <sheetName val="05년판매계획"/>
      <sheetName val="05년선적계획"/>
      <sheetName val="64164"/>
      <sheetName val="PC%계산"/>
      <sheetName val="1~3월 지시사항"/>
      <sheetName val=" BOOST TV"/>
      <sheetName val="M1master"/>
      <sheetName val="2.대왨공문"/>
      <sheetName val="송전기본"/>
      <sheetName val="RHD"/>
      <sheetName val="W-현원가"/>
      <sheetName val="A-100전제"/>
      <sheetName val="총괄표"/>
      <sheetName val="2.____"/>
      <sheetName val="CAUDIT"/>
      <sheetName val="자산_종합"/>
      <sheetName val="카메라-지분"/>
      <sheetName val="DBL LPG시험"/>
      <sheetName val="MASTER"/>
      <sheetName val="노임단가"/>
      <sheetName val="COVER"/>
      <sheetName val="울산시산표"/>
      <sheetName val="alc code"/>
      <sheetName val="진행 DATA (2)"/>
      <sheetName val="가동_x0002_"/>
      <sheetName val="JANG_DOM"/>
      <sheetName val="직원신상"/>
      <sheetName val="존4"/>
      <sheetName val="SANTAMO"/>
      <sheetName val="수리결과"/>
      <sheetName val="지출계획"/>
      <sheetName val="TOEIC(최고)"/>
      <sheetName val="CNC810M"/>
      <sheetName val="작성양식"/>
      <sheetName val="국가별9903"/>
      <sheetName val="RDLEVLST"/>
      <sheetName val="_REF"/>
      <sheetName val="정비손익"/>
      <sheetName val="内外饰研究院绩效指标监测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총괄표"/>
      <sheetName val="가솔린엔진설계2팀"/>
      <sheetName val="가솔린엔진시험1팀"/>
      <sheetName val="가솔린엔진시험2팀"/>
      <sheetName val="MT설계팀"/>
      <sheetName val="AT설계팀"/>
      <sheetName val="TM시험팀"/>
      <sheetName val="소음진동연구팀"/>
      <sheetName val="마북시작팀"/>
      <sheetName val="Vorbereitende Eingaben (Teil 1)"/>
      <sheetName val="Barwertberechnung (3)"/>
      <sheetName val="Import"/>
      <sheetName val="Worksheet"/>
      <sheetName val="Consta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Guideline"/>
      <sheetName val="Quote Form"/>
      <sheetName val="Worksheet"/>
      <sheetName val="Misc. Rates"/>
      <sheetName val="StarTECH Help Sheet"/>
      <sheetName val="Import"/>
      <sheetName val="home"/>
      <sheetName val="총괄표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DBL LPG시험"/>
      <sheetName val="Worksheet"/>
      <sheetName val="RDLEVLST"/>
      <sheetName val="원단위"/>
      <sheetName val="첨부2"/>
      <sheetName val="총괄표"/>
      <sheetName val="Import"/>
      <sheetName val="R&amp;D"/>
      <sheetName val="기안"/>
      <sheetName val="3"/>
      <sheetName val="주행"/>
      <sheetName val="Sheet5"/>
      <sheetName val="Sheet6 (3)"/>
      <sheetName val="report_20"/>
      <sheetName val="camera_30"/>
      <sheetName val="After sales"/>
      <sheetName val="Business Plan"/>
      <sheetName val="OPT손익 내수"/>
      <sheetName val="OPT손익 수출"/>
      <sheetName val="2.대외공문"/>
      <sheetName val="신규DEP"/>
      <sheetName val="Sheet1"/>
      <sheetName val="major"/>
      <sheetName val="del"/>
      <sheetName val="원가분석"/>
      <sheetName val="Data1"/>
      <sheetName val="5.세운W-A"/>
      <sheetName val="1.2내수"/>
      <sheetName val="상용"/>
      <sheetName val="#REF"/>
      <sheetName val="계산program"/>
      <sheetName val="진행 DATA (2)"/>
      <sheetName val="RD제품개발투자비(매가)"/>
      <sheetName val="내수1.8GL"/>
      <sheetName val="TONG HOP VL-NC TT"/>
      <sheetName val="CHITIET VL-NC-TT -1p"/>
      <sheetName val="TDTKP1"/>
      <sheetName val="KPVC-BD "/>
      <sheetName val="KD율"/>
      <sheetName val="의장34반"/>
      <sheetName val="의장2반 "/>
      <sheetName val="과제"/>
      <sheetName val="FBM차시"/>
      <sheetName val="차수"/>
      <sheetName val="10"/>
      <sheetName val="90"/>
      <sheetName val="40"/>
      <sheetName val="50"/>
      <sheetName val="60"/>
      <sheetName val="70"/>
      <sheetName val="camera_10"/>
      <sheetName val="품의예산"/>
      <sheetName val="대외공문"/>
      <sheetName val="외주현황.wq1"/>
      <sheetName val="분석mast"/>
      <sheetName val="군산공장추가구매"/>
      <sheetName val="금액"/>
      <sheetName val="TOTAL"/>
      <sheetName val="DBL_LPG시험"/>
      <sheetName val="Sheet6_(3)"/>
      <sheetName val="After_sales"/>
      <sheetName val="Business_Plan"/>
      <sheetName val="OPT손익_내수"/>
      <sheetName val="OPT손익_수출"/>
      <sheetName val="2_대외공문"/>
      <sheetName val="2"/>
      <sheetName val="대차대조표"/>
      <sheetName val="원97"/>
      <sheetName val="예상투자비"/>
      <sheetName val="Anlycs"/>
      <sheetName val="예산계획"/>
      <sheetName val="Objct-Actl"/>
      <sheetName val="p2-1"/>
      <sheetName val="(BS,CF)-BACK"/>
      <sheetName val="CAUDIT"/>
      <sheetName val="Config"/>
      <sheetName val="B"/>
      <sheetName val="요인분석"/>
      <sheetName val="ML"/>
      <sheetName val="DBL_LPG시험1"/>
      <sheetName val="Sheet6_(3)1"/>
      <sheetName val="After_sales1"/>
      <sheetName val="Business_Plan1"/>
      <sheetName val="OPT손익_내수1"/>
      <sheetName val="OPT손익_수출1"/>
      <sheetName val="2_대외공문1"/>
      <sheetName val="5_세운W-A"/>
      <sheetName val="1_2내수"/>
      <sheetName val="TONG_HOP_VL-NC_TT"/>
      <sheetName val="CHITIET_VL-NC-TT_-1p"/>
      <sheetName val="KPVC-BD_"/>
      <sheetName val="내수1_8GL"/>
      <sheetName val="의장2반_"/>
      <sheetName val="진행_DATA_(2)"/>
      <sheetName val="가솔린엔진설계2팀"/>
      <sheetName val="가솔린엔진시험1팀"/>
      <sheetName val="가솔린엔진시험2팀"/>
      <sheetName val="MT설계팀"/>
      <sheetName val="AT설계팀"/>
      <sheetName val="TM시험팀"/>
      <sheetName val="소음진동연구팀"/>
      <sheetName val="마북시작팀"/>
      <sheetName val="Vorbereitende Eingaben (Teil 1)"/>
      <sheetName val="Barwertberechnung (3)"/>
      <sheetName val="협조전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협조전"/>
      <sheetName val="Product Cost Summary"/>
      <sheetName val="总表"/>
      <sheetName val="차수"/>
      <sheetName val="DBL LPG시험"/>
      <sheetName val="신규DE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차수"/>
      <sheetName val="협조전"/>
      <sheetName val="공문"/>
      <sheetName val="PTR台손익"/>
      <sheetName val="Import"/>
      <sheetName val="Barwertberechnung (3)"/>
      <sheetName val="Vorbereitende Eingaben (Teil 1)"/>
      <sheetName val="총괄표"/>
      <sheetName val="home"/>
      <sheetName val="대외공문 "/>
      <sheetName val="개선대책 양식"/>
      <sheetName val="개선사례양식"/>
      <sheetName val="R&amp;D"/>
      <sheetName val="3월"/>
      <sheetName val="학교기부"/>
      <sheetName val="GRACE"/>
      <sheetName val="예산계획"/>
      <sheetName val="보증"/>
      <sheetName val="사업계획선가"/>
      <sheetName val="#REF"/>
      <sheetName val="report_20"/>
      <sheetName val="camera_30"/>
      <sheetName val="과제"/>
      <sheetName val="존4"/>
      <sheetName val="p2-1"/>
      <sheetName val="01월TTL"/>
      <sheetName val="배치공문"/>
      <sheetName val="수주월"/>
      <sheetName val="본문"/>
      <sheetName val="고정자산원본"/>
      <sheetName val="타임챠트"/>
      <sheetName val="DBL LPG시험"/>
      <sheetName val="출금실적"/>
      <sheetName val="#93"/>
      <sheetName val="Sheet2"/>
      <sheetName val="XL4Poppy"/>
      <sheetName val="2"/>
      <sheetName val="Consta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협조전"/>
      <sheetName val="2.대외공문"/>
      <sheetName val="Constant"/>
      <sheetName val="BUS제원1"/>
      <sheetName val="Import"/>
      <sheetName val="신규DEP"/>
      <sheetName val="차수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BUS제원1"/>
      <sheetName val="총괄표"/>
      <sheetName val="Constant"/>
      <sheetName val="GRACE"/>
      <sheetName val="협조전"/>
      <sheetName val="DBL LPG시험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home"/>
      <sheetName val="Checkliste"/>
      <sheetName val="Termine FS"/>
      <sheetName val="Titel"/>
      <sheetName val="Strategie&amp;Ziele"/>
      <sheetName val="Status &amp; Aufträge"/>
      <sheetName val="Visualisierung"/>
      <sheetName val="Verbauorte &amp; Stückz. (Gesamt)"/>
      <sheetName val="Verbauorte &amp; Stückz.  (LL&amp;RL)"/>
      <sheetName val="Konzern"/>
      <sheetName val="heutige Lieferbez."/>
      <sheetName val="Plausibilität Preis"/>
      <sheetName val="Cost break-down"/>
      <sheetName val="Anbieter &amp; Standorte"/>
      <sheetName val="Amortisation"/>
      <sheetName val="Zusammenfassung"/>
      <sheetName val="a-und b-Preise"/>
      <sheetName val="a-und b-Preise (+Invest)"/>
      <sheetName val="a-und b-Preise (+Turnover)"/>
      <sheetName val="LOCAL CONTENT"/>
      <sheetName val="Vorbereitende Eingaben (Teil 1)"/>
      <sheetName val="BIDDERS LIST (1)"/>
      <sheetName val="COMPARISON SHEET (1)"/>
      <sheetName val="LONGTERM SHEET (1)"/>
      <sheetName val="RECOMMENDATION SHEET (1)"/>
      <sheetName val="Teilepreise &amp; PT-Kosten (1)"/>
      <sheetName val="Barwertberechnung (1)"/>
      <sheetName val="Vorbereitende Eingaben (Teil 2)"/>
      <sheetName val="BIDDERS LIST (2)"/>
      <sheetName val="COMPARISON SHEET (2)"/>
      <sheetName val="LONGTERM SHEET (2)"/>
      <sheetName val="RECOMMENDATION SHEET (2)"/>
      <sheetName val="Teilepreise &amp; PT-Kosten (2)"/>
      <sheetName val="Barwertberechnung (2)"/>
      <sheetName val="Vorbereitende Eingaben (Teil 3)"/>
      <sheetName val="BIDDERS LIST (3)"/>
      <sheetName val="COMPARISON SHEET (3)"/>
      <sheetName val="LONGTERM SHEET (3)"/>
      <sheetName val="RECOMMENDATION SHEET (3) "/>
      <sheetName val="Teilepreise &amp; PT-Kosten (3)"/>
      <sheetName val="Barwertberechnung (3)"/>
      <sheetName val="Vorbereitende Eingaben (Teil 4)"/>
      <sheetName val="BIDDERS LIST (4)"/>
      <sheetName val="COMPARISON SHEET (4)"/>
      <sheetName val="LONGTERM SHEET (4)"/>
      <sheetName val="RECOMMENDATION SHEET (4)"/>
      <sheetName val="Teilepreise &amp; PT-Kosten (4)"/>
      <sheetName val="Barwertberechnung (4)"/>
      <sheetName val="Reference "/>
      <sheetName val="PA 191"/>
      <sheetName val="Worksheet"/>
      <sheetName val="Constant"/>
      <sheetName val="Import"/>
      <sheetName val="BUS제원1"/>
      <sheetName val="협조전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Start"/>
      <sheetName val="Der_Titel"/>
      <sheetName val="BIDDERS LIST (1)"/>
      <sheetName val="Strategie&amp;Ziele"/>
      <sheetName val="Status &amp; Aufträge"/>
      <sheetName val="Visualisierung"/>
      <sheetName val="Volumen"/>
      <sheetName val="heutige Lieferbez."/>
      <sheetName val="heutige Lieferbez. (2)"/>
      <sheetName val="a-und b-Preise 1"/>
      <sheetName val="a-und b-Preise (+Invest) 1"/>
      <sheetName val="a-und b-Preise (+Turnover) 1"/>
      <sheetName val="COMPARISON SHEET (1)"/>
      <sheetName val="LONGTERM SHEET (1)"/>
      <sheetName val="RECOMMENDATION SHEET (1)"/>
      <sheetName val="Teilepreise &amp; PT-Kosten (1).1"/>
      <sheetName val="Barwertberechnung (1)"/>
      <sheetName val="Vorbereitende Eing. (Teil 2)"/>
      <sheetName val="BIDDERS LIST (2)"/>
      <sheetName val="COMPARISON SHEET (2)"/>
      <sheetName val="LONGTERM SHEET (2)"/>
      <sheetName val="RECOMMENDATION SHEET (2)"/>
      <sheetName val="Teilepreise &amp; PT-Kosten (2).1"/>
      <sheetName val="Barwertberechnung (2)"/>
      <sheetName val="Vorbereitende Eing. (Teil 3)"/>
      <sheetName val="BIDDERS LIST (3)"/>
      <sheetName val="COMPARISON SHEET (3)"/>
      <sheetName val="LONGTERM SHEET (3)"/>
      <sheetName val="RECOMMENDATION SHEET (3)"/>
      <sheetName val="Teilepreise &amp; PT-Kosten (3).1"/>
      <sheetName val="Barwertberechnung (3)"/>
      <sheetName val="Vorbereitende Eing. (Teil 4)"/>
      <sheetName val="BIDDERS LIST (4)"/>
      <sheetName val="COMPARISON SHEET (4)"/>
      <sheetName val="LONGTERM SHEET (4)"/>
      <sheetName val="RECOMMENDATION SHEET (4)"/>
      <sheetName val="Teilepreise &amp; PT-Kosten (4).1"/>
      <sheetName val="Barwertberechnung (4)"/>
      <sheetName val="Teilepreise &amp; PT-Kosten (4)"/>
      <sheetName val="Teilepreise &amp; PT-Kosten (3)"/>
      <sheetName val="Teilepreise &amp; PT-Kosten (2)"/>
      <sheetName val="Teilepreise &amp; PT-Kosten (1)"/>
      <sheetName val="v_a-und b-Preise"/>
      <sheetName val="v_a-und b-Preise (+Invest)"/>
      <sheetName val="v_a-und b-Preise (+Turnover)"/>
      <sheetName val="LOCAL CONTENT"/>
      <sheetName val="v_Vorbereitende Eing. (Teil 1)"/>
      <sheetName val="v_BIDDERS LIST (1)"/>
      <sheetName val="v_COMPARISON SHEET (1)"/>
      <sheetName val="v_LONGTERM SHEET (1)"/>
      <sheetName val="v_RECOMMENDATION SHEET (1)"/>
      <sheetName val="v_Teilepreise &amp; PT-Kosten (1)"/>
      <sheetName val="v_Barwertberechnung (1)"/>
      <sheetName val="Vorbereitende Eing. (Teil 1)"/>
      <sheetName val="a-und b-Preise (+Turnover) 2"/>
      <sheetName val="a-und b-Preise (+Invest) 2"/>
      <sheetName val="Strategie&amp;Ziele (2)"/>
      <sheetName val="a-und b-Preise 2"/>
      <sheetName val="Import"/>
      <sheetName val="ImpInfo"/>
      <sheetName val="Amortisation"/>
      <sheetName val="DBL LPG시험"/>
      <sheetName val="home"/>
      <sheetName val="차수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Import"/>
      <sheetName val="협조전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a-und b-Preise"/>
      <sheetName val="a-und b-Preise (+Invest)"/>
      <sheetName val="a-und b-Preise (+Turnover)"/>
      <sheetName val="COMPARISON SHEET (1)"/>
      <sheetName val="LONGTERM SHEET (1)"/>
      <sheetName val="RECOMMENDATION SHEET (1)"/>
      <sheetName val="LONGTERM SHEET (2)"/>
      <sheetName val="RECOMMENDATION SHEET (2)"/>
      <sheetName val="Vorbereitende Eingaben (Teil 1)"/>
      <sheetName val="COMPARISON SHEET (2)"/>
      <sheetName val="COMPARISON SHEET (3)"/>
      <sheetName val="RECOMMENDATION SHEET (3) "/>
      <sheetName val="Teilepreise &amp; PT-Kosten (1)"/>
      <sheetName val="Teilepreise &amp; PT-Kosten (2)"/>
      <sheetName val="Teilepreise &amp; PT-Kosten (3)"/>
      <sheetName val="home"/>
      <sheetName val="Checkliste"/>
      <sheetName val="Titel"/>
      <sheetName val="Termine FS"/>
      <sheetName val="Strategie&amp;Ziele"/>
      <sheetName val="Status &amp; Aufträge"/>
      <sheetName val="Visualisierung"/>
      <sheetName val="Verbauorte &amp; Stückz. (Gesamt)"/>
      <sheetName val="Verbauorte &amp; Stückz.  (LL&amp;RL)"/>
      <sheetName val="Konzern"/>
      <sheetName val="heutige Lieferbez."/>
      <sheetName val="Plausibilität Preis"/>
      <sheetName val="Cost break-down"/>
      <sheetName val="Anbieter &amp; Standorte"/>
      <sheetName val="Amortisation"/>
      <sheetName val="Zusammenfassung"/>
      <sheetName val="LOCAL CONTENT"/>
      <sheetName val="BIDDERS LIST (1)"/>
      <sheetName val="Barwertberechnung (1)"/>
      <sheetName val="Vorbereitende Eingaben (Teil 2)"/>
      <sheetName val="BIDDERS LIST (2)"/>
      <sheetName val="Barwertberechnung (2)"/>
      <sheetName val="Vorbereitende Eingaben (Teil 3)"/>
      <sheetName val="BIDDERS LIST (3)"/>
      <sheetName val="Barwertberechnung (3)"/>
      <sheetName val="Vorbereitende Eingaben (Teil 4)"/>
      <sheetName val="BIDDERS LIST (4)"/>
      <sheetName val="COMPARISON SHEET (4)"/>
      <sheetName val="LONGTERM SHEET (4)"/>
      <sheetName val="RECOMMENDATION SHEET (4)"/>
      <sheetName val="Teilepreise &amp; PT-Kosten (4)"/>
      <sheetName val="Barwertberechnung (4)"/>
      <sheetName val="MODST1"/>
      <sheetName val="기안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Der_Titel"/>
      <sheetName val="a-und b-Preise 1"/>
      <sheetName val="heutige Lieferbeziehungen"/>
      <sheetName val="Lieferverteilung"/>
      <sheetName val="Strategie&amp;Ziele"/>
      <sheetName val="Prämissen"/>
      <sheetName val="Termine FS"/>
      <sheetName val="Status &amp; Aufträge"/>
      <sheetName val="Visualisierung"/>
      <sheetName val="Volumen"/>
      <sheetName val="Anbieter &amp; Standorte"/>
      <sheetName val="Konzern"/>
      <sheetName val="heutige Lieferbez."/>
      <sheetName val="a-und b-Preise 2"/>
      <sheetName val="Vorbereitende Eing. (Teil 1)"/>
      <sheetName val="BIDDERS LIST (1)"/>
      <sheetName val="COMPARISON SHEET (1)"/>
      <sheetName val="LONGTERM SHEET (1)"/>
      <sheetName val="RECOMMENDATION SHEET (1)"/>
      <sheetName val="Teilepreise &amp; PT-Kosten (1)"/>
      <sheetName val="Barwertberechnung (1)"/>
      <sheetName val="Vorbereitende Eing. (Teil 2)"/>
      <sheetName val="BIDDERS LIST (2)"/>
      <sheetName val="COMPARISON SHEET (2)"/>
      <sheetName val="LONGTERM SHEET (2)"/>
      <sheetName val="RECOMMENDATION SHEET (2)"/>
      <sheetName val="Teilepreise &amp; PT-Kosten (2)"/>
      <sheetName val="Barwertberechnung (2)"/>
      <sheetName val="Vorbereitende Eing. (Teil 3)"/>
      <sheetName val="BIDDERS LIST (3)"/>
      <sheetName val="COMPARISON SHEET (3)"/>
      <sheetName val="LONGTERM SHEET (3)"/>
      <sheetName val="RECOMMENDATION SHEET (3)"/>
      <sheetName val="Teilepreise &amp; PT-Kosten (3)"/>
      <sheetName val="Barwertberechnung (3)"/>
      <sheetName val="Vorbereitende Eing. (Teil 4)"/>
      <sheetName val="BIDDERS LIST (4)"/>
      <sheetName val="COMPARISON SHEET (4)"/>
      <sheetName val="LONGTERM SHEET (4)"/>
      <sheetName val="RECOMMENDATION SHEET (4)"/>
      <sheetName val="Teilepreise &amp; PT-Kosten (4)"/>
      <sheetName val="Barwertberechnung (4)"/>
      <sheetName val="Vorbereitende Eing. (Teil 5)"/>
      <sheetName val="BIDDERS LIST (5)"/>
      <sheetName val="COMPARISON SHEET (5)"/>
      <sheetName val="LONGTERM SHEET (5)"/>
      <sheetName val="RECOMMENDATION SHEET (5)"/>
      <sheetName val="Teilepreise &amp; PT-Kosten (5)"/>
      <sheetName val="Barwertberechnung (5)"/>
      <sheetName val="v_a-und b-Preise"/>
      <sheetName val="Plausibilität Target"/>
      <sheetName val="v_Vorbereitende Eing. (Teil 1)"/>
      <sheetName val="v_BIDDERS LIST (1)"/>
      <sheetName val="v_COMPARISON SHEET (1)"/>
      <sheetName val="v_LONGTERM SHEET (1)"/>
      <sheetName val="v_RECOMMENDATION SHEET (1)"/>
      <sheetName val="v_Teilepreise &amp; PT-Kosten (1)"/>
      <sheetName val="v_Barwertberechnung (1)"/>
      <sheetName val="Import"/>
      <sheetName val="ImpInfo"/>
      <sheetName val="차수"/>
      <sheetName val="기안"/>
      <sheetName val="BUS제원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GRACE"/>
      <sheetName val="협조전"/>
      <sheetName val="문제점"/>
      <sheetName val="종합"/>
      <sheetName val="댓수"/>
      <sheetName val="시험비용"/>
      <sheetName val="시작비용"/>
      <sheetName val="Sheet5"/>
      <sheetName val="Sheet6"/>
      <sheetName val="양식"/>
      <sheetName val="2001년 서울모터쇼 카 예산 축소"/>
      <sheetName val="2001년 서울모터쇼 카 예산 축소 (2)"/>
      <sheetName val="Sheet1"/>
      <sheetName val="대외공문 "/>
      <sheetName val="개선대책 양식"/>
      <sheetName val="개선사례양식"/>
      <sheetName val="Auswahlliste"/>
      <sheetName val="DBL LPG시험"/>
      <sheetName val="Barwertberechnung (3)"/>
      <sheetName val="Vorbereitende Eingaben (Teil 1)"/>
      <sheetName val="총괄표"/>
      <sheetName val="RD제품개발투자비(매가)"/>
      <sheetName val="Impo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RD제품개발투자비(매가)"/>
      <sheetName val="BUS제원1"/>
      <sheetName val="2.대외공문"/>
      <sheetName val="GRACE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기안"/>
      <sheetName val="협조전"/>
      <sheetName val="Constant"/>
      <sheetName val="DBL LPG시험"/>
      <sheetName val="Import"/>
      <sheetName val="home"/>
      <sheetName val="GRACE"/>
      <sheetName val="总表"/>
      <sheetName val="RD제품개발투자비(매가)"/>
      <sheetName val="2.대외공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2.대외공문"/>
      <sheetName val="Import"/>
      <sheetName val="MODST"/>
      <sheetName val="RD제품개발투자비(매가)"/>
      <sheetName val="R&amp;D"/>
      <sheetName val="기안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R&amp;D"/>
      <sheetName val="기안지 (2)"/>
      <sheetName val="본사보완"/>
      <sheetName val="공장보완 (2)"/>
      <sheetName val="기술개발(2)"/>
      <sheetName val="96계획 3"/>
      <sheetName val="사업투자"/>
      <sheetName val="요약"/>
      <sheetName val="요약 (2)"/>
      <sheetName val="연구절감"/>
      <sheetName val="절감요약"/>
      <sheetName val="협조전2"/>
      <sheetName val="2001년 서울모터쇼 카 예산 축소"/>
      <sheetName val="2001년 서울모터쇼 카 예산 축소 (2)"/>
      <sheetName val="Sheet1"/>
      <sheetName val="Constant"/>
      <sheetName val="home"/>
      <sheetName val="기안"/>
      <sheetName val="2"/>
      <sheetName val="Import"/>
      <sheetName val="MODST"/>
      <sheetName val="2.대외공문"/>
      <sheetName val="5.세운W-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표지"/>
      <sheetName val="목차"/>
      <sheetName val="본문1"/>
      <sheetName val="본문2"/>
      <sheetName val="본문3"/>
      <sheetName val="본문4"/>
      <sheetName val="본문5"/>
      <sheetName val="본문5-1"/>
      <sheetName val="유첨"/>
      <sheetName val="본문7"/>
      <sheetName val="Sheet2 (2)"/>
      <sheetName val="Sheet1"/>
      <sheetName val="Sheet1 (2)"/>
      <sheetName val="Sheet2"/>
      <sheetName val="Sheet3"/>
      <sheetName val="30"/>
      <sheetName val="31"/>
      <sheetName val="31 (2)"/>
      <sheetName val="32"/>
      <sheetName val="32 (2)"/>
      <sheetName val="33"/>
      <sheetName val="34"/>
      <sheetName val="35"/>
      <sheetName val="37"/>
      <sheetName val="40"/>
      <sheetName val="43"/>
      <sheetName val="41"/>
      <sheetName val="42"/>
      <sheetName val="44"/>
      <sheetName val="46"/>
      <sheetName val="47"/>
      <sheetName val="49"/>
      <sheetName val="품질확보"/>
      <sheetName val="50"/>
      <sheetName val="#REF"/>
      <sheetName val="비상연락망"/>
      <sheetName val="전화"/>
      <sheetName val="대외공문 "/>
      <sheetName val="개선대책 양식"/>
      <sheetName val="개선사례양식"/>
      <sheetName val="5.세운W-A"/>
      <sheetName val="d&amp;F"/>
      <sheetName val="총괄표(2002.01)"/>
      <sheetName val="1월일지"/>
      <sheetName val="2월일지"/>
      <sheetName val="1월지급"/>
      <sheetName val="개별정산_1월"/>
      <sheetName val="총괄표(2002.02)"/>
      <sheetName val="2월지급"/>
      <sheetName val="2월방문-이성길"/>
      <sheetName val="개별정산_2월"/>
      <sheetName val="협조전"/>
      <sheetName val="기안"/>
      <sheetName val="2"/>
      <sheetName val="Constant"/>
      <sheetName val="시설업체주소록"/>
      <sheetName val="TCA"/>
      <sheetName val=""/>
      <sheetName val="전산품의"/>
      <sheetName val="OUTLINE"/>
      <sheetName val="Sheet5"/>
      <sheetName val="Sheet6 (3)"/>
      <sheetName val="ML"/>
      <sheetName val="96수출"/>
      <sheetName val="월선수금"/>
      <sheetName val="#REF!"/>
      <sheetName val="Import"/>
      <sheetName val="R&amp;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总表"/>
      <sheetName val="总表改"/>
      <sheetName val="附件1.原材料"/>
      <sheetName val="附件2.外协产品"/>
      <sheetName val="附件3.加工费用"/>
      <sheetName val="附件4.数据填写后转入附件3"/>
      <sheetName val="附件5.模具量具"/>
      <sheetName val="附件6.运输成本"/>
      <sheetName val="附件7.包装尺寸"/>
      <sheetName val="2"/>
      <sheetName val="기안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기안"/>
      <sheetName val="Import"/>
      <sheetName val="总表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신규DEP"/>
      <sheetName val="Business Case(ABC)"/>
      <sheetName val="Product Cost Summary(A)"/>
      <sheetName val="Reference"/>
      <sheetName val="Model"/>
      <sheetName val="Constant"/>
      <sheetName val="기안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Import"/>
      <sheetName val="GMAR Data"/>
      <sheetName val="Input Sheet"/>
      <sheetName val="Plants"/>
      <sheetName val="FIN5"/>
      <sheetName val="VTooling"/>
      <sheetName val="총괄표"/>
      <sheetName val="Reference"/>
      <sheetName val="Model"/>
      <sheetName val="신규DE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Model"/>
      <sheetName val="Summary"/>
      <sheetName val="PartList"/>
      <sheetName val="BOM"/>
      <sheetName val="Reference"/>
      <sheetName val="Worksheet"/>
      <sheetName val="총괄표"/>
      <sheetName val="Impo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Changes"/>
      <sheetName val="Constant"/>
      <sheetName val="BOM"/>
      <sheetName val="List"/>
      <sheetName val="DwgRelease"/>
      <sheetName val="Cache"/>
      <sheetName val="Swap"/>
      <sheetName val="Master list"/>
      <sheetName val="Obsolete"/>
      <sheetName val="home"/>
      <sheetName val="Reference"/>
      <sheetName val="Mode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Changes"/>
      <sheetName val="Constant"/>
      <sheetName val="BOM"/>
      <sheetName val="List"/>
      <sheetName val="DwgRelease"/>
      <sheetName val="Cache"/>
      <sheetName val="Swap"/>
      <sheetName val="Master list"/>
      <sheetName val="Obsolete"/>
      <sheetName val="Import"/>
      <sheetName val="DBL LPG시험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W48"/>
  <sheetViews>
    <sheetView zoomScale="55" zoomScaleNormal="55" workbookViewId="0">
      <pane xSplit="19" ySplit="9" topLeftCell="T10" activePane="bottomRight" state="frozen"/>
      <selection/>
      <selection pane="topRight"/>
      <selection pane="bottomLeft"/>
      <selection pane="bottomRight" activeCell="V11" sqref="V11"/>
    </sheetView>
  </sheetViews>
  <sheetFormatPr defaultColWidth="9" defaultRowHeight="14.25"/>
  <cols>
    <col min="1" max="1" width="4.63333333333333" style="140" customWidth="1"/>
    <col min="2" max="2" width="8.63333333333333" style="140" customWidth="1"/>
    <col min="3" max="3" width="7.18333333333333" style="140" customWidth="1"/>
    <col min="4" max="4" width="13.5416666666667" style="140" customWidth="1"/>
    <col min="5" max="5" width="23.6333333333333" style="140" customWidth="1"/>
    <col min="6" max="6" width="26.275" style="141" customWidth="1"/>
    <col min="7" max="7" width="18.6333333333333" style="141" hidden="1" customWidth="1" outlineLevel="1"/>
    <col min="8" max="8" width="6.63333333333333" style="140" hidden="1" customWidth="1" outlineLevel="1"/>
    <col min="9" max="9" width="4.63333333333333" style="140" hidden="1" customWidth="1" outlineLevel="1"/>
    <col min="10" max="10" width="8.76666666666667" style="140" customWidth="1" collapsed="1"/>
    <col min="11" max="11" width="8.63333333333333" style="142" hidden="1" customWidth="1" outlineLevel="1"/>
    <col min="12" max="12" width="23.6333333333333" style="140" hidden="1" customWidth="1" outlineLevel="1"/>
    <col min="13" max="13" width="8.63333333333333" style="143" hidden="1" customWidth="1" outlineLevel="1"/>
    <col min="14" max="14" width="16.6333333333333" style="142" hidden="1" customWidth="1" outlineLevel="1"/>
    <col min="15" max="15" width="16.4583333333333" style="142" hidden="1" customWidth="1" outlineLevel="1"/>
    <col min="16" max="16" width="11" style="142" customWidth="1" collapsed="1"/>
    <col min="17" max="17" width="19.0083333333333" style="142" customWidth="1" outlineLevel="1"/>
    <col min="18" max="18" width="9.725" style="142" customWidth="1" outlineLevel="1"/>
    <col min="19" max="19" width="11" style="142" customWidth="1" outlineLevel="1"/>
    <col min="20" max="20" width="14.8166666666667" style="140" customWidth="1" outlineLevel="1"/>
    <col min="21" max="21" width="8.63333333333333" style="140" customWidth="1" outlineLevel="1"/>
    <col min="22" max="22" width="12.1833333333333" style="144" customWidth="1"/>
    <col min="23" max="25" width="5.90833333333333" style="145" hidden="1" customWidth="1" outlineLevel="1"/>
    <col min="26" max="26" width="8.63333333333333" style="140" customWidth="1" collapsed="1"/>
    <col min="27" max="28" width="12.6333333333333" style="140" hidden="1" customWidth="1" outlineLevel="1"/>
    <col min="29" max="30" width="12.1833333333333" style="146" customWidth="1" outlineLevel="1"/>
    <col min="31" max="32" width="10.725" style="146" customWidth="1" outlineLevel="1"/>
    <col min="33" max="33" width="15.5416666666667" style="147" hidden="1" customWidth="1" outlineLevel="1"/>
    <col min="34" max="35" width="9.725" style="140" customWidth="1" outlineLevel="1"/>
    <col min="36" max="36" width="14.0916666666667" style="140" customWidth="1"/>
    <col min="37" max="37" width="9.90833333333333" style="140" customWidth="1"/>
    <col min="38" max="46" width="9.90833333333333" style="140" customWidth="1" outlineLevel="1"/>
    <col min="47" max="47" width="8.63333333333333" style="140" customWidth="1"/>
    <col min="48" max="49" width="10.575" style="140" customWidth="1"/>
    <col min="50" max="16384" width="9" style="140"/>
  </cols>
  <sheetData>
    <row r="1" s="140" customFormat="1" ht="20.25" customHeight="1" outlineLevel="1" spans="1:49">
      <c r="A1" s="148"/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  <c r="S1" s="148"/>
      <c r="T1" s="148"/>
      <c r="U1" s="148"/>
      <c r="V1" s="148"/>
      <c r="W1" s="148"/>
      <c r="X1" s="148"/>
      <c r="Y1" s="148"/>
      <c r="Z1" s="148"/>
      <c r="AA1" s="148"/>
      <c r="AB1" s="148"/>
      <c r="AC1" s="188"/>
      <c r="AD1" s="188"/>
      <c r="AE1" s="188"/>
      <c r="AF1" s="188"/>
      <c r="AG1" s="202"/>
      <c r="AH1" s="148"/>
      <c r="AI1" s="148"/>
      <c r="AJ1" s="148"/>
      <c r="AK1" s="148"/>
      <c r="AL1" s="148"/>
      <c r="AM1" s="148"/>
      <c r="AN1" s="148"/>
      <c r="AO1" s="148"/>
      <c r="AP1" s="148"/>
      <c r="AQ1" s="148"/>
      <c r="AR1" s="148"/>
      <c r="AS1" s="148"/>
      <c r="AT1" s="148"/>
      <c r="AU1" s="148"/>
      <c r="AV1" s="148"/>
      <c r="AW1" s="148"/>
    </row>
    <row r="2" s="140" customFormat="1" ht="27.75" customHeight="1" outlineLevel="1" spans="1:49">
      <c r="A2" s="149" t="s">
        <v>0</v>
      </c>
      <c r="B2" s="149"/>
      <c r="C2" s="150" t="s">
        <v>1</v>
      </c>
      <c r="D2" s="150"/>
      <c r="E2" s="150"/>
      <c r="F2" s="150"/>
      <c r="G2" s="151" t="s">
        <v>2</v>
      </c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  <c r="U2" s="152"/>
      <c r="V2" s="152"/>
      <c r="W2" s="152"/>
      <c r="X2" s="152"/>
      <c r="Y2" s="152"/>
      <c r="Z2" s="152"/>
      <c r="AA2" s="152"/>
      <c r="AB2" s="152"/>
      <c r="AC2" s="189"/>
      <c r="AD2" s="189"/>
      <c r="AE2" s="189"/>
      <c r="AF2" s="189"/>
      <c r="AG2" s="203"/>
      <c r="AH2" s="152"/>
      <c r="AI2" s="152"/>
      <c r="AJ2" s="152"/>
      <c r="AK2" s="152"/>
      <c r="AL2" s="152"/>
      <c r="AM2" s="152"/>
      <c r="AN2" s="152"/>
      <c r="AO2" s="152"/>
      <c r="AP2" s="152"/>
      <c r="AQ2" s="152"/>
      <c r="AR2" s="152"/>
      <c r="AS2" s="152"/>
      <c r="AT2" s="217"/>
      <c r="AU2" s="218" t="s">
        <v>3</v>
      </c>
      <c r="AV2" s="219"/>
      <c r="AW2" s="219"/>
    </row>
    <row r="3" s="140" customFormat="1" ht="27.75" customHeight="1" outlineLevel="1" spans="1:49">
      <c r="A3" s="149"/>
      <c r="B3" s="149"/>
      <c r="C3" s="150"/>
      <c r="D3" s="150"/>
      <c r="E3" s="150"/>
      <c r="F3" s="150"/>
      <c r="G3" s="153"/>
      <c r="H3" s="154"/>
      <c r="I3" s="154"/>
      <c r="J3" s="154"/>
      <c r="K3" s="154"/>
      <c r="L3" s="154"/>
      <c r="M3" s="154"/>
      <c r="N3" s="154"/>
      <c r="O3" s="154"/>
      <c r="P3" s="154"/>
      <c r="Q3" s="154"/>
      <c r="R3" s="154"/>
      <c r="S3" s="154"/>
      <c r="T3" s="154"/>
      <c r="U3" s="154"/>
      <c r="V3" s="154"/>
      <c r="W3" s="154"/>
      <c r="X3" s="154"/>
      <c r="Y3" s="154"/>
      <c r="Z3" s="154"/>
      <c r="AA3" s="154"/>
      <c r="AB3" s="154"/>
      <c r="AC3" s="190"/>
      <c r="AD3" s="190"/>
      <c r="AE3" s="190"/>
      <c r="AF3" s="190"/>
      <c r="AG3" s="204"/>
      <c r="AH3" s="154"/>
      <c r="AI3" s="154"/>
      <c r="AJ3" s="154"/>
      <c r="AK3" s="154"/>
      <c r="AL3" s="154"/>
      <c r="AM3" s="154"/>
      <c r="AN3" s="154"/>
      <c r="AO3" s="154"/>
      <c r="AP3" s="154"/>
      <c r="AQ3" s="154"/>
      <c r="AR3" s="154"/>
      <c r="AS3" s="154"/>
      <c r="AT3" s="220"/>
      <c r="AU3" s="218" t="s">
        <v>4</v>
      </c>
      <c r="AV3" s="221"/>
      <c r="AW3" s="221"/>
    </row>
    <row r="4" s="140" customFormat="1" ht="27" customHeight="1" outlineLevel="1" spans="1:49">
      <c r="A4" s="155" t="s">
        <v>5</v>
      </c>
      <c r="B4" s="155"/>
      <c r="C4" s="155"/>
      <c r="D4" s="155"/>
      <c r="E4" s="155"/>
      <c r="F4" s="155"/>
      <c r="G4" s="153"/>
      <c r="H4" s="154"/>
      <c r="I4" s="154"/>
      <c r="J4" s="154"/>
      <c r="K4" s="154"/>
      <c r="L4" s="154"/>
      <c r="M4" s="154"/>
      <c r="N4" s="154"/>
      <c r="O4" s="154"/>
      <c r="P4" s="154"/>
      <c r="Q4" s="154"/>
      <c r="R4" s="154"/>
      <c r="S4" s="154"/>
      <c r="T4" s="154"/>
      <c r="U4" s="154"/>
      <c r="V4" s="154"/>
      <c r="W4" s="154"/>
      <c r="X4" s="154"/>
      <c r="Y4" s="154"/>
      <c r="Z4" s="154"/>
      <c r="AA4" s="154"/>
      <c r="AB4" s="154"/>
      <c r="AC4" s="190"/>
      <c r="AD4" s="190"/>
      <c r="AE4" s="190"/>
      <c r="AF4" s="190"/>
      <c r="AG4" s="204"/>
      <c r="AH4" s="154"/>
      <c r="AI4" s="154"/>
      <c r="AJ4" s="154"/>
      <c r="AK4" s="154"/>
      <c r="AL4" s="154"/>
      <c r="AM4" s="154"/>
      <c r="AN4" s="154"/>
      <c r="AO4" s="154"/>
      <c r="AP4" s="154"/>
      <c r="AQ4" s="154"/>
      <c r="AR4" s="154"/>
      <c r="AS4" s="154"/>
      <c r="AT4" s="220"/>
      <c r="AU4" s="218" t="s">
        <v>6</v>
      </c>
      <c r="AV4" s="218"/>
      <c r="AW4" s="218"/>
    </row>
    <row r="5" s="140" customFormat="1" ht="31.5" customHeight="1" outlineLevel="1" spans="1:49">
      <c r="A5" s="156" t="s">
        <v>7</v>
      </c>
      <c r="B5" s="156"/>
      <c r="C5" s="156"/>
      <c r="D5" s="156"/>
      <c r="E5" s="156" t="s">
        <v>8</v>
      </c>
      <c r="F5" s="157"/>
      <c r="G5" s="153"/>
      <c r="H5" s="154"/>
      <c r="I5" s="154"/>
      <c r="J5" s="154"/>
      <c r="K5" s="154"/>
      <c r="L5" s="154"/>
      <c r="M5" s="154"/>
      <c r="N5" s="154"/>
      <c r="O5" s="154"/>
      <c r="P5" s="154"/>
      <c r="Q5" s="154"/>
      <c r="R5" s="154"/>
      <c r="S5" s="154"/>
      <c r="T5" s="154"/>
      <c r="U5" s="154"/>
      <c r="V5" s="154"/>
      <c r="W5" s="154"/>
      <c r="X5" s="154"/>
      <c r="Y5" s="154"/>
      <c r="Z5" s="154"/>
      <c r="AA5" s="154"/>
      <c r="AB5" s="154"/>
      <c r="AC5" s="190"/>
      <c r="AD5" s="190"/>
      <c r="AE5" s="190"/>
      <c r="AF5" s="190"/>
      <c r="AG5" s="204"/>
      <c r="AH5" s="154"/>
      <c r="AI5" s="154"/>
      <c r="AJ5" s="154"/>
      <c r="AK5" s="154"/>
      <c r="AL5" s="154"/>
      <c r="AM5" s="154"/>
      <c r="AN5" s="154"/>
      <c r="AO5" s="154"/>
      <c r="AP5" s="154"/>
      <c r="AQ5" s="154"/>
      <c r="AR5" s="154"/>
      <c r="AS5" s="154"/>
      <c r="AT5" s="220"/>
      <c r="AU5" s="218" t="s">
        <v>9</v>
      </c>
      <c r="AV5" s="218"/>
      <c r="AW5" s="218"/>
    </row>
    <row r="6" s="140" customFormat="1" ht="28.5" customHeight="1" outlineLevel="1" spans="1:49">
      <c r="A6" s="158" t="s">
        <v>10</v>
      </c>
      <c r="B6" s="158"/>
      <c r="C6" s="158"/>
      <c r="D6" s="158"/>
      <c r="E6" s="158"/>
      <c r="F6" s="158"/>
      <c r="G6" s="153"/>
      <c r="H6" s="154"/>
      <c r="I6" s="154"/>
      <c r="J6" s="154"/>
      <c r="K6" s="154"/>
      <c r="L6" s="154"/>
      <c r="M6" s="154"/>
      <c r="N6" s="154"/>
      <c r="O6" s="154"/>
      <c r="P6" s="154"/>
      <c r="Q6" s="154"/>
      <c r="R6" s="154"/>
      <c r="S6" s="154"/>
      <c r="T6" s="154"/>
      <c r="U6" s="154"/>
      <c r="V6" s="154"/>
      <c r="W6" s="154"/>
      <c r="X6" s="154"/>
      <c r="Y6" s="154"/>
      <c r="Z6" s="154"/>
      <c r="AA6" s="154"/>
      <c r="AB6" s="154"/>
      <c r="AC6" s="190"/>
      <c r="AD6" s="190"/>
      <c r="AE6" s="190"/>
      <c r="AF6" s="190"/>
      <c r="AG6" s="204"/>
      <c r="AH6" s="154"/>
      <c r="AI6" s="154"/>
      <c r="AJ6" s="154"/>
      <c r="AK6" s="154"/>
      <c r="AL6" s="154"/>
      <c r="AM6" s="154"/>
      <c r="AN6" s="154"/>
      <c r="AO6" s="154"/>
      <c r="AP6" s="154"/>
      <c r="AQ6" s="154"/>
      <c r="AR6" s="154"/>
      <c r="AS6" s="154"/>
      <c r="AT6" s="220"/>
      <c r="AU6" s="218" t="s">
        <v>11</v>
      </c>
      <c r="AV6" s="218"/>
      <c r="AW6" s="218"/>
    </row>
    <row r="7" s="140" customFormat="1" ht="28.5" customHeight="1" outlineLevel="1" spans="1:49">
      <c r="A7" s="159" t="s">
        <v>12</v>
      </c>
      <c r="B7" s="159"/>
      <c r="C7" s="159"/>
      <c r="D7" s="159"/>
      <c r="E7" s="159"/>
      <c r="F7" s="159"/>
      <c r="G7" s="160"/>
      <c r="H7" s="161"/>
      <c r="I7" s="161"/>
      <c r="J7" s="161"/>
      <c r="K7" s="161"/>
      <c r="L7" s="161"/>
      <c r="M7" s="161"/>
      <c r="N7" s="161"/>
      <c r="O7" s="161"/>
      <c r="P7" s="161"/>
      <c r="Q7" s="161"/>
      <c r="R7" s="161"/>
      <c r="S7" s="161"/>
      <c r="T7" s="161"/>
      <c r="U7" s="161"/>
      <c r="V7" s="161"/>
      <c r="W7" s="161"/>
      <c r="X7" s="161"/>
      <c r="Y7" s="161"/>
      <c r="Z7" s="161"/>
      <c r="AA7" s="161"/>
      <c r="AB7" s="161"/>
      <c r="AC7" s="191"/>
      <c r="AD7" s="191"/>
      <c r="AE7" s="191"/>
      <c r="AF7" s="191"/>
      <c r="AG7" s="205"/>
      <c r="AH7" s="161"/>
      <c r="AI7" s="161"/>
      <c r="AJ7" s="161"/>
      <c r="AK7" s="161"/>
      <c r="AL7" s="161"/>
      <c r="AM7" s="161"/>
      <c r="AN7" s="161"/>
      <c r="AO7" s="161"/>
      <c r="AP7" s="161"/>
      <c r="AQ7" s="161"/>
      <c r="AR7" s="161"/>
      <c r="AS7" s="161"/>
      <c r="AT7" s="222"/>
      <c r="AU7" s="223" t="s">
        <v>13</v>
      </c>
      <c r="AV7" s="224"/>
      <c r="AW7" s="224"/>
    </row>
    <row r="8" s="140" customFormat="1" ht="24.95" customHeight="1" spans="1:49">
      <c r="A8" s="162" t="s">
        <v>14</v>
      </c>
      <c r="B8" s="162" t="s">
        <v>15</v>
      </c>
      <c r="C8" s="162" t="s">
        <v>16</v>
      </c>
      <c r="D8" s="162" t="s">
        <v>17</v>
      </c>
      <c r="E8" s="162" t="s">
        <v>3</v>
      </c>
      <c r="F8" s="162" t="s">
        <v>6</v>
      </c>
      <c r="G8" s="162" t="s">
        <v>18</v>
      </c>
      <c r="H8" s="162" t="s">
        <v>19</v>
      </c>
      <c r="I8" s="162" t="s">
        <v>20</v>
      </c>
      <c r="J8" s="162" t="s">
        <v>21</v>
      </c>
      <c r="K8" s="162" t="s">
        <v>22</v>
      </c>
      <c r="L8" s="162" t="s">
        <v>23</v>
      </c>
      <c r="M8" s="162" t="s">
        <v>24</v>
      </c>
      <c r="N8" s="162" t="s">
        <v>25</v>
      </c>
      <c r="O8" s="162" t="s">
        <v>26</v>
      </c>
      <c r="P8" s="162" t="s">
        <v>27</v>
      </c>
      <c r="Q8" s="162" t="s">
        <v>28</v>
      </c>
      <c r="R8" s="162" t="s">
        <v>29</v>
      </c>
      <c r="S8" s="162" t="s">
        <v>30</v>
      </c>
      <c r="T8" s="162" t="s">
        <v>31</v>
      </c>
      <c r="U8" s="162" t="s">
        <v>32</v>
      </c>
      <c r="V8" s="162" t="s">
        <v>33</v>
      </c>
      <c r="W8" s="162" t="s">
        <v>34</v>
      </c>
      <c r="X8" s="162" t="s">
        <v>35</v>
      </c>
      <c r="Y8" s="162" t="s">
        <v>36</v>
      </c>
      <c r="Z8" s="162" t="s">
        <v>37</v>
      </c>
      <c r="AA8" s="192" t="s">
        <v>38</v>
      </c>
      <c r="AB8" s="192" t="s">
        <v>39</v>
      </c>
      <c r="AC8" s="193" t="s">
        <v>40</v>
      </c>
      <c r="AD8" s="194"/>
      <c r="AE8" s="195"/>
      <c r="AF8" s="196" t="s">
        <v>41</v>
      </c>
      <c r="AG8" s="206" t="s">
        <v>42</v>
      </c>
      <c r="AH8" s="207" t="s">
        <v>43</v>
      </c>
      <c r="AI8" s="208" t="s">
        <v>44</v>
      </c>
      <c r="AJ8" s="209" t="s">
        <v>45</v>
      </c>
      <c r="AK8" s="209" t="s">
        <v>46</v>
      </c>
      <c r="AL8" s="210" t="s">
        <v>47</v>
      </c>
      <c r="AM8" s="211" t="s">
        <v>48</v>
      </c>
      <c r="AN8" s="211" t="s">
        <v>49</v>
      </c>
      <c r="AO8" s="225" t="s">
        <v>50</v>
      </c>
      <c r="AP8" s="211" t="s">
        <v>51</v>
      </c>
      <c r="AQ8" s="226" t="s">
        <v>52</v>
      </c>
      <c r="AR8" s="211" t="s">
        <v>53</v>
      </c>
      <c r="AS8" s="210" t="s">
        <v>54</v>
      </c>
      <c r="AT8" s="210" t="s">
        <v>55</v>
      </c>
      <c r="AU8" s="227" t="s">
        <v>56</v>
      </c>
      <c r="AV8" s="227" t="s">
        <v>57</v>
      </c>
      <c r="AW8" s="227" t="s">
        <v>57</v>
      </c>
    </row>
    <row r="9" s="140" customFormat="1" ht="24.95" customHeight="1" spans="1:49">
      <c r="A9" s="162"/>
      <c r="B9" s="162"/>
      <c r="C9" s="162"/>
      <c r="D9" s="162"/>
      <c r="E9" s="162"/>
      <c r="F9" s="162"/>
      <c r="G9" s="162"/>
      <c r="H9" s="162"/>
      <c r="I9" s="162"/>
      <c r="J9" s="162"/>
      <c r="K9" s="162"/>
      <c r="L9" s="162"/>
      <c r="M9" s="162"/>
      <c r="N9" s="162"/>
      <c r="O9" s="162"/>
      <c r="P9" s="162"/>
      <c r="Q9" s="162"/>
      <c r="R9" s="162"/>
      <c r="S9" s="162"/>
      <c r="T9" s="162"/>
      <c r="U9" s="162"/>
      <c r="V9" s="162"/>
      <c r="W9" s="162"/>
      <c r="X9" s="162"/>
      <c r="Y9" s="162"/>
      <c r="Z9" s="162"/>
      <c r="AA9" s="192"/>
      <c r="AB9" s="192"/>
      <c r="AC9" s="196" t="s">
        <v>58</v>
      </c>
      <c r="AD9" s="196" t="s">
        <v>59</v>
      </c>
      <c r="AE9" s="196" t="s">
        <v>60</v>
      </c>
      <c r="AF9" s="196"/>
      <c r="AG9" s="206"/>
      <c r="AH9" s="207"/>
      <c r="AI9" s="208"/>
      <c r="AJ9" s="212"/>
      <c r="AK9" s="212"/>
      <c r="AL9" s="213"/>
      <c r="AM9" s="214"/>
      <c r="AN9" s="214"/>
      <c r="AO9" s="228"/>
      <c r="AP9" s="214"/>
      <c r="AQ9" s="229"/>
      <c r="AR9" s="214"/>
      <c r="AS9" s="213"/>
      <c r="AT9" s="213"/>
      <c r="AU9" s="227"/>
      <c r="AV9" s="227"/>
      <c r="AW9" s="227"/>
    </row>
    <row r="10" s="140" customFormat="1" ht="39.95" customHeight="1" spans="1:49">
      <c r="A10" s="163">
        <f>ROW()-9</f>
        <v>1</v>
      </c>
      <c r="B10" s="164">
        <v>1</v>
      </c>
      <c r="C10" s="165" t="s">
        <v>61</v>
      </c>
      <c r="D10" s="166" t="s">
        <v>62</v>
      </c>
      <c r="E10" s="166" t="s">
        <v>62</v>
      </c>
      <c r="F10" s="167" t="s">
        <v>63</v>
      </c>
      <c r="G10" s="168" t="s">
        <v>64</v>
      </c>
      <c r="H10" s="168" t="s">
        <v>65</v>
      </c>
      <c r="I10" s="163" t="s">
        <v>66</v>
      </c>
      <c r="J10" s="165"/>
      <c r="K10" s="176" t="s">
        <v>67</v>
      </c>
      <c r="L10" s="166" t="s">
        <v>62</v>
      </c>
      <c r="M10" s="177" t="s">
        <v>67</v>
      </c>
      <c r="N10" s="165" t="s">
        <v>68</v>
      </c>
      <c r="O10" s="165" t="s">
        <v>69</v>
      </c>
      <c r="P10" s="166" t="s">
        <v>70</v>
      </c>
      <c r="Q10" s="165" t="s">
        <v>71</v>
      </c>
      <c r="R10" s="165" t="s">
        <v>64</v>
      </c>
      <c r="S10" s="168" t="s">
        <v>64</v>
      </c>
      <c r="T10" s="165" t="s">
        <v>72</v>
      </c>
      <c r="U10" s="168" t="s">
        <v>64</v>
      </c>
      <c r="V10" s="183">
        <v>5.238</v>
      </c>
      <c r="W10" s="168" t="s">
        <v>64</v>
      </c>
      <c r="X10" s="168" t="s">
        <v>73</v>
      </c>
      <c r="Y10" s="168" t="s">
        <v>64</v>
      </c>
      <c r="Z10" s="168" t="s">
        <v>74</v>
      </c>
      <c r="AA10" s="173" t="s">
        <v>74</v>
      </c>
      <c r="AB10" s="173"/>
      <c r="AC10" s="197"/>
      <c r="AD10" s="197"/>
      <c r="AE10" s="197"/>
      <c r="AF10" s="197"/>
      <c r="AG10" s="215"/>
      <c r="AH10" s="173">
        <v>88.5</v>
      </c>
      <c r="AI10" s="173">
        <v>0.793</v>
      </c>
      <c r="AJ10" s="173" t="s">
        <v>75</v>
      </c>
      <c r="AK10" s="173"/>
      <c r="AL10" s="173"/>
      <c r="AM10" s="173">
        <v>0.05</v>
      </c>
      <c r="AN10" s="173">
        <f>AM10*AH10+7*AI10</f>
        <v>9.976</v>
      </c>
      <c r="AO10" s="173"/>
      <c r="AP10" s="173">
        <f t="shared" ref="AP10:AP14" si="0">AN10</f>
        <v>9.976</v>
      </c>
      <c r="AQ10" s="173"/>
      <c r="AR10" s="173"/>
      <c r="AS10" s="173"/>
      <c r="AT10" s="173"/>
      <c r="AU10" s="173"/>
      <c r="AV10" s="170">
        <v>1</v>
      </c>
      <c r="AW10" s="170">
        <v>0</v>
      </c>
    </row>
    <row r="11" s="140" customFormat="1" ht="39.95" customHeight="1" spans="1:49">
      <c r="A11" s="163">
        <f>ROW()-9</f>
        <v>2</v>
      </c>
      <c r="B11" s="164">
        <v>1</v>
      </c>
      <c r="C11" s="165" t="s">
        <v>76</v>
      </c>
      <c r="D11" s="166" t="s">
        <v>77</v>
      </c>
      <c r="E11" s="166" t="s">
        <v>77</v>
      </c>
      <c r="F11" s="167" t="s">
        <v>63</v>
      </c>
      <c r="G11" s="168" t="s">
        <v>64</v>
      </c>
      <c r="H11" s="168" t="s">
        <v>65</v>
      </c>
      <c r="I11" s="163" t="s">
        <v>66</v>
      </c>
      <c r="J11" s="165"/>
      <c r="K11" s="176" t="s">
        <v>67</v>
      </c>
      <c r="L11" s="166" t="s">
        <v>77</v>
      </c>
      <c r="M11" s="177" t="s">
        <v>67</v>
      </c>
      <c r="N11" s="165" t="s">
        <v>68</v>
      </c>
      <c r="O11" s="165" t="s">
        <v>69</v>
      </c>
      <c r="P11" s="166" t="s">
        <v>70</v>
      </c>
      <c r="Q11" s="165" t="s">
        <v>71</v>
      </c>
      <c r="R11" s="165" t="s">
        <v>64</v>
      </c>
      <c r="S11" s="168" t="s">
        <v>64</v>
      </c>
      <c r="T11" s="165" t="s">
        <v>72</v>
      </c>
      <c r="U11" s="168" t="s">
        <v>64</v>
      </c>
      <c r="V11" s="183">
        <v>6.949</v>
      </c>
      <c r="W11" s="168" t="s">
        <v>64</v>
      </c>
      <c r="X11" s="168" t="s">
        <v>73</v>
      </c>
      <c r="Y11" s="168" t="s">
        <v>64</v>
      </c>
      <c r="Z11" s="168" t="s">
        <v>74</v>
      </c>
      <c r="AA11" s="173" t="s">
        <v>74</v>
      </c>
      <c r="AB11" s="173"/>
      <c r="AC11" s="197"/>
      <c r="AD11" s="197"/>
      <c r="AE11" s="197"/>
      <c r="AF11" s="197"/>
      <c r="AG11" s="215"/>
      <c r="AH11" s="173">
        <v>128.5</v>
      </c>
      <c r="AI11" s="173">
        <v>0.793</v>
      </c>
      <c r="AJ11" s="173" t="s">
        <v>75</v>
      </c>
      <c r="AK11" s="173"/>
      <c r="AL11" s="173"/>
      <c r="AM11" s="173">
        <v>0.05</v>
      </c>
      <c r="AN11" s="173">
        <f>AM11*AH11+7*AI11</f>
        <v>11.976</v>
      </c>
      <c r="AO11" s="173"/>
      <c r="AP11" s="173">
        <f t="shared" si="0"/>
        <v>11.976</v>
      </c>
      <c r="AQ11" s="173"/>
      <c r="AR11" s="173"/>
      <c r="AS11" s="173"/>
      <c r="AT11" s="173"/>
      <c r="AU11" s="173"/>
      <c r="AV11" s="170">
        <v>0</v>
      </c>
      <c r="AW11" s="170">
        <v>1</v>
      </c>
    </row>
    <row r="12" s="140" customFormat="1" ht="39.95" customHeight="1" spans="1:49">
      <c r="A12" s="163">
        <f>ROW()-9</f>
        <v>3</v>
      </c>
      <c r="B12" s="169">
        <v>2</v>
      </c>
      <c r="C12" s="170" t="s">
        <v>76</v>
      </c>
      <c r="D12" s="171" t="s">
        <v>78</v>
      </c>
      <c r="E12" s="171" t="s">
        <v>78</v>
      </c>
      <c r="F12" s="172" t="s">
        <v>79</v>
      </c>
      <c r="G12" s="173" t="s">
        <v>64</v>
      </c>
      <c r="H12" s="173" t="s">
        <v>80</v>
      </c>
      <c r="I12" s="163" t="s">
        <v>66</v>
      </c>
      <c r="J12" s="170"/>
      <c r="K12" s="178" t="s">
        <v>67</v>
      </c>
      <c r="L12" s="171" t="s">
        <v>78</v>
      </c>
      <c r="M12" s="178" t="s">
        <v>67</v>
      </c>
      <c r="N12" s="179" t="s">
        <v>69</v>
      </c>
      <c r="O12" s="179" t="s">
        <v>68</v>
      </c>
      <c r="P12" s="170" t="s">
        <v>81</v>
      </c>
      <c r="Q12" s="170" t="s">
        <v>82</v>
      </c>
      <c r="R12" s="170" t="s">
        <v>83</v>
      </c>
      <c r="S12" s="173" t="s">
        <v>64</v>
      </c>
      <c r="T12" s="170" t="s">
        <v>84</v>
      </c>
      <c r="U12" s="173" t="s">
        <v>64</v>
      </c>
      <c r="V12" s="184">
        <v>0.48</v>
      </c>
      <c r="W12" s="173" t="s">
        <v>64</v>
      </c>
      <c r="X12" s="173" t="s">
        <v>64</v>
      </c>
      <c r="Y12" s="173" t="s">
        <v>64</v>
      </c>
      <c r="Z12" s="173" t="s">
        <v>64</v>
      </c>
      <c r="AA12" s="173" t="s">
        <v>85</v>
      </c>
      <c r="AB12" s="173" t="s">
        <v>86</v>
      </c>
      <c r="AC12" s="197">
        <f>462+6</f>
        <v>468</v>
      </c>
      <c r="AD12" s="197">
        <f>74+3.5</f>
        <v>77.5</v>
      </c>
      <c r="AE12" s="197">
        <v>2.5</v>
      </c>
      <c r="AF12" s="197">
        <f>AC12*AD12*AE12*7860/1000000000</f>
        <v>0.7127055</v>
      </c>
      <c r="AG12" s="215">
        <f>V12/AF12</f>
        <v>0.673489961842584</v>
      </c>
      <c r="AH12" s="173"/>
      <c r="AI12" s="173"/>
      <c r="AJ12" s="216"/>
      <c r="AK12" s="216"/>
      <c r="AL12" s="173"/>
      <c r="AM12" s="173">
        <v>5.13</v>
      </c>
      <c r="AN12" s="173">
        <f t="shared" ref="AN12:AN14" si="1">AM12*AF12</f>
        <v>3.656179215</v>
      </c>
      <c r="AO12" s="173"/>
      <c r="AP12" s="173">
        <f t="shared" ref="AP12:AP48" si="2">AN12</f>
        <v>3.656179215</v>
      </c>
      <c r="AQ12" s="173"/>
      <c r="AR12" s="173"/>
      <c r="AS12" s="173"/>
      <c r="AT12" s="173"/>
      <c r="AU12" s="173" t="s">
        <v>64</v>
      </c>
      <c r="AV12" s="165">
        <v>1</v>
      </c>
      <c r="AW12" s="165">
        <v>1</v>
      </c>
    </row>
    <row r="13" s="140" customFormat="1" ht="39.95" customHeight="1" spans="1:49">
      <c r="A13" s="163">
        <f>ROW()-9</f>
        <v>4</v>
      </c>
      <c r="B13" s="169">
        <v>2</v>
      </c>
      <c r="C13" s="170" t="s">
        <v>76</v>
      </c>
      <c r="D13" s="171" t="s">
        <v>87</v>
      </c>
      <c r="E13" s="171" t="s">
        <v>87</v>
      </c>
      <c r="F13" s="172" t="s">
        <v>88</v>
      </c>
      <c r="G13" s="173" t="s">
        <v>64</v>
      </c>
      <c r="H13" s="173" t="s">
        <v>80</v>
      </c>
      <c r="I13" s="163" t="s">
        <v>66</v>
      </c>
      <c r="J13" s="170"/>
      <c r="K13" s="178" t="s">
        <v>67</v>
      </c>
      <c r="L13" s="171" t="s">
        <v>87</v>
      </c>
      <c r="M13" s="178" t="s">
        <v>67</v>
      </c>
      <c r="N13" s="179" t="s">
        <v>69</v>
      </c>
      <c r="O13" s="179" t="s">
        <v>68</v>
      </c>
      <c r="P13" s="170" t="s">
        <v>81</v>
      </c>
      <c r="Q13" s="170" t="s">
        <v>82</v>
      </c>
      <c r="R13" s="170" t="s">
        <v>83</v>
      </c>
      <c r="S13" s="173" t="s">
        <v>64</v>
      </c>
      <c r="T13" s="170" t="s">
        <v>89</v>
      </c>
      <c r="U13" s="173" t="s">
        <v>64</v>
      </c>
      <c r="V13" s="184">
        <v>0.52</v>
      </c>
      <c r="W13" s="173" t="s">
        <v>64</v>
      </c>
      <c r="X13" s="173" t="s">
        <v>64</v>
      </c>
      <c r="Y13" s="173" t="s">
        <v>64</v>
      </c>
      <c r="Z13" s="173" t="s">
        <v>64</v>
      </c>
      <c r="AA13" s="173" t="s">
        <v>85</v>
      </c>
      <c r="AB13" s="173" t="s">
        <v>90</v>
      </c>
      <c r="AC13" s="197">
        <f>470+6</f>
        <v>476</v>
      </c>
      <c r="AD13" s="197">
        <f>83+3.5</f>
        <v>86.5</v>
      </c>
      <c r="AE13" s="197">
        <v>2.5</v>
      </c>
      <c r="AF13" s="197">
        <f>AC13*AD13*AE13*7860/1000000000</f>
        <v>0.8090691</v>
      </c>
      <c r="AG13" s="215">
        <f>V13/AF13</f>
        <v>0.64271395360421</v>
      </c>
      <c r="AH13" s="173"/>
      <c r="AI13" s="173"/>
      <c r="AJ13" s="216"/>
      <c r="AK13" s="216"/>
      <c r="AL13" s="173"/>
      <c r="AM13" s="173">
        <v>5.13</v>
      </c>
      <c r="AN13" s="173">
        <f t="shared" si="1"/>
        <v>4.150524483</v>
      </c>
      <c r="AO13" s="173"/>
      <c r="AP13" s="173">
        <f t="shared" si="2"/>
        <v>4.150524483</v>
      </c>
      <c r="AQ13" s="173"/>
      <c r="AR13" s="173"/>
      <c r="AS13" s="173"/>
      <c r="AT13" s="173"/>
      <c r="AU13" s="173" t="s">
        <v>64</v>
      </c>
      <c r="AV13" s="165">
        <v>1</v>
      </c>
      <c r="AW13" s="165">
        <v>1</v>
      </c>
    </row>
    <row r="14" s="140" customFormat="1" ht="39.95" customHeight="1" spans="1:49">
      <c r="A14" s="163">
        <f t="shared" ref="A14:A53" si="3">ROW()-9</f>
        <v>5</v>
      </c>
      <c r="B14" s="169">
        <v>2</v>
      </c>
      <c r="C14" s="165" t="s">
        <v>76</v>
      </c>
      <c r="D14" s="171" t="s">
        <v>91</v>
      </c>
      <c r="E14" s="166" t="s">
        <v>91</v>
      </c>
      <c r="F14" s="167" t="s">
        <v>92</v>
      </c>
      <c r="G14" s="168" t="s">
        <v>64</v>
      </c>
      <c r="H14" s="168" t="s">
        <v>80</v>
      </c>
      <c r="I14" s="163" t="s">
        <v>66</v>
      </c>
      <c r="J14" s="165"/>
      <c r="K14" s="176" t="s">
        <v>67</v>
      </c>
      <c r="L14" s="166" t="s">
        <v>91</v>
      </c>
      <c r="M14" s="177" t="s">
        <v>67</v>
      </c>
      <c r="N14" s="165" t="s">
        <v>68</v>
      </c>
      <c r="O14" s="165" t="s">
        <v>69</v>
      </c>
      <c r="P14" s="166" t="s">
        <v>93</v>
      </c>
      <c r="Q14" s="165" t="s">
        <v>94</v>
      </c>
      <c r="R14" s="165" t="s">
        <v>95</v>
      </c>
      <c r="S14" s="168" t="s">
        <v>64</v>
      </c>
      <c r="T14" s="165" t="s">
        <v>96</v>
      </c>
      <c r="U14" s="168" t="s">
        <v>64</v>
      </c>
      <c r="V14" s="185">
        <v>0.641</v>
      </c>
      <c r="W14" s="168" t="s">
        <v>64</v>
      </c>
      <c r="X14" s="168" t="s">
        <v>64</v>
      </c>
      <c r="Y14" s="168" t="s">
        <v>64</v>
      </c>
      <c r="Z14" s="168" t="s">
        <v>64</v>
      </c>
      <c r="AA14" s="173" t="s">
        <v>97</v>
      </c>
      <c r="AB14" s="173"/>
      <c r="AC14" s="197">
        <f>V14/0.869*1000+10</f>
        <v>747.629459148446</v>
      </c>
      <c r="AD14" s="197"/>
      <c r="AE14" s="197"/>
      <c r="AF14" s="197">
        <f>AC14*0.869/1000</f>
        <v>0.64969</v>
      </c>
      <c r="AG14" s="215">
        <f>V14/AF14</f>
        <v>0.986624390093737</v>
      </c>
      <c r="AH14" s="173"/>
      <c r="AI14" s="173"/>
      <c r="AJ14" s="216"/>
      <c r="AK14" s="216"/>
      <c r="AL14" s="173"/>
      <c r="AM14" s="173">
        <v>4.8</v>
      </c>
      <c r="AN14" s="173">
        <f t="shared" si="1"/>
        <v>3.118512</v>
      </c>
      <c r="AO14" s="173"/>
      <c r="AP14" s="173">
        <f t="shared" si="2"/>
        <v>3.118512</v>
      </c>
      <c r="AQ14" s="173"/>
      <c r="AR14" s="173"/>
      <c r="AS14" s="173"/>
      <c r="AT14" s="173"/>
      <c r="AU14" s="173"/>
      <c r="AV14" s="165">
        <v>2</v>
      </c>
      <c r="AW14" s="165">
        <v>2</v>
      </c>
    </row>
    <row r="15" s="140" customFormat="1" ht="39.95" customHeight="1" spans="1:49">
      <c r="A15" s="163">
        <f t="shared" si="3"/>
        <v>6</v>
      </c>
      <c r="B15" s="169">
        <v>2</v>
      </c>
      <c r="C15" s="170" t="s">
        <v>98</v>
      </c>
      <c r="D15" s="171" t="s">
        <v>99</v>
      </c>
      <c r="E15" s="171" t="s">
        <v>100</v>
      </c>
      <c r="F15" s="172" t="s">
        <v>101</v>
      </c>
      <c r="G15" s="173" t="s">
        <v>64</v>
      </c>
      <c r="H15" s="173" t="s">
        <v>80</v>
      </c>
      <c r="I15" s="163" t="s">
        <v>66</v>
      </c>
      <c r="J15" s="170"/>
      <c r="K15" s="178" t="s">
        <v>67</v>
      </c>
      <c r="L15" s="171" t="s">
        <v>100</v>
      </c>
      <c r="M15" s="178" t="s">
        <v>67</v>
      </c>
      <c r="N15" s="179" t="s">
        <v>69</v>
      </c>
      <c r="O15" s="179" t="s">
        <v>68</v>
      </c>
      <c r="P15" s="170" t="s">
        <v>70</v>
      </c>
      <c r="Q15" s="170" t="s">
        <v>71</v>
      </c>
      <c r="R15" s="173" t="s">
        <v>64</v>
      </c>
      <c r="S15" s="173" t="s">
        <v>64</v>
      </c>
      <c r="T15" s="170" t="s">
        <v>102</v>
      </c>
      <c r="U15" s="173" t="s">
        <v>64</v>
      </c>
      <c r="V15" s="184">
        <v>0.1681</v>
      </c>
      <c r="W15" s="173" t="s">
        <v>64</v>
      </c>
      <c r="X15" s="173" t="s">
        <v>64</v>
      </c>
      <c r="Y15" s="173" t="s">
        <v>64</v>
      </c>
      <c r="Z15" s="173" t="s">
        <v>64</v>
      </c>
      <c r="AA15" s="173" t="s">
        <v>103</v>
      </c>
      <c r="AB15" s="173"/>
      <c r="AC15" s="197"/>
      <c r="AD15" s="197"/>
      <c r="AE15" s="197"/>
      <c r="AF15" s="197"/>
      <c r="AG15" s="215"/>
      <c r="AH15" s="173">
        <v>6.28</v>
      </c>
      <c r="AI15" s="173"/>
      <c r="AJ15" s="216"/>
      <c r="AK15" s="216"/>
      <c r="AL15" s="173"/>
      <c r="AM15" s="173">
        <v>0.05</v>
      </c>
      <c r="AN15" s="173">
        <f>AM15*AH15</f>
        <v>0.314</v>
      </c>
      <c r="AO15" s="173"/>
      <c r="AP15" s="173">
        <f t="shared" si="2"/>
        <v>0.314</v>
      </c>
      <c r="AQ15" s="173"/>
      <c r="AR15" s="173"/>
      <c r="AS15" s="173"/>
      <c r="AT15" s="173"/>
      <c r="AU15" s="173" t="s">
        <v>64</v>
      </c>
      <c r="AV15" s="165">
        <v>1</v>
      </c>
      <c r="AW15" s="165">
        <v>0</v>
      </c>
    </row>
    <row r="16" s="140" customFormat="1" ht="39.95" customHeight="1" spans="1:49">
      <c r="A16" s="163">
        <f t="shared" si="3"/>
        <v>7</v>
      </c>
      <c r="B16" s="169">
        <v>3</v>
      </c>
      <c r="C16" s="170" t="s">
        <v>98</v>
      </c>
      <c r="D16" s="174"/>
      <c r="E16" s="170" t="s">
        <v>104</v>
      </c>
      <c r="F16" s="172" t="s">
        <v>105</v>
      </c>
      <c r="G16" s="173" t="s">
        <v>64</v>
      </c>
      <c r="H16" s="173" t="s">
        <v>80</v>
      </c>
      <c r="I16" s="163" t="s">
        <v>66</v>
      </c>
      <c r="J16" s="170"/>
      <c r="K16" s="178" t="s">
        <v>67</v>
      </c>
      <c r="L16" s="171" t="s">
        <v>104</v>
      </c>
      <c r="M16" s="178" t="s">
        <v>67</v>
      </c>
      <c r="N16" s="179" t="s">
        <v>69</v>
      </c>
      <c r="O16" s="179" t="s">
        <v>68</v>
      </c>
      <c r="P16" s="170" t="s">
        <v>81</v>
      </c>
      <c r="Q16" s="170" t="s">
        <v>82</v>
      </c>
      <c r="R16" s="170" t="s">
        <v>106</v>
      </c>
      <c r="S16" s="173" t="s">
        <v>64</v>
      </c>
      <c r="T16" s="170" t="s">
        <v>102</v>
      </c>
      <c r="U16" s="173" t="s">
        <v>64</v>
      </c>
      <c r="V16" s="184">
        <v>0.15</v>
      </c>
      <c r="W16" s="173" t="s">
        <v>64</v>
      </c>
      <c r="X16" s="173" t="s">
        <v>64</v>
      </c>
      <c r="Y16" s="173" t="s">
        <v>64</v>
      </c>
      <c r="Z16" s="173" t="s">
        <v>64</v>
      </c>
      <c r="AA16" s="173" t="s">
        <v>85</v>
      </c>
      <c r="AB16" s="173" t="s">
        <v>107</v>
      </c>
      <c r="AC16" s="197">
        <v>117</v>
      </c>
      <c r="AD16" s="197">
        <v>53</v>
      </c>
      <c r="AE16" s="197">
        <v>5</v>
      </c>
      <c r="AF16" s="197">
        <f>AC16*AD16*AE16*7860/1000000000</f>
        <v>0.2436993</v>
      </c>
      <c r="AG16" s="215">
        <f t="shared" ref="AG16:AG22" si="4">V16/AF16</f>
        <v>0.615512642014154</v>
      </c>
      <c r="AH16" s="173"/>
      <c r="AI16" s="173"/>
      <c r="AJ16" s="216"/>
      <c r="AK16" s="216"/>
      <c r="AL16" s="173"/>
      <c r="AM16" s="173">
        <v>5.13</v>
      </c>
      <c r="AN16" s="173">
        <f t="shared" ref="AN16:AN22" si="5">AM16*AF16</f>
        <v>1.250177409</v>
      </c>
      <c r="AO16" s="173"/>
      <c r="AP16" s="173">
        <f t="shared" si="2"/>
        <v>1.250177409</v>
      </c>
      <c r="AQ16" s="173"/>
      <c r="AR16" s="173"/>
      <c r="AS16" s="173"/>
      <c r="AT16" s="173"/>
      <c r="AU16" s="173" t="s">
        <v>64</v>
      </c>
      <c r="AV16" s="165">
        <v>1</v>
      </c>
      <c r="AW16" s="165">
        <v>0</v>
      </c>
    </row>
    <row r="17" s="140" customFormat="1" ht="39.95" customHeight="1" spans="1:49">
      <c r="A17" s="163">
        <f t="shared" si="3"/>
        <v>8</v>
      </c>
      <c r="B17" s="169">
        <v>3</v>
      </c>
      <c r="C17" s="170" t="s">
        <v>98</v>
      </c>
      <c r="D17" s="112"/>
      <c r="E17" s="171" t="s">
        <v>108</v>
      </c>
      <c r="F17" s="172" t="s">
        <v>109</v>
      </c>
      <c r="G17" s="173" t="s">
        <v>64</v>
      </c>
      <c r="H17" s="173" t="s">
        <v>80</v>
      </c>
      <c r="I17" s="163" t="s">
        <v>66</v>
      </c>
      <c r="J17" s="170"/>
      <c r="K17" s="178" t="s">
        <v>67</v>
      </c>
      <c r="L17" s="170" t="s">
        <v>64</v>
      </c>
      <c r="M17" s="178" t="s">
        <v>67</v>
      </c>
      <c r="N17" s="179" t="s">
        <v>69</v>
      </c>
      <c r="O17" s="179" t="s">
        <v>68</v>
      </c>
      <c r="P17" s="170" t="s">
        <v>110</v>
      </c>
      <c r="Q17" s="173" t="s">
        <v>64</v>
      </c>
      <c r="R17" s="173" t="s">
        <v>64</v>
      </c>
      <c r="S17" s="173" t="s">
        <v>64</v>
      </c>
      <c r="T17" s="173" t="s">
        <v>64</v>
      </c>
      <c r="U17" s="173" t="s">
        <v>64</v>
      </c>
      <c r="V17" s="184">
        <v>0.095</v>
      </c>
      <c r="W17" s="173" t="s">
        <v>64</v>
      </c>
      <c r="X17" s="173" t="s">
        <v>64</v>
      </c>
      <c r="Y17" s="173" t="s">
        <v>64</v>
      </c>
      <c r="Z17" s="173" t="s">
        <v>64</v>
      </c>
      <c r="AA17" s="173" t="s">
        <v>111</v>
      </c>
      <c r="AB17" s="173"/>
      <c r="AC17" s="197"/>
      <c r="AD17" s="197"/>
      <c r="AE17" s="197"/>
      <c r="AF17" s="197"/>
      <c r="AG17" s="215"/>
      <c r="AH17" s="173"/>
      <c r="AI17" s="173"/>
      <c r="AJ17" s="216"/>
      <c r="AK17" s="216"/>
      <c r="AL17" s="173"/>
      <c r="AM17" s="173"/>
      <c r="AN17" s="173">
        <v>0.15</v>
      </c>
      <c r="AO17" s="173"/>
      <c r="AP17" s="173">
        <f t="shared" si="2"/>
        <v>0.15</v>
      </c>
      <c r="AQ17" s="173"/>
      <c r="AR17" s="173"/>
      <c r="AS17" s="173"/>
      <c r="AT17" s="173"/>
      <c r="AU17" s="173" t="s">
        <v>64</v>
      </c>
      <c r="AV17" s="170">
        <v>2</v>
      </c>
      <c r="AW17" s="170">
        <v>0</v>
      </c>
    </row>
    <row r="18" s="140" customFormat="1" ht="39.95" customHeight="1" spans="1:49">
      <c r="A18" s="163">
        <f t="shared" si="3"/>
        <v>9</v>
      </c>
      <c r="B18" s="164">
        <v>2</v>
      </c>
      <c r="C18" s="165" t="s">
        <v>76</v>
      </c>
      <c r="D18" s="166" t="s">
        <v>112</v>
      </c>
      <c r="E18" s="166" t="s">
        <v>112</v>
      </c>
      <c r="F18" s="167" t="s">
        <v>113</v>
      </c>
      <c r="G18" s="168" t="s">
        <v>64</v>
      </c>
      <c r="H18" s="168" t="s">
        <v>80</v>
      </c>
      <c r="I18" s="163" t="s">
        <v>66</v>
      </c>
      <c r="J18" s="165"/>
      <c r="K18" s="176" t="s">
        <v>67</v>
      </c>
      <c r="L18" s="166" t="s">
        <v>112</v>
      </c>
      <c r="M18" s="177" t="s">
        <v>67</v>
      </c>
      <c r="N18" s="165" t="s">
        <v>68</v>
      </c>
      <c r="O18" s="165" t="s">
        <v>69</v>
      </c>
      <c r="P18" s="166" t="s">
        <v>81</v>
      </c>
      <c r="Q18" s="165" t="s">
        <v>114</v>
      </c>
      <c r="R18" s="165" t="s">
        <v>106</v>
      </c>
      <c r="S18" s="168" t="s">
        <v>115</v>
      </c>
      <c r="T18" s="165" t="s">
        <v>116</v>
      </c>
      <c r="U18" s="168" t="s">
        <v>64</v>
      </c>
      <c r="V18" s="185">
        <v>0.667</v>
      </c>
      <c r="W18" s="168" t="s">
        <v>64</v>
      </c>
      <c r="X18" s="168" t="s">
        <v>64</v>
      </c>
      <c r="Y18" s="168" t="s">
        <v>64</v>
      </c>
      <c r="Z18" s="168" t="s">
        <v>64</v>
      </c>
      <c r="AA18" s="173" t="s">
        <v>85</v>
      </c>
      <c r="AB18" s="173"/>
      <c r="AC18" s="197">
        <v>305</v>
      </c>
      <c r="AD18" s="197">
        <v>94</v>
      </c>
      <c r="AE18" s="197">
        <v>5</v>
      </c>
      <c r="AF18" s="197">
        <f t="shared" ref="AF18:AF22" si="6">AC18*AD18*AE18*7860/1000000000</f>
        <v>1.126731</v>
      </c>
      <c r="AG18" s="215">
        <f t="shared" si="4"/>
        <v>0.591978032023615</v>
      </c>
      <c r="AH18" s="173"/>
      <c r="AI18" s="173"/>
      <c r="AJ18" s="216"/>
      <c r="AK18" s="216"/>
      <c r="AL18" s="173"/>
      <c r="AM18" s="173">
        <v>3.9</v>
      </c>
      <c r="AN18" s="173">
        <f t="shared" si="5"/>
        <v>4.3942509</v>
      </c>
      <c r="AO18" s="173"/>
      <c r="AP18" s="173">
        <f t="shared" si="2"/>
        <v>4.3942509</v>
      </c>
      <c r="AQ18" s="173"/>
      <c r="AR18" s="173"/>
      <c r="AS18" s="173"/>
      <c r="AT18" s="173"/>
      <c r="AU18" s="173"/>
      <c r="AV18" s="165">
        <v>0</v>
      </c>
      <c r="AW18" s="165">
        <v>1</v>
      </c>
    </row>
    <row r="19" s="140" customFormat="1" ht="39.95" customHeight="1" spans="1:49">
      <c r="A19" s="163">
        <f t="shared" si="3"/>
        <v>10</v>
      </c>
      <c r="B19" s="164">
        <v>2</v>
      </c>
      <c r="C19" s="165" t="s">
        <v>76</v>
      </c>
      <c r="D19" s="166" t="s">
        <v>117</v>
      </c>
      <c r="E19" s="166" t="s">
        <v>117</v>
      </c>
      <c r="F19" s="167" t="s">
        <v>118</v>
      </c>
      <c r="G19" s="168" t="s">
        <v>64</v>
      </c>
      <c r="H19" s="168" t="s">
        <v>80</v>
      </c>
      <c r="I19" s="163" t="s">
        <v>66</v>
      </c>
      <c r="J19" s="165"/>
      <c r="K19" s="176" t="s">
        <v>67</v>
      </c>
      <c r="L19" s="166" t="s">
        <v>117</v>
      </c>
      <c r="M19" s="177" t="s">
        <v>67</v>
      </c>
      <c r="N19" s="165" t="s">
        <v>68</v>
      </c>
      <c r="O19" s="165" t="s">
        <v>69</v>
      </c>
      <c r="P19" s="166" t="s">
        <v>81</v>
      </c>
      <c r="Q19" s="165" t="s">
        <v>114</v>
      </c>
      <c r="R19" s="165" t="s">
        <v>106</v>
      </c>
      <c r="S19" s="168" t="s">
        <v>119</v>
      </c>
      <c r="T19" s="165" t="s">
        <v>116</v>
      </c>
      <c r="U19" s="168" t="s">
        <v>64</v>
      </c>
      <c r="V19" s="185">
        <v>0.667</v>
      </c>
      <c r="W19" s="168" t="s">
        <v>64</v>
      </c>
      <c r="X19" s="168" t="s">
        <v>64</v>
      </c>
      <c r="Y19" s="168" t="s">
        <v>64</v>
      </c>
      <c r="Z19" s="168" t="s">
        <v>64</v>
      </c>
      <c r="AA19" s="173" t="s">
        <v>85</v>
      </c>
      <c r="AB19" s="173"/>
      <c r="AC19" s="197">
        <v>305</v>
      </c>
      <c r="AD19" s="197">
        <v>94</v>
      </c>
      <c r="AE19" s="197">
        <v>5</v>
      </c>
      <c r="AF19" s="197">
        <f t="shared" si="6"/>
        <v>1.126731</v>
      </c>
      <c r="AG19" s="215">
        <f t="shared" si="4"/>
        <v>0.591978032023615</v>
      </c>
      <c r="AH19" s="173"/>
      <c r="AI19" s="173"/>
      <c r="AJ19" s="216"/>
      <c r="AK19" s="216"/>
      <c r="AL19" s="173"/>
      <c r="AM19" s="173">
        <v>3.9</v>
      </c>
      <c r="AN19" s="173">
        <f t="shared" si="5"/>
        <v>4.3942509</v>
      </c>
      <c r="AO19" s="173"/>
      <c r="AP19" s="173">
        <f t="shared" si="2"/>
        <v>4.3942509</v>
      </c>
      <c r="AQ19" s="173"/>
      <c r="AR19" s="173"/>
      <c r="AS19" s="173"/>
      <c r="AT19" s="173"/>
      <c r="AU19" s="173"/>
      <c r="AV19" s="165">
        <v>0</v>
      </c>
      <c r="AW19" s="165">
        <v>1</v>
      </c>
    </row>
    <row r="20" s="140" customFormat="1" ht="39.95" customHeight="1" spans="1:49">
      <c r="A20" s="163">
        <f t="shared" si="3"/>
        <v>11</v>
      </c>
      <c r="B20" s="164">
        <v>2</v>
      </c>
      <c r="C20" s="165" t="s">
        <v>76</v>
      </c>
      <c r="D20" s="166" t="s">
        <v>120</v>
      </c>
      <c r="E20" s="166" t="s">
        <v>120</v>
      </c>
      <c r="F20" s="167" t="s">
        <v>121</v>
      </c>
      <c r="G20" s="168" t="s">
        <v>64</v>
      </c>
      <c r="H20" s="168" t="s">
        <v>80</v>
      </c>
      <c r="I20" s="163" t="s">
        <v>66</v>
      </c>
      <c r="J20" s="165"/>
      <c r="K20" s="176" t="s">
        <v>67</v>
      </c>
      <c r="L20" s="166" t="s">
        <v>120</v>
      </c>
      <c r="M20" s="177" t="s">
        <v>67</v>
      </c>
      <c r="N20" s="165" t="s">
        <v>68</v>
      </c>
      <c r="O20" s="165" t="s">
        <v>69</v>
      </c>
      <c r="P20" s="166" t="s">
        <v>93</v>
      </c>
      <c r="Q20" s="165" t="s">
        <v>114</v>
      </c>
      <c r="R20" s="165" t="s">
        <v>95</v>
      </c>
      <c r="S20" s="168" t="s">
        <v>122</v>
      </c>
      <c r="T20" s="165" t="s">
        <v>123</v>
      </c>
      <c r="U20" s="168" t="s">
        <v>64</v>
      </c>
      <c r="V20" s="185">
        <v>0.048</v>
      </c>
      <c r="W20" s="168" t="s">
        <v>64</v>
      </c>
      <c r="X20" s="168" t="s">
        <v>64</v>
      </c>
      <c r="Y20" s="168" t="s">
        <v>64</v>
      </c>
      <c r="Z20" s="168" t="s">
        <v>64</v>
      </c>
      <c r="AA20" s="173" t="s">
        <v>97</v>
      </c>
      <c r="AB20" s="173"/>
      <c r="AC20" s="197">
        <f>V20/0.869*1000+10</f>
        <v>65.2359033371692</v>
      </c>
      <c r="AD20" s="197"/>
      <c r="AE20" s="197"/>
      <c r="AF20" s="197">
        <f>AC20*0.869/1000</f>
        <v>0.05669</v>
      </c>
      <c r="AG20" s="215">
        <f t="shared" si="4"/>
        <v>0.846710178161933</v>
      </c>
      <c r="AH20" s="173"/>
      <c r="AI20" s="173"/>
      <c r="AJ20" s="216"/>
      <c r="AK20" s="216"/>
      <c r="AL20" s="173"/>
      <c r="AM20" s="173">
        <v>4.3</v>
      </c>
      <c r="AN20" s="173">
        <f t="shared" si="5"/>
        <v>0.243767</v>
      </c>
      <c r="AO20" s="173"/>
      <c r="AP20" s="173">
        <f t="shared" si="2"/>
        <v>0.243767</v>
      </c>
      <c r="AQ20" s="173"/>
      <c r="AR20" s="173"/>
      <c r="AS20" s="173"/>
      <c r="AT20" s="173"/>
      <c r="AU20" s="173"/>
      <c r="AV20" s="165">
        <v>0</v>
      </c>
      <c r="AW20" s="165">
        <v>1</v>
      </c>
    </row>
    <row r="21" s="140" customFormat="1" ht="39.95" customHeight="1" spans="1:49">
      <c r="A21" s="163">
        <f t="shared" si="3"/>
        <v>12</v>
      </c>
      <c r="B21" s="164">
        <v>2</v>
      </c>
      <c r="C21" s="165" t="s">
        <v>124</v>
      </c>
      <c r="D21" s="166"/>
      <c r="E21" s="166" t="s">
        <v>125</v>
      </c>
      <c r="F21" s="167" t="s">
        <v>126</v>
      </c>
      <c r="G21" s="168" t="s">
        <v>64</v>
      </c>
      <c r="H21" s="168" t="s">
        <v>80</v>
      </c>
      <c r="I21" s="163" t="s">
        <v>66</v>
      </c>
      <c r="J21" s="165"/>
      <c r="K21" s="176" t="s">
        <v>67</v>
      </c>
      <c r="L21" s="166" t="s">
        <v>125</v>
      </c>
      <c r="M21" s="177" t="s">
        <v>67</v>
      </c>
      <c r="N21" s="165" t="s">
        <v>69</v>
      </c>
      <c r="O21" s="165" t="s">
        <v>68</v>
      </c>
      <c r="P21" s="166" t="s">
        <v>81</v>
      </c>
      <c r="Q21" s="165" t="s">
        <v>127</v>
      </c>
      <c r="R21" s="165" t="s">
        <v>64</v>
      </c>
      <c r="S21" s="168" t="s">
        <v>64</v>
      </c>
      <c r="T21" s="165" t="s">
        <v>64</v>
      </c>
      <c r="U21" s="168" t="s">
        <v>64</v>
      </c>
      <c r="V21" s="185">
        <v>0.325</v>
      </c>
      <c r="W21" s="168" t="s">
        <v>64</v>
      </c>
      <c r="X21" s="168" t="s">
        <v>64</v>
      </c>
      <c r="Y21" s="168" t="s">
        <v>64</v>
      </c>
      <c r="Z21" s="168" t="s">
        <v>64</v>
      </c>
      <c r="AA21" s="173" t="s">
        <v>85</v>
      </c>
      <c r="AB21" s="173" t="s">
        <v>128</v>
      </c>
      <c r="AC21" s="197">
        <v>208</v>
      </c>
      <c r="AD21" s="197">
        <v>106</v>
      </c>
      <c r="AE21" s="197" t="s">
        <v>129</v>
      </c>
      <c r="AF21" s="197">
        <f t="shared" si="6"/>
        <v>0.51989184</v>
      </c>
      <c r="AG21" s="215">
        <f t="shared" si="4"/>
        <v>0.625130027045625</v>
      </c>
      <c r="AH21" s="173"/>
      <c r="AI21" s="173"/>
      <c r="AJ21" s="216"/>
      <c r="AK21" s="216"/>
      <c r="AL21" s="173"/>
      <c r="AM21" s="173">
        <v>5.13</v>
      </c>
      <c r="AN21" s="173">
        <f t="shared" si="5"/>
        <v>2.6670451392</v>
      </c>
      <c r="AO21" s="173"/>
      <c r="AP21" s="173">
        <f t="shared" si="2"/>
        <v>2.6670451392</v>
      </c>
      <c r="AQ21" s="173"/>
      <c r="AR21" s="173"/>
      <c r="AS21" s="173"/>
      <c r="AT21" s="173"/>
      <c r="AU21" s="173"/>
      <c r="AV21" s="165">
        <v>0</v>
      </c>
      <c r="AW21" s="165">
        <v>1</v>
      </c>
    </row>
    <row r="22" s="140" customFormat="1" ht="39.95" customHeight="1" spans="1:49">
      <c r="A22" s="163">
        <f t="shared" si="3"/>
        <v>13</v>
      </c>
      <c r="B22" s="164">
        <v>2</v>
      </c>
      <c r="C22" s="165" t="s">
        <v>124</v>
      </c>
      <c r="D22" s="166"/>
      <c r="E22" s="166" t="s">
        <v>130</v>
      </c>
      <c r="F22" s="167" t="s">
        <v>131</v>
      </c>
      <c r="G22" s="168" t="s">
        <v>64</v>
      </c>
      <c r="H22" s="168" t="s">
        <v>80</v>
      </c>
      <c r="I22" s="163" t="s">
        <v>66</v>
      </c>
      <c r="J22" s="165"/>
      <c r="K22" s="176" t="s">
        <v>67</v>
      </c>
      <c r="L22" s="166" t="s">
        <v>130</v>
      </c>
      <c r="M22" s="177" t="s">
        <v>67</v>
      </c>
      <c r="N22" s="165" t="s">
        <v>69</v>
      </c>
      <c r="O22" s="165" t="s">
        <v>68</v>
      </c>
      <c r="P22" s="166" t="s">
        <v>81</v>
      </c>
      <c r="Q22" s="165" t="s">
        <v>127</v>
      </c>
      <c r="R22" s="165" t="s">
        <v>64</v>
      </c>
      <c r="S22" s="168" t="s">
        <v>64</v>
      </c>
      <c r="T22" s="165" t="s">
        <v>64</v>
      </c>
      <c r="U22" s="168" t="s">
        <v>64</v>
      </c>
      <c r="V22" s="185">
        <v>0.354</v>
      </c>
      <c r="W22" s="168" t="s">
        <v>64</v>
      </c>
      <c r="X22" s="168" t="s">
        <v>64</v>
      </c>
      <c r="Y22" s="168" t="s">
        <v>64</v>
      </c>
      <c r="Z22" s="168" t="s">
        <v>64</v>
      </c>
      <c r="AA22" s="173" t="s">
        <v>85</v>
      </c>
      <c r="AB22" s="173" t="s">
        <v>132</v>
      </c>
      <c r="AC22" s="197">
        <v>190</v>
      </c>
      <c r="AD22" s="197">
        <v>104</v>
      </c>
      <c r="AE22" s="197" t="s">
        <v>129</v>
      </c>
      <c r="AF22" s="197">
        <f t="shared" si="6"/>
        <v>0.4659408</v>
      </c>
      <c r="AG22" s="215">
        <f t="shared" si="4"/>
        <v>0.75975317035984</v>
      </c>
      <c r="AH22" s="173"/>
      <c r="AI22" s="173"/>
      <c r="AJ22" s="216"/>
      <c r="AK22" s="216"/>
      <c r="AL22" s="173"/>
      <c r="AM22" s="173">
        <v>5.13</v>
      </c>
      <c r="AN22" s="173">
        <f t="shared" si="5"/>
        <v>2.390276304</v>
      </c>
      <c r="AO22" s="173"/>
      <c r="AP22" s="173">
        <f t="shared" si="2"/>
        <v>2.390276304</v>
      </c>
      <c r="AQ22" s="173"/>
      <c r="AR22" s="173"/>
      <c r="AS22" s="173"/>
      <c r="AT22" s="173"/>
      <c r="AU22" s="173"/>
      <c r="AV22" s="165">
        <v>0</v>
      </c>
      <c r="AW22" s="165">
        <v>1</v>
      </c>
    </row>
    <row r="23" s="140" customFormat="1" ht="39.95" customHeight="1" spans="1:49">
      <c r="A23" s="163">
        <f t="shared" si="3"/>
        <v>14</v>
      </c>
      <c r="B23" s="164">
        <v>2</v>
      </c>
      <c r="C23" s="165" t="s">
        <v>124</v>
      </c>
      <c r="D23" s="166"/>
      <c r="E23" s="166" t="s">
        <v>133</v>
      </c>
      <c r="F23" s="167" t="s">
        <v>134</v>
      </c>
      <c r="G23" s="168" t="s">
        <v>64</v>
      </c>
      <c r="H23" s="168" t="s">
        <v>80</v>
      </c>
      <c r="I23" s="163" t="s">
        <v>66</v>
      </c>
      <c r="J23" s="165"/>
      <c r="K23" s="176" t="s">
        <v>67</v>
      </c>
      <c r="L23" s="166" t="s">
        <v>64</v>
      </c>
      <c r="M23" s="177" t="s">
        <v>67</v>
      </c>
      <c r="N23" s="165" t="s">
        <v>69</v>
      </c>
      <c r="O23" s="165" t="s">
        <v>68</v>
      </c>
      <c r="P23" s="166" t="s">
        <v>110</v>
      </c>
      <c r="Q23" s="165" t="s">
        <v>135</v>
      </c>
      <c r="R23" s="165" t="s">
        <v>64</v>
      </c>
      <c r="S23" s="168" t="s">
        <v>64</v>
      </c>
      <c r="T23" s="165" t="s">
        <v>136</v>
      </c>
      <c r="U23" s="168" t="s">
        <v>64</v>
      </c>
      <c r="V23" s="185">
        <v>0.014</v>
      </c>
      <c r="W23" s="168" t="s">
        <v>64</v>
      </c>
      <c r="X23" s="168" t="s">
        <v>64</v>
      </c>
      <c r="Y23" s="168" t="s">
        <v>64</v>
      </c>
      <c r="Z23" s="168" t="s">
        <v>64</v>
      </c>
      <c r="AA23" s="173"/>
      <c r="AB23" s="173"/>
      <c r="AC23" s="197"/>
      <c r="AD23" s="197"/>
      <c r="AE23" s="197"/>
      <c r="AF23" s="197"/>
      <c r="AG23" s="215"/>
      <c r="AH23" s="173"/>
      <c r="AI23" s="173"/>
      <c r="AJ23" s="216"/>
      <c r="AK23" s="216"/>
      <c r="AL23" s="173"/>
      <c r="AM23" s="173"/>
      <c r="AN23" s="173">
        <v>0.735</v>
      </c>
      <c r="AO23" s="173"/>
      <c r="AP23" s="173">
        <f t="shared" si="2"/>
        <v>0.735</v>
      </c>
      <c r="AQ23" s="173"/>
      <c r="AR23" s="173"/>
      <c r="AS23" s="173"/>
      <c r="AT23" s="173"/>
      <c r="AU23" s="173"/>
      <c r="AV23" s="165">
        <v>0</v>
      </c>
      <c r="AW23" s="165">
        <v>2</v>
      </c>
    </row>
    <row r="24" s="140" customFormat="1" ht="39.95" customHeight="1" spans="1:49">
      <c r="A24" s="163">
        <f t="shared" si="3"/>
        <v>15</v>
      </c>
      <c r="B24" s="169">
        <v>2</v>
      </c>
      <c r="C24" s="170" t="s">
        <v>98</v>
      </c>
      <c r="D24" s="171"/>
      <c r="E24" s="171" t="s">
        <v>137</v>
      </c>
      <c r="F24" s="172" t="s">
        <v>138</v>
      </c>
      <c r="G24" s="173" t="s">
        <v>64</v>
      </c>
      <c r="H24" s="173" t="s">
        <v>80</v>
      </c>
      <c r="I24" s="163" t="s">
        <v>66</v>
      </c>
      <c r="J24" s="170"/>
      <c r="K24" s="178" t="s">
        <v>67</v>
      </c>
      <c r="L24" s="171" t="s">
        <v>137</v>
      </c>
      <c r="M24" s="178" t="s">
        <v>67</v>
      </c>
      <c r="N24" s="179" t="s">
        <v>69</v>
      </c>
      <c r="O24" s="179" t="s">
        <v>68</v>
      </c>
      <c r="P24" s="170" t="s">
        <v>81</v>
      </c>
      <c r="Q24" s="170" t="s">
        <v>139</v>
      </c>
      <c r="R24" s="173" t="s">
        <v>64</v>
      </c>
      <c r="S24" s="173" t="s">
        <v>64</v>
      </c>
      <c r="T24" s="170" t="s">
        <v>140</v>
      </c>
      <c r="U24" s="173" t="s">
        <v>64</v>
      </c>
      <c r="V24" s="184">
        <v>0.0429</v>
      </c>
      <c r="W24" s="173" t="s">
        <v>64</v>
      </c>
      <c r="X24" s="173" t="s">
        <v>64</v>
      </c>
      <c r="Y24" s="173" t="s">
        <v>64</v>
      </c>
      <c r="Z24" s="173" t="s">
        <v>64</v>
      </c>
      <c r="AA24" s="173"/>
      <c r="AB24" s="173"/>
      <c r="AC24" s="197"/>
      <c r="AD24" s="197"/>
      <c r="AE24" s="197"/>
      <c r="AF24" s="197"/>
      <c r="AG24" s="215"/>
      <c r="AH24" s="173"/>
      <c r="AI24" s="173"/>
      <c r="AJ24" s="216"/>
      <c r="AK24" s="216"/>
      <c r="AL24" s="173"/>
      <c r="AM24" s="173"/>
      <c r="AN24" s="173"/>
      <c r="AO24" s="173"/>
      <c r="AP24" s="173">
        <f t="shared" si="2"/>
        <v>0</v>
      </c>
      <c r="AQ24" s="173"/>
      <c r="AR24" s="173"/>
      <c r="AS24" s="173"/>
      <c r="AT24" s="173"/>
      <c r="AU24" s="173" t="s">
        <v>64</v>
      </c>
      <c r="AV24" s="170">
        <v>1</v>
      </c>
      <c r="AW24" s="170">
        <v>0</v>
      </c>
    </row>
    <row r="25" s="140" customFormat="1" ht="39.95" customHeight="1" spans="1:49">
      <c r="A25" s="163">
        <f t="shared" si="3"/>
        <v>16</v>
      </c>
      <c r="B25" s="169">
        <v>2</v>
      </c>
      <c r="C25" s="170" t="s">
        <v>98</v>
      </c>
      <c r="D25" s="171"/>
      <c r="E25" s="171" t="s">
        <v>141</v>
      </c>
      <c r="F25" s="172" t="s">
        <v>142</v>
      </c>
      <c r="G25" s="173" t="s">
        <v>64</v>
      </c>
      <c r="H25" s="173" t="s">
        <v>80</v>
      </c>
      <c r="I25" s="163" t="s">
        <v>66</v>
      </c>
      <c r="J25" s="170"/>
      <c r="K25" s="178" t="s">
        <v>67</v>
      </c>
      <c r="L25" s="171" t="s">
        <v>141</v>
      </c>
      <c r="M25" s="178" t="s">
        <v>67</v>
      </c>
      <c r="N25" s="179" t="s">
        <v>69</v>
      </c>
      <c r="O25" s="179" t="s">
        <v>68</v>
      </c>
      <c r="P25" s="170" t="s">
        <v>81</v>
      </c>
      <c r="Q25" s="170" t="s">
        <v>143</v>
      </c>
      <c r="R25" s="170" t="s">
        <v>144</v>
      </c>
      <c r="S25" s="173" t="s">
        <v>64</v>
      </c>
      <c r="T25" s="170" t="s">
        <v>145</v>
      </c>
      <c r="U25" s="173" t="s">
        <v>64</v>
      </c>
      <c r="V25" s="184">
        <v>0.0191</v>
      </c>
      <c r="W25" s="173" t="s">
        <v>64</v>
      </c>
      <c r="X25" s="173" t="s">
        <v>64</v>
      </c>
      <c r="Y25" s="173" t="s">
        <v>64</v>
      </c>
      <c r="Z25" s="173" t="s">
        <v>64</v>
      </c>
      <c r="AA25" s="173" t="s">
        <v>85</v>
      </c>
      <c r="AB25" s="170" t="s">
        <v>146</v>
      </c>
      <c r="AC25" s="197">
        <v>44</v>
      </c>
      <c r="AD25" s="197">
        <v>33.5</v>
      </c>
      <c r="AE25" s="197">
        <v>3</v>
      </c>
      <c r="AF25" s="197">
        <f>AC25*AD25*AE25*7860/1000000000</f>
        <v>0.03475692</v>
      </c>
      <c r="AG25" s="215">
        <f t="shared" ref="AG25:AG27" si="7">V25/AF25</f>
        <v>0.549530856013709</v>
      </c>
      <c r="AH25" s="173"/>
      <c r="AI25" s="173"/>
      <c r="AJ25" s="216"/>
      <c r="AK25" s="216"/>
      <c r="AL25" s="173"/>
      <c r="AM25" s="173">
        <v>4.9</v>
      </c>
      <c r="AN25" s="173">
        <f t="shared" ref="AN25:AN27" si="8">AM25*AF25</f>
        <v>0.170308908</v>
      </c>
      <c r="AO25" s="173"/>
      <c r="AP25" s="173">
        <f t="shared" si="2"/>
        <v>0.170308908</v>
      </c>
      <c r="AQ25" s="173"/>
      <c r="AR25" s="173"/>
      <c r="AS25" s="173"/>
      <c r="AT25" s="173"/>
      <c r="AU25" s="173" t="s">
        <v>64</v>
      </c>
      <c r="AV25" s="170">
        <v>1</v>
      </c>
      <c r="AW25" s="170">
        <v>2</v>
      </c>
    </row>
    <row r="26" s="140" customFormat="1" ht="39.95" customHeight="1" spans="1:49">
      <c r="A26" s="163">
        <f t="shared" si="3"/>
        <v>17</v>
      </c>
      <c r="B26" s="169">
        <v>2</v>
      </c>
      <c r="C26" s="165" t="s">
        <v>76</v>
      </c>
      <c r="D26" s="166"/>
      <c r="E26" s="166" t="s">
        <v>147</v>
      </c>
      <c r="F26" s="167" t="s">
        <v>148</v>
      </c>
      <c r="G26" s="168" t="s">
        <v>64</v>
      </c>
      <c r="H26" s="168" t="s">
        <v>80</v>
      </c>
      <c r="I26" s="163" t="s">
        <v>66</v>
      </c>
      <c r="J26" s="165"/>
      <c r="K26" s="176" t="s">
        <v>67</v>
      </c>
      <c r="L26" s="166" t="s">
        <v>149</v>
      </c>
      <c r="M26" s="176" t="s">
        <v>67</v>
      </c>
      <c r="N26" s="163" t="s">
        <v>68</v>
      </c>
      <c r="O26" s="163" t="s">
        <v>69</v>
      </c>
      <c r="P26" s="165" t="s">
        <v>93</v>
      </c>
      <c r="Q26" s="165" t="s">
        <v>143</v>
      </c>
      <c r="R26" s="165" t="s">
        <v>83</v>
      </c>
      <c r="S26" s="168" t="s">
        <v>64</v>
      </c>
      <c r="T26" s="165" t="s">
        <v>150</v>
      </c>
      <c r="U26" s="168" t="s">
        <v>64</v>
      </c>
      <c r="V26" s="185">
        <v>0.5084</v>
      </c>
      <c r="W26" s="173"/>
      <c r="X26" s="173"/>
      <c r="Y26" s="173"/>
      <c r="Z26" s="173"/>
      <c r="AA26" s="173" t="s">
        <v>151</v>
      </c>
      <c r="AB26" s="173"/>
      <c r="AC26" s="197">
        <f>V26/1.387*1000+10</f>
        <v>376.546503244412</v>
      </c>
      <c r="AD26" s="197"/>
      <c r="AE26" s="197"/>
      <c r="AF26" s="197">
        <f>AC26*1.387/1000</f>
        <v>0.52227</v>
      </c>
      <c r="AG26" s="215">
        <f t="shared" si="7"/>
        <v>0.973442855228139</v>
      </c>
      <c r="AH26" s="173"/>
      <c r="AI26" s="173"/>
      <c r="AJ26" s="216"/>
      <c r="AK26" s="216"/>
      <c r="AL26" s="173"/>
      <c r="AM26" s="173">
        <v>4.5</v>
      </c>
      <c r="AN26" s="173">
        <f t="shared" si="8"/>
        <v>2.350215</v>
      </c>
      <c r="AO26" s="173"/>
      <c r="AP26" s="173">
        <f t="shared" si="2"/>
        <v>2.350215</v>
      </c>
      <c r="AQ26" s="173"/>
      <c r="AR26" s="173"/>
      <c r="AS26" s="173"/>
      <c r="AT26" s="173"/>
      <c r="AU26" s="173"/>
      <c r="AV26" s="165">
        <v>1</v>
      </c>
      <c r="AW26" s="165">
        <v>0</v>
      </c>
    </row>
    <row r="27" s="140" customFormat="1" ht="39.95" customHeight="1" spans="1:49">
      <c r="A27" s="163">
        <f t="shared" si="3"/>
        <v>18</v>
      </c>
      <c r="B27" s="164">
        <v>2</v>
      </c>
      <c r="C27" s="165" t="s">
        <v>152</v>
      </c>
      <c r="D27" s="166"/>
      <c r="E27" s="166" t="s">
        <v>153</v>
      </c>
      <c r="F27" s="167" t="s">
        <v>154</v>
      </c>
      <c r="G27" s="168" t="s">
        <v>64</v>
      </c>
      <c r="H27" s="168" t="s">
        <v>80</v>
      </c>
      <c r="I27" s="163" t="s">
        <v>66</v>
      </c>
      <c r="J27" s="165"/>
      <c r="K27" s="176" t="s">
        <v>67</v>
      </c>
      <c r="L27" s="166" t="s">
        <v>153</v>
      </c>
      <c r="M27" s="177" t="s">
        <v>67</v>
      </c>
      <c r="N27" s="165" t="s">
        <v>69</v>
      </c>
      <c r="O27" s="165" t="s">
        <v>68</v>
      </c>
      <c r="P27" s="166" t="s">
        <v>93</v>
      </c>
      <c r="Q27" s="165" t="s">
        <v>155</v>
      </c>
      <c r="R27" s="165" t="s">
        <v>64</v>
      </c>
      <c r="S27" s="168" t="s">
        <v>115</v>
      </c>
      <c r="T27" s="165" t="s">
        <v>156</v>
      </c>
      <c r="U27" s="168" t="s">
        <v>64</v>
      </c>
      <c r="V27" s="185">
        <v>0.4346</v>
      </c>
      <c r="W27" s="168" t="s">
        <v>64</v>
      </c>
      <c r="X27" s="168" t="s">
        <v>64</v>
      </c>
      <c r="Y27" s="168" t="s">
        <v>64</v>
      </c>
      <c r="Z27" s="168" t="s">
        <v>64</v>
      </c>
      <c r="AA27" s="173" t="s">
        <v>151</v>
      </c>
      <c r="AB27" s="173"/>
      <c r="AC27" s="197">
        <f>V27/1.134*1000+10</f>
        <v>393.245149911817</v>
      </c>
      <c r="AD27" s="197"/>
      <c r="AE27" s="197"/>
      <c r="AF27" s="197">
        <f>AC27*1.134/1000</f>
        <v>0.44594</v>
      </c>
      <c r="AG27" s="215">
        <f t="shared" si="7"/>
        <v>0.974570570031842</v>
      </c>
      <c r="AH27" s="173"/>
      <c r="AI27" s="173"/>
      <c r="AJ27" s="216"/>
      <c r="AK27" s="216"/>
      <c r="AL27" s="173"/>
      <c r="AM27" s="173">
        <v>4.2</v>
      </c>
      <c r="AN27" s="173">
        <f t="shared" si="8"/>
        <v>1.872948</v>
      </c>
      <c r="AO27" s="173"/>
      <c r="AP27" s="173">
        <f t="shared" si="2"/>
        <v>1.872948</v>
      </c>
      <c r="AQ27" s="173"/>
      <c r="AR27" s="173"/>
      <c r="AS27" s="173"/>
      <c r="AT27" s="173"/>
      <c r="AU27" s="173"/>
      <c r="AV27" s="165">
        <v>0</v>
      </c>
      <c r="AW27" s="165">
        <v>1</v>
      </c>
    </row>
    <row r="28" s="140" customFormat="1" ht="39.95" customHeight="1" spans="1:49">
      <c r="A28" s="163">
        <f t="shared" si="3"/>
        <v>19</v>
      </c>
      <c r="B28" s="164">
        <v>2</v>
      </c>
      <c r="C28" s="165" t="s">
        <v>157</v>
      </c>
      <c r="D28" s="166"/>
      <c r="E28" s="166" t="s">
        <v>158</v>
      </c>
      <c r="F28" s="167" t="s">
        <v>159</v>
      </c>
      <c r="G28" s="168" t="s">
        <v>64</v>
      </c>
      <c r="H28" s="168" t="s">
        <v>80</v>
      </c>
      <c r="I28" s="163" t="s">
        <v>66</v>
      </c>
      <c r="J28" s="165"/>
      <c r="K28" s="176" t="s">
        <v>67</v>
      </c>
      <c r="L28" s="166" t="s">
        <v>158</v>
      </c>
      <c r="M28" s="177" t="s">
        <v>67</v>
      </c>
      <c r="N28" s="165" t="s">
        <v>69</v>
      </c>
      <c r="O28" s="165" t="s">
        <v>68</v>
      </c>
      <c r="P28" s="166" t="s">
        <v>160</v>
      </c>
      <c r="Q28" s="165" t="s">
        <v>64</v>
      </c>
      <c r="R28" s="165" t="s">
        <v>64</v>
      </c>
      <c r="S28" s="168" t="s">
        <v>64</v>
      </c>
      <c r="T28" s="165" t="s">
        <v>161</v>
      </c>
      <c r="U28" s="168" t="s">
        <v>64</v>
      </c>
      <c r="V28" s="185">
        <v>0.097</v>
      </c>
      <c r="W28" s="168" t="s">
        <v>64</v>
      </c>
      <c r="X28" s="168" t="s">
        <v>64</v>
      </c>
      <c r="Y28" s="168" t="s">
        <v>64</v>
      </c>
      <c r="Z28" s="168" t="s">
        <v>64</v>
      </c>
      <c r="AA28" s="170" t="s">
        <v>103</v>
      </c>
      <c r="AB28" s="173"/>
      <c r="AC28" s="173"/>
      <c r="AD28" s="173"/>
      <c r="AE28" s="173"/>
      <c r="AF28" s="173"/>
      <c r="AG28" s="173"/>
      <c r="AH28" s="173">
        <f>3.14*0.7</f>
        <v>2.198</v>
      </c>
      <c r="AI28" s="173"/>
      <c r="AJ28" s="216"/>
      <c r="AK28" s="216"/>
      <c r="AL28" s="173"/>
      <c r="AM28" s="173">
        <v>0.05</v>
      </c>
      <c r="AN28" s="173">
        <f>AM28*AH28</f>
        <v>0.1099</v>
      </c>
      <c r="AO28" s="173"/>
      <c r="AP28" s="173">
        <f t="shared" si="2"/>
        <v>0.1099</v>
      </c>
      <c r="AQ28" s="173"/>
      <c r="AR28" s="173"/>
      <c r="AS28" s="173"/>
      <c r="AT28" s="173"/>
      <c r="AU28" s="173"/>
      <c r="AV28" s="165">
        <v>0</v>
      </c>
      <c r="AW28" s="165">
        <v>1</v>
      </c>
    </row>
    <row r="29" s="140" customFormat="1" ht="39.95" customHeight="1" spans="1:49">
      <c r="A29" s="163">
        <f t="shared" si="3"/>
        <v>20</v>
      </c>
      <c r="B29" s="164">
        <v>3</v>
      </c>
      <c r="C29" s="165" t="s">
        <v>124</v>
      </c>
      <c r="D29" s="166"/>
      <c r="E29" s="166" t="s">
        <v>162</v>
      </c>
      <c r="F29" s="167" t="s">
        <v>163</v>
      </c>
      <c r="G29" s="168" t="s">
        <v>64</v>
      </c>
      <c r="H29" s="168" t="s">
        <v>80</v>
      </c>
      <c r="I29" s="163" t="s">
        <v>66</v>
      </c>
      <c r="J29" s="165"/>
      <c r="K29" s="176" t="s">
        <v>67</v>
      </c>
      <c r="L29" s="166" t="s">
        <v>162</v>
      </c>
      <c r="M29" s="177" t="s">
        <v>67</v>
      </c>
      <c r="N29" s="165" t="s">
        <v>69</v>
      </c>
      <c r="O29" s="165" t="s">
        <v>68</v>
      </c>
      <c r="P29" s="166" t="s">
        <v>164</v>
      </c>
      <c r="Q29" s="165" t="s">
        <v>165</v>
      </c>
      <c r="R29" s="165" t="s">
        <v>64</v>
      </c>
      <c r="S29" s="168" t="s">
        <v>166</v>
      </c>
      <c r="T29" s="165" t="s">
        <v>167</v>
      </c>
      <c r="U29" s="168" t="s">
        <v>64</v>
      </c>
      <c r="V29" s="185">
        <v>0.096</v>
      </c>
      <c r="W29" s="168" t="s">
        <v>64</v>
      </c>
      <c r="X29" s="168" t="s">
        <v>64</v>
      </c>
      <c r="Y29" s="168" t="s">
        <v>64</v>
      </c>
      <c r="Z29" s="168" t="s">
        <v>64</v>
      </c>
      <c r="AA29" s="170" t="s">
        <v>85</v>
      </c>
      <c r="AB29" s="170" t="s">
        <v>168</v>
      </c>
      <c r="AC29" s="173">
        <v>110</v>
      </c>
      <c r="AD29" s="173">
        <v>54</v>
      </c>
      <c r="AE29" s="173">
        <v>3</v>
      </c>
      <c r="AF29" s="198">
        <f>AC29*AD29*AE29*7860/1000000000</f>
        <v>0.1400652</v>
      </c>
      <c r="AG29" s="215">
        <f t="shared" ref="AG29:AG33" si="9">V29/AF29</f>
        <v>0.685395087430711</v>
      </c>
      <c r="AH29" s="173"/>
      <c r="AI29" s="173"/>
      <c r="AJ29" s="216"/>
      <c r="AK29" s="216"/>
      <c r="AL29" s="173"/>
      <c r="AM29" s="173">
        <v>5.13</v>
      </c>
      <c r="AN29" s="173">
        <f t="shared" ref="AN29:AN35" si="10">AM29*AF29</f>
        <v>0.718534476</v>
      </c>
      <c r="AO29" s="173"/>
      <c r="AP29" s="173">
        <f t="shared" si="2"/>
        <v>0.718534476</v>
      </c>
      <c r="AQ29" s="173"/>
      <c r="AR29" s="173"/>
      <c r="AS29" s="173"/>
      <c r="AT29" s="173"/>
      <c r="AU29" s="173"/>
      <c r="AV29" s="165">
        <v>0</v>
      </c>
      <c r="AW29" s="165">
        <v>1</v>
      </c>
    </row>
    <row r="30" s="140" customFormat="1" ht="39.95" customHeight="1" spans="1:49">
      <c r="A30" s="163">
        <f t="shared" si="3"/>
        <v>21</v>
      </c>
      <c r="B30" s="164">
        <v>3</v>
      </c>
      <c r="C30" s="165" t="s">
        <v>124</v>
      </c>
      <c r="D30" s="166"/>
      <c r="E30" s="166" t="s">
        <v>133</v>
      </c>
      <c r="F30" s="167" t="s">
        <v>134</v>
      </c>
      <c r="G30" s="168" t="s">
        <v>64</v>
      </c>
      <c r="H30" s="168" t="s">
        <v>80</v>
      </c>
      <c r="I30" s="163" t="s">
        <v>66</v>
      </c>
      <c r="J30" s="165"/>
      <c r="K30" s="176" t="s">
        <v>67</v>
      </c>
      <c r="L30" s="166" t="s">
        <v>64</v>
      </c>
      <c r="M30" s="177" t="s">
        <v>67</v>
      </c>
      <c r="N30" s="165" t="s">
        <v>69</v>
      </c>
      <c r="O30" s="165" t="s">
        <v>68</v>
      </c>
      <c r="P30" s="166" t="s">
        <v>110</v>
      </c>
      <c r="Q30" s="165" t="s">
        <v>64</v>
      </c>
      <c r="R30" s="165" t="s">
        <v>64</v>
      </c>
      <c r="S30" s="168" t="s">
        <v>64</v>
      </c>
      <c r="T30" s="165" t="s">
        <v>169</v>
      </c>
      <c r="U30" s="168" t="s">
        <v>64</v>
      </c>
      <c r="V30" s="185">
        <v>0.001</v>
      </c>
      <c r="W30" s="168" t="s">
        <v>64</v>
      </c>
      <c r="X30" s="168" t="s">
        <v>64</v>
      </c>
      <c r="Y30" s="168" t="s">
        <v>64</v>
      </c>
      <c r="Z30" s="168" t="s">
        <v>64</v>
      </c>
      <c r="AA30" s="170"/>
      <c r="AB30" s="173"/>
      <c r="AC30" s="173"/>
      <c r="AD30" s="173"/>
      <c r="AE30" s="173"/>
      <c r="AF30" s="173"/>
      <c r="AG30" s="173"/>
      <c r="AH30" s="173"/>
      <c r="AI30" s="173"/>
      <c r="AJ30" s="216"/>
      <c r="AK30" s="216"/>
      <c r="AL30" s="173"/>
      <c r="AM30" s="173"/>
      <c r="AN30" s="173">
        <v>0.735</v>
      </c>
      <c r="AO30" s="173"/>
      <c r="AP30" s="173">
        <f t="shared" si="2"/>
        <v>0.735</v>
      </c>
      <c r="AQ30" s="173"/>
      <c r="AR30" s="173"/>
      <c r="AS30" s="173"/>
      <c r="AT30" s="173"/>
      <c r="AU30" s="173"/>
      <c r="AV30" s="165">
        <v>0</v>
      </c>
      <c r="AW30" s="165">
        <v>1</v>
      </c>
    </row>
    <row r="31" s="140" customFormat="1" ht="39.95" customHeight="1" spans="1:49">
      <c r="A31" s="163">
        <f t="shared" si="3"/>
        <v>22</v>
      </c>
      <c r="B31" s="164">
        <v>2</v>
      </c>
      <c r="C31" s="165" t="s">
        <v>76</v>
      </c>
      <c r="D31" s="166"/>
      <c r="E31" s="166" t="s">
        <v>170</v>
      </c>
      <c r="F31" s="167" t="s">
        <v>171</v>
      </c>
      <c r="G31" s="168" t="s">
        <v>64</v>
      </c>
      <c r="H31" s="168" t="s">
        <v>80</v>
      </c>
      <c r="I31" s="163" t="s">
        <v>66</v>
      </c>
      <c r="J31" s="165"/>
      <c r="K31" s="176" t="s">
        <v>67</v>
      </c>
      <c r="L31" s="166" t="s">
        <v>170</v>
      </c>
      <c r="M31" s="177" t="s">
        <v>67</v>
      </c>
      <c r="N31" s="165" t="s">
        <v>68</v>
      </c>
      <c r="O31" s="165" t="s">
        <v>69</v>
      </c>
      <c r="P31" s="166" t="s">
        <v>93</v>
      </c>
      <c r="Q31" s="165" t="s">
        <v>94</v>
      </c>
      <c r="R31" s="165" t="s">
        <v>95</v>
      </c>
      <c r="S31" s="168" t="s">
        <v>64</v>
      </c>
      <c r="T31" s="165" t="s">
        <v>172</v>
      </c>
      <c r="U31" s="168" t="s">
        <v>64</v>
      </c>
      <c r="V31" s="185">
        <v>0.197</v>
      </c>
      <c r="W31" s="168" t="s">
        <v>64</v>
      </c>
      <c r="X31" s="168" t="s">
        <v>64</v>
      </c>
      <c r="Y31" s="168" t="s">
        <v>64</v>
      </c>
      <c r="Z31" s="168" t="s">
        <v>64</v>
      </c>
      <c r="AA31" s="173" t="s">
        <v>97</v>
      </c>
      <c r="AB31" s="173"/>
      <c r="AC31" s="197">
        <f>V31/0.869*1000+10</f>
        <v>236.697353279632</v>
      </c>
      <c r="AD31" s="197"/>
      <c r="AE31" s="197"/>
      <c r="AF31" s="197">
        <f>AC31*0.869/1000</f>
        <v>0.20569</v>
      </c>
      <c r="AG31" s="215">
        <f t="shared" si="9"/>
        <v>0.957751956828237</v>
      </c>
      <c r="AH31" s="173"/>
      <c r="AI31" s="173"/>
      <c r="AJ31" s="216"/>
      <c r="AK31" s="216"/>
      <c r="AL31" s="173"/>
      <c r="AM31" s="173">
        <v>4.2</v>
      </c>
      <c r="AN31" s="173">
        <f t="shared" si="10"/>
        <v>0.863898</v>
      </c>
      <c r="AO31" s="173"/>
      <c r="AP31" s="173">
        <f t="shared" si="2"/>
        <v>0.863898</v>
      </c>
      <c r="AQ31" s="173"/>
      <c r="AR31" s="173"/>
      <c r="AS31" s="173"/>
      <c r="AT31" s="173"/>
      <c r="AU31" s="173"/>
      <c r="AV31" s="165">
        <v>0</v>
      </c>
      <c r="AW31" s="165">
        <v>1</v>
      </c>
    </row>
    <row r="32" s="140" customFormat="1" ht="39.95" customHeight="1" spans="1:49">
      <c r="A32" s="163">
        <f t="shared" si="3"/>
        <v>23</v>
      </c>
      <c r="B32" s="169">
        <v>2</v>
      </c>
      <c r="C32" s="170" t="s">
        <v>98</v>
      </c>
      <c r="D32" s="171"/>
      <c r="E32" s="171" t="s">
        <v>173</v>
      </c>
      <c r="F32" s="172" t="s">
        <v>174</v>
      </c>
      <c r="G32" s="173" t="s">
        <v>64</v>
      </c>
      <c r="H32" s="173" t="s">
        <v>80</v>
      </c>
      <c r="I32" s="163" t="s">
        <v>66</v>
      </c>
      <c r="J32" s="170"/>
      <c r="K32" s="178" t="s">
        <v>67</v>
      </c>
      <c r="L32" s="171" t="s">
        <v>173</v>
      </c>
      <c r="M32" s="178" t="s">
        <v>67</v>
      </c>
      <c r="N32" s="179" t="s">
        <v>69</v>
      </c>
      <c r="O32" s="179" t="s">
        <v>68</v>
      </c>
      <c r="P32" s="170" t="s">
        <v>93</v>
      </c>
      <c r="Q32" s="170" t="s">
        <v>94</v>
      </c>
      <c r="R32" s="170" t="s">
        <v>95</v>
      </c>
      <c r="S32" s="173" t="s">
        <v>64</v>
      </c>
      <c r="T32" s="170" t="s">
        <v>175</v>
      </c>
      <c r="U32" s="173" t="s">
        <v>64</v>
      </c>
      <c r="V32" s="184">
        <v>0.384</v>
      </c>
      <c r="W32" s="173" t="s">
        <v>64</v>
      </c>
      <c r="X32" s="173" t="s">
        <v>64</v>
      </c>
      <c r="Y32" s="173" t="s">
        <v>64</v>
      </c>
      <c r="Z32" s="173" t="s">
        <v>64</v>
      </c>
      <c r="AA32" s="173" t="s">
        <v>97</v>
      </c>
      <c r="AB32" s="173"/>
      <c r="AC32" s="197">
        <f>V32/0.869*1000+10</f>
        <v>451.887226697353</v>
      </c>
      <c r="AD32" s="197"/>
      <c r="AE32" s="197"/>
      <c r="AF32" s="197">
        <f>AC32*0.869/1000</f>
        <v>0.39269</v>
      </c>
      <c r="AG32" s="215">
        <f t="shared" si="9"/>
        <v>0.977870584939774</v>
      </c>
      <c r="AH32" s="173"/>
      <c r="AI32" s="173"/>
      <c r="AJ32" s="216"/>
      <c r="AK32" s="216"/>
      <c r="AL32" s="173"/>
      <c r="AM32" s="173">
        <v>4.2</v>
      </c>
      <c r="AN32" s="173">
        <f t="shared" si="10"/>
        <v>1.649298</v>
      </c>
      <c r="AO32" s="173"/>
      <c r="AP32" s="173">
        <f t="shared" si="2"/>
        <v>1.649298</v>
      </c>
      <c r="AQ32" s="173"/>
      <c r="AR32" s="173"/>
      <c r="AS32" s="173"/>
      <c r="AT32" s="173"/>
      <c r="AU32" s="173" t="s">
        <v>64</v>
      </c>
      <c r="AV32" s="165">
        <v>2</v>
      </c>
      <c r="AW32" s="165">
        <v>2</v>
      </c>
    </row>
    <row r="33" s="140" customFormat="1" ht="39.95" customHeight="1" spans="1:49">
      <c r="A33" s="163">
        <f t="shared" si="3"/>
        <v>24</v>
      </c>
      <c r="B33" s="169">
        <v>2</v>
      </c>
      <c r="C33" s="170" t="s">
        <v>176</v>
      </c>
      <c r="D33" s="171"/>
      <c r="E33" s="171" t="s">
        <v>177</v>
      </c>
      <c r="F33" s="172" t="s">
        <v>178</v>
      </c>
      <c r="G33" s="173" t="s">
        <v>64</v>
      </c>
      <c r="H33" s="173" t="s">
        <v>80</v>
      </c>
      <c r="I33" s="163" t="s">
        <v>66</v>
      </c>
      <c r="J33" s="170"/>
      <c r="K33" s="178" t="s">
        <v>67</v>
      </c>
      <c r="L33" s="171" t="s">
        <v>177</v>
      </c>
      <c r="M33" s="178" t="s">
        <v>67</v>
      </c>
      <c r="N33" s="179" t="s">
        <v>69</v>
      </c>
      <c r="O33" s="179" t="s">
        <v>68</v>
      </c>
      <c r="P33" s="170" t="s">
        <v>81</v>
      </c>
      <c r="Q33" s="170" t="s">
        <v>143</v>
      </c>
      <c r="R33" s="170" t="s">
        <v>179</v>
      </c>
      <c r="S33" s="173" t="s">
        <v>64</v>
      </c>
      <c r="T33" s="170" t="s">
        <v>180</v>
      </c>
      <c r="U33" s="173" t="s">
        <v>64</v>
      </c>
      <c r="V33" s="184">
        <v>0.02</v>
      </c>
      <c r="W33" s="173" t="s">
        <v>64</v>
      </c>
      <c r="X33" s="173" t="s">
        <v>64</v>
      </c>
      <c r="Y33" s="173" t="s">
        <v>64</v>
      </c>
      <c r="Z33" s="173" t="s">
        <v>64</v>
      </c>
      <c r="AA33" s="173" t="s">
        <v>85</v>
      </c>
      <c r="AB33" s="173" t="s">
        <v>181</v>
      </c>
      <c r="AC33" s="197">
        <v>65</v>
      </c>
      <c r="AD33" s="197">
        <v>25.5</v>
      </c>
      <c r="AE33" s="197">
        <v>2</v>
      </c>
      <c r="AF33" s="197">
        <f t="shared" ref="AF33:AF38" si="11">AC33*AD33*AE33*7860/1000000000</f>
        <v>0.0260559</v>
      </c>
      <c r="AG33" s="215">
        <f t="shared" si="9"/>
        <v>0.767580471217651</v>
      </c>
      <c r="AH33" s="173"/>
      <c r="AI33" s="173"/>
      <c r="AJ33" s="216"/>
      <c r="AK33" s="216"/>
      <c r="AL33" s="173"/>
      <c r="AM33" s="173">
        <v>4.5</v>
      </c>
      <c r="AN33" s="173">
        <f t="shared" si="10"/>
        <v>0.11725155</v>
      </c>
      <c r="AO33" s="173"/>
      <c r="AP33" s="173">
        <f t="shared" si="2"/>
        <v>0.11725155</v>
      </c>
      <c r="AQ33" s="173"/>
      <c r="AR33" s="173"/>
      <c r="AS33" s="173"/>
      <c r="AT33" s="173"/>
      <c r="AU33" s="173" t="s">
        <v>64</v>
      </c>
      <c r="AV33" s="165">
        <v>1</v>
      </c>
      <c r="AW33" s="165">
        <v>0</v>
      </c>
    </row>
    <row r="34" s="140" customFormat="1" ht="39.95" customHeight="1" spans="1:49">
      <c r="A34" s="163">
        <f t="shared" si="3"/>
        <v>25</v>
      </c>
      <c r="B34" s="169">
        <v>2</v>
      </c>
      <c r="C34" s="170" t="s">
        <v>76</v>
      </c>
      <c r="D34" s="171"/>
      <c r="E34" s="171" t="s">
        <v>182</v>
      </c>
      <c r="F34" s="172" t="s">
        <v>183</v>
      </c>
      <c r="G34" s="173" t="s">
        <v>184</v>
      </c>
      <c r="H34" s="173"/>
      <c r="I34" s="163"/>
      <c r="J34" s="170"/>
      <c r="K34" s="178" t="s">
        <v>67</v>
      </c>
      <c r="L34" s="171" t="s">
        <v>182</v>
      </c>
      <c r="M34" s="178" t="s">
        <v>67</v>
      </c>
      <c r="N34" s="179" t="s">
        <v>68</v>
      </c>
      <c r="O34" s="179" t="s">
        <v>69</v>
      </c>
      <c r="P34" s="170" t="s">
        <v>70</v>
      </c>
      <c r="Q34" s="170" t="s">
        <v>143</v>
      </c>
      <c r="R34" s="170" t="s">
        <v>185</v>
      </c>
      <c r="S34" s="186" t="s">
        <v>64</v>
      </c>
      <c r="T34" s="170" t="s">
        <v>186</v>
      </c>
      <c r="U34" s="173" t="s">
        <v>64</v>
      </c>
      <c r="V34" s="184">
        <f>V35+V36+V36</f>
        <v>0.3714</v>
      </c>
      <c r="W34" s="173" t="s">
        <v>64</v>
      </c>
      <c r="X34" s="173" t="s">
        <v>64</v>
      </c>
      <c r="Y34" s="173" t="s">
        <v>64</v>
      </c>
      <c r="Z34" s="173" t="s">
        <v>64</v>
      </c>
      <c r="AA34" s="199" t="s">
        <v>103</v>
      </c>
      <c r="AB34" s="200"/>
      <c r="AC34" s="201"/>
      <c r="AD34" s="201"/>
      <c r="AE34" s="201"/>
      <c r="AF34" s="201"/>
      <c r="AG34" s="200"/>
      <c r="AH34" s="173"/>
      <c r="AI34" s="173"/>
      <c r="AJ34" s="216"/>
      <c r="AK34" s="216"/>
      <c r="AL34" s="173"/>
      <c r="AM34" s="173"/>
      <c r="AN34" s="173"/>
      <c r="AO34" s="173"/>
      <c r="AP34" s="173">
        <f t="shared" si="2"/>
        <v>0</v>
      </c>
      <c r="AQ34" s="173"/>
      <c r="AR34" s="173"/>
      <c r="AS34" s="173"/>
      <c r="AT34" s="173"/>
      <c r="AU34" s="173" t="s">
        <v>64</v>
      </c>
      <c r="AV34" s="165">
        <v>1</v>
      </c>
      <c r="AW34" s="165">
        <v>0</v>
      </c>
    </row>
    <row r="35" s="140" customFormat="1" ht="39.95" customHeight="1" spans="1:49">
      <c r="A35" s="163">
        <f t="shared" si="3"/>
        <v>26</v>
      </c>
      <c r="B35" s="169">
        <v>3</v>
      </c>
      <c r="C35" s="170" t="s">
        <v>76</v>
      </c>
      <c r="D35" s="171"/>
      <c r="E35" s="171" t="s">
        <v>187</v>
      </c>
      <c r="F35" s="172" t="s">
        <v>188</v>
      </c>
      <c r="G35" s="173" t="s">
        <v>184</v>
      </c>
      <c r="H35" s="173"/>
      <c r="I35" s="163"/>
      <c r="J35" s="170"/>
      <c r="K35" s="178" t="s">
        <v>67</v>
      </c>
      <c r="L35" s="171" t="s">
        <v>187</v>
      </c>
      <c r="M35" s="178" t="s">
        <v>67</v>
      </c>
      <c r="N35" s="179" t="s">
        <v>68</v>
      </c>
      <c r="O35" s="179" t="s">
        <v>69</v>
      </c>
      <c r="P35" s="170" t="s">
        <v>81</v>
      </c>
      <c r="Q35" s="170" t="s">
        <v>143</v>
      </c>
      <c r="R35" s="170" t="s">
        <v>185</v>
      </c>
      <c r="S35" s="186" t="s">
        <v>64</v>
      </c>
      <c r="T35" s="170" t="s">
        <v>186</v>
      </c>
      <c r="U35" s="173" t="s">
        <v>64</v>
      </c>
      <c r="V35" s="184">
        <v>0.3554</v>
      </c>
      <c r="W35" s="173" t="s">
        <v>64</v>
      </c>
      <c r="X35" s="173" t="s">
        <v>64</v>
      </c>
      <c r="Y35" s="173" t="s">
        <v>64</v>
      </c>
      <c r="Z35" s="173" t="s">
        <v>64</v>
      </c>
      <c r="AA35" s="173" t="s">
        <v>85</v>
      </c>
      <c r="AB35" s="173" t="s">
        <v>189</v>
      </c>
      <c r="AC35" s="197">
        <v>180</v>
      </c>
      <c r="AD35" s="197">
        <v>160</v>
      </c>
      <c r="AE35" s="197">
        <v>2.5</v>
      </c>
      <c r="AF35" s="197">
        <f t="shared" si="11"/>
        <v>0.56592</v>
      </c>
      <c r="AG35" s="215">
        <f>V35/AF35</f>
        <v>0.62800395815663</v>
      </c>
      <c r="AH35" s="173"/>
      <c r="AI35" s="173"/>
      <c r="AJ35" s="216"/>
      <c r="AK35" s="216"/>
      <c r="AL35" s="173"/>
      <c r="AM35" s="173">
        <v>3.9</v>
      </c>
      <c r="AN35" s="173">
        <f t="shared" si="10"/>
        <v>2.207088</v>
      </c>
      <c r="AO35" s="173"/>
      <c r="AP35" s="173">
        <f t="shared" si="2"/>
        <v>2.207088</v>
      </c>
      <c r="AQ35" s="173"/>
      <c r="AR35" s="173"/>
      <c r="AS35" s="173"/>
      <c r="AT35" s="173"/>
      <c r="AU35" s="173" t="s">
        <v>64</v>
      </c>
      <c r="AV35" s="165">
        <v>1</v>
      </c>
      <c r="AW35" s="165">
        <v>0</v>
      </c>
    </row>
    <row r="36" s="140" customFormat="1" ht="39.95" customHeight="1" spans="1:49">
      <c r="A36" s="163">
        <f t="shared" si="3"/>
        <v>27</v>
      </c>
      <c r="B36" s="169">
        <v>3</v>
      </c>
      <c r="C36" s="170" t="s">
        <v>190</v>
      </c>
      <c r="D36" s="171"/>
      <c r="E36" s="171" t="s">
        <v>191</v>
      </c>
      <c r="F36" s="172" t="s">
        <v>192</v>
      </c>
      <c r="G36" s="173" t="s">
        <v>64</v>
      </c>
      <c r="H36" s="173"/>
      <c r="I36" s="163"/>
      <c r="J36" s="170"/>
      <c r="K36" s="178" t="s">
        <v>67</v>
      </c>
      <c r="L36" s="171" t="s">
        <v>191</v>
      </c>
      <c r="M36" s="178" t="s">
        <v>67</v>
      </c>
      <c r="N36" s="179" t="s">
        <v>69</v>
      </c>
      <c r="O36" s="179" t="s">
        <v>68</v>
      </c>
      <c r="P36" s="170" t="s">
        <v>193</v>
      </c>
      <c r="Q36" s="170" t="s">
        <v>143</v>
      </c>
      <c r="R36" s="186" t="s">
        <v>64</v>
      </c>
      <c r="S36" s="186" t="s">
        <v>64</v>
      </c>
      <c r="T36" s="170" t="s">
        <v>194</v>
      </c>
      <c r="U36" s="173" t="s">
        <v>64</v>
      </c>
      <c r="V36" s="184">
        <v>0.008</v>
      </c>
      <c r="W36" s="173" t="s">
        <v>64</v>
      </c>
      <c r="X36" s="173" t="s">
        <v>64</v>
      </c>
      <c r="Y36" s="173" t="s">
        <v>64</v>
      </c>
      <c r="Z36" s="173" t="s">
        <v>64</v>
      </c>
      <c r="AA36" s="173" t="s">
        <v>195</v>
      </c>
      <c r="AB36" s="173"/>
      <c r="AC36" s="197">
        <v>11</v>
      </c>
      <c r="AD36" s="197">
        <v>11</v>
      </c>
      <c r="AE36" s="197">
        <v>19</v>
      </c>
      <c r="AF36" s="197">
        <f>3.14*5.5*5.5*19*7860/1000000000</f>
        <v>0.0141850599</v>
      </c>
      <c r="AG36" s="215">
        <f>V36/AF36</f>
        <v>0.563973649487374</v>
      </c>
      <c r="AH36" s="173"/>
      <c r="AI36" s="173"/>
      <c r="AJ36" s="216"/>
      <c r="AK36" s="216"/>
      <c r="AL36" s="173"/>
      <c r="AM36" s="173"/>
      <c r="AN36" s="173">
        <v>0.3</v>
      </c>
      <c r="AO36" s="173"/>
      <c r="AP36" s="173">
        <f t="shared" si="2"/>
        <v>0.3</v>
      </c>
      <c r="AQ36" s="173"/>
      <c r="AR36" s="173"/>
      <c r="AS36" s="173"/>
      <c r="AT36" s="173"/>
      <c r="AU36" s="173" t="s">
        <v>64</v>
      </c>
      <c r="AV36" s="165">
        <v>2</v>
      </c>
      <c r="AW36" s="165">
        <v>0</v>
      </c>
    </row>
    <row r="37" s="140" customFormat="1" ht="39.95" customHeight="1" spans="1:49">
      <c r="A37" s="163">
        <f t="shared" si="3"/>
        <v>28</v>
      </c>
      <c r="B37" s="169">
        <v>3</v>
      </c>
      <c r="C37" s="170" t="s">
        <v>196</v>
      </c>
      <c r="D37" s="171"/>
      <c r="E37" s="175">
        <v>321721801400</v>
      </c>
      <c r="F37" s="172" t="s">
        <v>197</v>
      </c>
      <c r="G37" s="173" t="s">
        <v>64</v>
      </c>
      <c r="H37" s="173"/>
      <c r="I37" s="163"/>
      <c r="J37" s="170"/>
      <c r="K37" s="178" t="s">
        <v>67</v>
      </c>
      <c r="L37" s="175">
        <v>321721801400</v>
      </c>
      <c r="M37" s="178" t="s">
        <v>67</v>
      </c>
      <c r="N37" s="179" t="s">
        <v>69</v>
      </c>
      <c r="O37" s="179" t="s">
        <v>68</v>
      </c>
      <c r="P37" s="180" t="s">
        <v>164</v>
      </c>
      <c r="Q37" s="187" t="s">
        <v>198</v>
      </c>
      <c r="R37" s="186" t="s">
        <v>64</v>
      </c>
      <c r="S37" s="186" t="s">
        <v>64</v>
      </c>
      <c r="T37" s="180" t="s">
        <v>199</v>
      </c>
      <c r="U37" s="173" t="s">
        <v>64</v>
      </c>
      <c r="V37" s="184">
        <v>0.01</v>
      </c>
      <c r="W37" s="173" t="s">
        <v>64</v>
      </c>
      <c r="X37" s="173" t="s">
        <v>64</v>
      </c>
      <c r="Y37" s="173" t="s">
        <v>64</v>
      </c>
      <c r="Z37" s="173" t="s">
        <v>64</v>
      </c>
      <c r="AA37" s="173" t="s">
        <v>200</v>
      </c>
      <c r="AB37" s="173"/>
      <c r="AC37" s="197"/>
      <c r="AD37" s="197"/>
      <c r="AE37" s="197"/>
      <c r="AF37" s="197">
        <f>V37</f>
        <v>0.01</v>
      </c>
      <c r="AG37" s="215"/>
      <c r="AH37" s="173"/>
      <c r="AI37" s="173"/>
      <c r="AJ37" s="216"/>
      <c r="AK37" s="216"/>
      <c r="AL37" s="173"/>
      <c r="AM37" s="140">
        <v>5.1</v>
      </c>
      <c r="AN37" s="173">
        <f>AM37*AF37</f>
        <v>0.051</v>
      </c>
      <c r="AO37" s="173"/>
      <c r="AP37" s="173">
        <f t="shared" si="2"/>
        <v>0.051</v>
      </c>
      <c r="AQ37" s="173"/>
      <c r="AR37" s="173"/>
      <c r="AS37" s="173"/>
      <c r="AT37" s="173"/>
      <c r="AU37" s="173" t="s">
        <v>64</v>
      </c>
      <c r="AV37" s="165">
        <v>1</v>
      </c>
      <c r="AW37" s="165">
        <v>0</v>
      </c>
    </row>
    <row r="38" s="140" customFormat="1" ht="39.95" customHeight="1" spans="1:49">
      <c r="A38" s="163">
        <f t="shared" si="3"/>
        <v>29</v>
      </c>
      <c r="B38" s="169">
        <v>2</v>
      </c>
      <c r="C38" s="170" t="s">
        <v>76</v>
      </c>
      <c r="D38" s="166"/>
      <c r="E38" s="166" t="s">
        <v>201</v>
      </c>
      <c r="F38" s="167" t="s">
        <v>202</v>
      </c>
      <c r="G38" s="168" t="s">
        <v>64</v>
      </c>
      <c r="H38" s="168" t="s">
        <v>80</v>
      </c>
      <c r="I38" s="163" t="s">
        <v>66</v>
      </c>
      <c r="J38" s="165"/>
      <c r="K38" s="176" t="s">
        <v>67</v>
      </c>
      <c r="L38" s="166" t="s">
        <v>201</v>
      </c>
      <c r="M38" s="176" t="s">
        <v>67</v>
      </c>
      <c r="N38" s="163" t="s">
        <v>68</v>
      </c>
      <c r="O38" s="163" t="s">
        <v>69</v>
      </c>
      <c r="P38" s="165" t="s">
        <v>81</v>
      </c>
      <c r="Q38" s="165" t="s">
        <v>143</v>
      </c>
      <c r="R38" s="165" t="s">
        <v>106</v>
      </c>
      <c r="S38" s="186" t="s">
        <v>64</v>
      </c>
      <c r="T38" s="165" t="s">
        <v>203</v>
      </c>
      <c r="U38" s="168" t="s">
        <v>64</v>
      </c>
      <c r="V38" s="185">
        <v>0.157</v>
      </c>
      <c r="W38" s="173"/>
      <c r="X38" s="173"/>
      <c r="Y38" s="173"/>
      <c r="Z38" s="173"/>
      <c r="AA38" s="173" t="s">
        <v>85</v>
      </c>
      <c r="AB38" s="173" t="s">
        <v>204</v>
      </c>
      <c r="AC38" s="197">
        <v>203</v>
      </c>
      <c r="AD38" s="197">
        <v>39</v>
      </c>
      <c r="AE38" s="197">
        <v>5</v>
      </c>
      <c r="AF38" s="197">
        <f t="shared" si="11"/>
        <v>0.3111381</v>
      </c>
      <c r="AG38" s="215">
        <f>V38/AF38</f>
        <v>0.504599083172392</v>
      </c>
      <c r="AH38" s="173"/>
      <c r="AI38" s="173"/>
      <c r="AJ38" s="216"/>
      <c r="AK38" s="216"/>
      <c r="AL38" s="173"/>
      <c r="AM38" s="173">
        <v>3.9</v>
      </c>
      <c r="AN38" s="173">
        <f>AM38*AF38</f>
        <v>1.21343859</v>
      </c>
      <c r="AO38" s="173"/>
      <c r="AP38" s="173">
        <f t="shared" si="2"/>
        <v>1.21343859</v>
      </c>
      <c r="AQ38" s="173"/>
      <c r="AR38" s="173"/>
      <c r="AS38" s="173"/>
      <c r="AT38" s="173"/>
      <c r="AU38" s="173"/>
      <c r="AV38" s="165">
        <v>1</v>
      </c>
      <c r="AW38" s="165">
        <v>0</v>
      </c>
    </row>
    <row r="39" s="140" customFormat="1" ht="39.95" customHeight="1" spans="1:49">
      <c r="A39" s="163">
        <f t="shared" si="3"/>
        <v>30</v>
      </c>
      <c r="B39" s="169">
        <v>2</v>
      </c>
      <c r="C39" s="170" t="s">
        <v>76</v>
      </c>
      <c r="D39" s="171"/>
      <c r="E39" s="171" t="s">
        <v>205</v>
      </c>
      <c r="F39" s="172" t="s">
        <v>206</v>
      </c>
      <c r="G39" s="173" t="s">
        <v>64</v>
      </c>
      <c r="H39" s="173" t="s">
        <v>80</v>
      </c>
      <c r="I39" s="163" t="s">
        <v>66</v>
      </c>
      <c r="J39" s="181"/>
      <c r="K39" s="178" t="s">
        <v>67</v>
      </c>
      <c r="L39" s="171" t="s">
        <v>205</v>
      </c>
      <c r="M39" s="178" t="s">
        <v>67</v>
      </c>
      <c r="N39" s="179" t="s">
        <v>68</v>
      </c>
      <c r="O39" s="179" t="s">
        <v>69</v>
      </c>
      <c r="P39" s="170" t="s">
        <v>207</v>
      </c>
      <c r="Q39" s="170" t="s">
        <v>143</v>
      </c>
      <c r="R39" s="170" t="s">
        <v>208</v>
      </c>
      <c r="S39" s="186" t="s">
        <v>64</v>
      </c>
      <c r="T39" s="170" t="s">
        <v>209</v>
      </c>
      <c r="U39" s="173" t="s">
        <v>64</v>
      </c>
      <c r="V39" s="184">
        <v>0.0583</v>
      </c>
      <c r="W39" s="173" t="s">
        <v>64</v>
      </c>
      <c r="X39" s="173" t="s">
        <v>64</v>
      </c>
      <c r="Y39" s="173" t="s">
        <v>64</v>
      </c>
      <c r="Z39" s="173" t="s">
        <v>64</v>
      </c>
      <c r="AA39" s="173" t="s">
        <v>97</v>
      </c>
      <c r="AB39" s="173"/>
      <c r="AC39" s="197">
        <f>V39/0.154*1000</f>
        <v>378.571428571429</v>
      </c>
      <c r="AD39" s="197"/>
      <c r="AE39" s="197"/>
      <c r="AF39" s="197">
        <f>AC39*0.154/1000</f>
        <v>0.0583</v>
      </c>
      <c r="AG39" s="215">
        <f t="shared" ref="AG39:AG47" si="12">V39/AF39</f>
        <v>1</v>
      </c>
      <c r="AH39" s="173"/>
      <c r="AI39" s="173"/>
      <c r="AJ39" s="216"/>
      <c r="AK39" s="216"/>
      <c r="AL39" s="173"/>
      <c r="AM39" s="173"/>
      <c r="AN39" s="173">
        <f t="shared" ref="AN39:AN47" si="13">AF39*9/1.13</f>
        <v>0.464336283185841</v>
      </c>
      <c r="AO39" s="173"/>
      <c r="AP39" s="173">
        <f t="shared" si="2"/>
        <v>0.464336283185841</v>
      </c>
      <c r="AQ39" s="173"/>
      <c r="AR39" s="173"/>
      <c r="AS39" s="173"/>
      <c r="AT39" s="173"/>
      <c r="AU39" s="173" t="s">
        <v>64</v>
      </c>
      <c r="AV39" s="165">
        <v>1</v>
      </c>
      <c r="AW39" s="165">
        <v>1</v>
      </c>
    </row>
    <row r="40" s="140" customFormat="1" ht="39.95" customHeight="1" spans="1:49">
      <c r="A40" s="163">
        <f t="shared" si="3"/>
        <v>31</v>
      </c>
      <c r="B40" s="164">
        <v>2</v>
      </c>
      <c r="C40" s="165" t="s">
        <v>76</v>
      </c>
      <c r="D40" s="166"/>
      <c r="E40" s="166" t="s">
        <v>210</v>
      </c>
      <c r="F40" s="167" t="s">
        <v>211</v>
      </c>
      <c r="G40" s="168" t="s">
        <v>64</v>
      </c>
      <c r="H40" s="168" t="s">
        <v>80</v>
      </c>
      <c r="I40" s="163" t="s">
        <v>66</v>
      </c>
      <c r="J40" s="182"/>
      <c r="K40" s="176" t="s">
        <v>67</v>
      </c>
      <c r="L40" s="166" t="s">
        <v>210</v>
      </c>
      <c r="M40" s="177" t="s">
        <v>67</v>
      </c>
      <c r="N40" s="165" t="s">
        <v>68</v>
      </c>
      <c r="O40" s="165" t="s">
        <v>69</v>
      </c>
      <c r="P40" s="166" t="s">
        <v>207</v>
      </c>
      <c r="Q40" s="165" t="s">
        <v>143</v>
      </c>
      <c r="R40" s="165" t="s">
        <v>208</v>
      </c>
      <c r="S40" s="186" t="s">
        <v>64</v>
      </c>
      <c r="T40" s="165" t="s">
        <v>212</v>
      </c>
      <c r="U40" s="168" t="s">
        <v>64</v>
      </c>
      <c r="V40" s="185">
        <v>0.099</v>
      </c>
      <c r="W40" s="168" t="s">
        <v>64</v>
      </c>
      <c r="X40" s="168" t="s">
        <v>64</v>
      </c>
      <c r="Y40" s="168" t="s">
        <v>64</v>
      </c>
      <c r="Z40" s="168" t="s">
        <v>64</v>
      </c>
      <c r="AA40" s="173" t="s">
        <v>97</v>
      </c>
      <c r="AB40" s="173"/>
      <c r="AC40" s="197">
        <f>V40/0.154*1000</f>
        <v>642.857142857143</v>
      </c>
      <c r="AD40" s="197"/>
      <c r="AE40" s="197"/>
      <c r="AF40" s="197">
        <f>AC40*0.154/1000</f>
        <v>0.099</v>
      </c>
      <c r="AG40" s="215">
        <f t="shared" si="12"/>
        <v>1</v>
      </c>
      <c r="AH40" s="173"/>
      <c r="AI40" s="173"/>
      <c r="AJ40" s="216"/>
      <c r="AK40" s="216"/>
      <c r="AL40" s="173"/>
      <c r="AM40" s="173"/>
      <c r="AN40" s="173">
        <f t="shared" si="13"/>
        <v>0.788495575221239</v>
      </c>
      <c r="AO40" s="173"/>
      <c r="AP40" s="173">
        <f t="shared" si="2"/>
        <v>0.788495575221239</v>
      </c>
      <c r="AQ40" s="173"/>
      <c r="AR40" s="173"/>
      <c r="AS40" s="173"/>
      <c r="AT40" s="173"/>
      <c r="AU40" s="173"/>
      <c r="AV40" s="165">
        <v>1</v>
      </c>
      <c r="AW40" s="165">
        <v>1</v>
      </c>
    </row>
    <row r="41" s="140" customFormat="1" ht="39.95" customHeight="1" spans="1:49">
      <c r="A41" s="163">
        <f t="shared" si="3"/>
        <v>32</v>
      </c>
      <c r="B41" s="164">
        <v>2</v>
      </c>
      <c r="C41" s="165" t="s">
        <v>76</v>
      </c>
      <c r="D41" s="166"/>
      <c r="E41" s="166" t="s">
        <v>213</v>
      </c>
      <c r="F41" s="167" t="s">
        <v>214</v>
      </c>
      <c r="G41" s="168" t="s">
        <v>64</v>
      </c>
      <c r="H41" s="168" t="s">
        <v>80</v>
      </c>
      <c r="I41" s="163" t="s">
        <v>66</v>
      </c>
      <c r="J41" s="182"/>
      <c r="K41" s="176" t="s">
        <v>67</v>
      </c>
      <c r="L41" s="166" t="s">
        <v>213</v>
      </c>
      <c r="M41" s="177" t="s">
        <v>67</v>
      </c>
      <c r="N41" s="165" t="s">
        <v>68</v>
      </c>
      <c r="O41" s="165" t="s">
        <v>69</v>
      </c>
      <c r="P41" s="166" t="s">
        <v>207</v>
      </c>
      <c r="Q41" s="165" t="s">
        <v>143</v>
      </c>
      <c r="R41" s="165" t="s">
        <v>215</v>
      </c>
      <c r="S41" s="186" t="s">
        <v>64</v>
      </c>
      <c r="T41" s="165" t="s">
        <v>216</v>
      </c>
      <c r="U41" s="168" t="s">
        <v>64</v>
      </c>
      <c r="V41" s="185">
        <v>0.22</v>
      </c>
      <c r="W41" s="168" t="s">
        <v>64</v>
      </c>
      <c r="X41" s="168" t="s">
        <v>64</v>
      </c>
      <c r="Y41" s="168" t="s">
        <v>64</v>
      </c>
      <c r="Z41" s="168" t="s">
        <v>64</v>
      </c>
      <c r="AA41" s="173" t="s">
        <v>97</v>
      </c>
      <c r="AB41" s="173"/>
      <c r="AC41" s="197">
        <f>V41/0.395*1000</f>
        <v>556.962025316456</v>
      </c>
      <c r="AD41" s="197"/>
      <c r="AE41" s="197"/>
      <c r="AF41" s="197">
        <f>AC41*0.395/1000</f>
        <v>0.22</v>
      </c>
      <c r="AG41" s="215">
        <f t="shared" si="12"/>
        <v>1</v>
      </c>
      <c r="AH41" s="173"/>
      <c r="AI41" s="173"/>
      <c r="AJ41" s="216"/>
      <c r="AK41" s="216"/>
      <c r="AL41" s="173"/>
      <c r="AM41" s="173"/>
      <c r="AN41" s="173">
        <f t="shared" si="13"/>
        <v>1.75221238938053</v>
      </c>
      <c r="AO41" s="173"/>
      <c r="AP41" s="173">
        <f t="shared" si="2"/>
        <v>1.75221238938053</v>
      </c>
      <c r="AQ41" s="173"/>
      <c r="AR41" s="173"/>
      <c r="AS41" s="173"/>
      <c r="AT41" s="173"/>
      <c r="AU41" s="173"/>
      <c r="AV41" s="165">
        <v>1</v>
      </c>
      <c r="AW41" s="165">
        <v>1</v>
      </c>
    </row>
    <row r="42" s="140" customFormat="1" ht="39.95" customHeight="1" spans="1:49">
      <c r="A42" s="163">
        <f t="shared" si="3"/>
        <v>33</v>
      </c>
      <c r="B42" s="164">
        <v>2</v>
      </c>
      <c r="C42" s="165" t="s">
        <v>76</v>
      </c>
      <c r="D42" s="166"/>
      <c r="E42" s="166" t="s">
        <v>217</v>
      </c>
      <c r="F42" s="167" t="s">
        <v>218</v>
      </c>
      <c r="G42" s="168" t="s">
        <v>64</v>
      </c>
      <c r="H42" s="168" t="s">
        <v>80</v>
      </c>
      <c r="I42" s="163" t="s">
        <v>66</v>
      </c>
      <c r="J42" s="182"/>
      <c r="K42" s="176" t="s">
        <v>67</v>
      </c>
      <c r="L42" s="166" t="s">
        <v>217</v>
      </c>
      <c r="M42" s="177" t="s">
        <v>67</v>
      </c>
      <c r="N42" s="165" t="s">
        <v>68</v>
      </c>
      <c r="O42" s="165" t="s">
        <v>69</v>
      </c>
      <c r="P42" s="166" t="s">
        <v>207</v>
      </c>
      <c r="Q42" s="165" t="s">
        <v>143</v>
      </c>
      <c r="R42" s="165" t="s">
        <v>215</v>
      </c>
      <c r="S42" s="186" t="s">
        <v>64</v>
      </c>
      <c r="T42" s="165" t="s">
        <v>216</v>
      </c>
      <c r="U42" s="168" t="s">
        <v>64</v>
      </c>
      <c r="V42" s="185">
        <v>0.22</v>
      </c>
      <c r="W42" s="168" t="s">
        <v>64</v>
      </c>
      <c r="X42" s="168" t="s">
        <v>64</v>
      </c>
      <c r="Y42" s="168" t="s">
        <v>64</v>
      </c>
      <c r="Z42" s="168" t="s">
        <v>64</v>
      </c>
      <c r="AA42" s="173" t="s">
        <v>97</v>
      </c>
      <c r="AB42" s="173"/>
      <c r="AC42" s="197">
        <f>V42/0.395*1000</f>
        <v>556.962025316456</v>
      </c>
      <c r="AD42" s="197"/>
      <c r="AE42" s="197"/>
      <c r="AF42" s="197">
        <f>AC42*0.395/1000</f>
        <v>0.22</v>
      </c>
      <c r="AG42" s="215">
        <f t="shared" si="12"/>
        <v>1</v>
      </c>
      <c r="AH42" s="173"/>
      <c r="AI42" s="173"/>
      <c r="AJ42" s="216"/>
      <c r="AK42" s="216"/>
      <c r="AL42" s="173"/>
      <c r="AM42" s="173"/>
      <c r="AN42" s="173">
        <f t="shared" si="13"/>
        <v>1.75221238938053</v>
      </c>
      <c r="AO42" s="173"/>
      <c r="AP42" s="173">
        <f t="shared" si="2"/>
        <v>1.75221238938053</v>
      </c>
      <c r="AQ42" s="173"/>
      <c r="AR42" s="173"/>
      <c r="AS42" s="173"/>
      <c r="AT42" s="173"/>
      <c r="AU42" s="173"/>
      <c r="AV42" s="165">
        <v>1</v>
      </c>
      <c r="AW42" s="165">
        <v>1</v>
      </c>
    </row>
    <row r="43" s="140" customFormat="1" ht="39.95" customHeight="1" spans="1:49">
      <c r="A43" s="163">
        <f t="shared" si="3"/>
        <v>34</v>
      </c>
      <c r="B43" s="164">
        <v>2</v>
      </c>
      <c r="C43" s="165" t="s">
        <v>76</v>
      </c>
      <c r="D43" s="166"/>
      <c r="E43" s="166" t="s">
        <v>219</v>
      </c>
      <c r="F43" s="167" t="s">
        <v>220</v>
      </c>
      <c r="G43" s="168" t="s">
        <v>64</v>
      </c>
      <c r="H43" s="168" t="s">
        <v>80</v>
      </c>
      <c r="I43" s="163" t="s">
        <v>66</v>
      </c>
      <c r="J43" s="182"/>
      <c r="K43" s="176" t="s">
        <v>67</v>
      </c>
      <c r="L43" s="166" t="s">
        <v>219</v>
      </c>
      <c r="M43" s="177" t="s">
        <v>67</v>
      </c>
      <c r="N43" s="165" t="s">
        <v>68</v>
      </c>
      <c r="O43" s="165" t="s">
        <v>69</v>
      </c>
      <c r="P43" s="166" t="s">
        <v>207</v>
      </c>
      <c r="Q43" s="165" t="s">
        <v>143</v>
      </c>
      <c r="R43" s="165" t="s">
        <v>221</v>
      </c>
      <c r="S43" s="186" t="s">
        <v>64</v>
      </c>
      <c r="T43" s="165" t="s">
        <v>222</v>
      </c>
      <c r="U43" s="168" t="s">
        <v>64</v>
      </c>
      <c r="V43" s="185">
        <v>0.065</v>
      </c>
      <c r="W43" s="168" t="s">
        <v>64</v>
      </c>
      <c r="X43" s="168" t="s">
        <v>64</v>
      </c>
      <c r="Y43" s="168" t="s">
        <v>64</v>
      </c>
      <c r="Z43" s="168" t="s">
        <v>64</v>
      </c>
      <c r="AA43" s="173" t="s">
        <v>97</v>
      </c>
      <c r="AB43" s="173"/>
      <c r="AC43" s="197">
        <f t="shared" ref="AC43:AC46" si="14">V43/0.2219*1000</f>
        <v>292.924740874268</v>
      </c>
      <c r="AD43" s="197"/>
      <c r="AE43" s="197"/>
      <c r="AF43" s="197">
        <f t="shared" ref="AF43:AF46" si="15">AC43*0.2219/1000</f>
        <v>0.065</v>
      </c>
      <c r="AG43" s="215">
        <f t="shared" si="12"/>
        <v>1</v>
      </c>
      <c r="AH43" s="173"/>
      <c r="AI43" s="173"/>
      <c r="AJ43" s="216"/>
      <c r="AK43" s="216"/>
      <c r="AL43" s="173"/>
      <c r="AM43" s="173"/>
      <c r="AN43" s="173">
        <f t="shared" si="13"/>
        <v>0.517699115044248</v>
      </c>
      <c r="AO43" s="173"/>
      <c r="AP43" s="173">
        <f t="shared" si="2"/>
        <v>0.517699115044248</v>
      </c>
      <c r="AQ43" s="173"/>
      <c r="AR43" s="173"/>
      <c r="AS43" s="173"/>
      <c r="AT43" s="173"/>
      <c r="AU43" s="173"/>
      <c r="AV43" s="165">
        <v>1</v>
      </c>
      <c r="AW43" s="165">
        <v>1</v>
      </c>
    </row>
    <row r="44" s="140" customFormat="1" ht="39.95" customHeight="1" spans="1:49">
      <c r="A44" s="163">
        <f t="shared" si="3"/>
        <v>35</v>
      </c>
      <c r="B44" s="164">
        <v>2</v>
      </c>
      <c r="C44" s="165" t="s">
        <v>76</v>
      </c>
      <c r="D44" s="166"/>
      <c r="E44" s="166" t="s">
        <v>223</v>
      </c>
      <c r="F44" s="167" t="s">
        <v>224</v>
      </c>
      <c r="G44" s="168" t="s">
        <v>64</v>
      </c>
      <c r="H44" s="168" t="s">
        <v>80</v>
      </c>
      <c r="I44" s="163" t="s">
        <v>66</v>
      </c>
      <c r="J44" s="182"/>
      <c r="K44" s="176" t="s">
        <v>67</v>
      </c>
      <c r="L44" s="166" t="s">
        <v>223</v>
      </c>
      <c r="M44" s="177" t="s">
        <v>67</v>
      </c>
      <c r="N44" s="165" t="s">
        <v>68</v>
      </c>
      <c r="O44" s="165" t="s">
        <v>69</v>
      </c>
      <c r="P44" s="166" t="s">
        <v>207</v>
      </c>
      <c r="Q44" s="165" t="s">
        <v>143</v>
      </c>
      <c r="R44" s="165" t="s">
        <v>221</v>
      </c>
      <c r="S44" s="186" t="s">
        <v>64</v>
      </c>
      <c r="T44" s="165" t="s">
        <v>225</v>
      </c>
      <c r="U44" s="168" t="s">
        <v>64</v>
      </c>
      <c r="V44" s="185">
        <v>0.065</v>
      </c>
      <c r="W44" s="168" t="s">
        <v>64</v>
      </c>
      <c r="X44" s="168" t="s">
        <v>64</v>
      </c>
      <c r="Y44" s="168" t="s">
        <v>64</v>
      </c>
      <c r="Z44" s="168" t="s">
        <v>64</v>
      </c>
      <c r="AA44" s="173" t="s">
        <v>97</v>
      </c>
      <c r="AB44" s="173"/>
      <c r="AC44" s="197">
        <f t="shared" si="14"/>
        <v>292.924740874268</v>
      </c>
      <c r="AD44" s="197"/>
      <c r="AE44" s="197"/>
      <c r="AF44" s="197">
        <f t="shared" si="15"/>
        <v>0.065</v>
      </c>
      <c r="AG44" s="215">
        <f t="shared" si="12"/>
        <v>1</v>
      </c>
      <c r="AH44" s="173"/>
      <c r="AI44" s="173"/>
      <c r="AJ44" s="216"/>
      <c r="AK44" s="216"/>
      <c r="AL44" s="173"/>
      <c r="AM44" s="173"/>
      <c r="AN44" s="173">
        <f t="shared" si="13"/>
        <v>0.517699115044248</v>
      </c>
      <c r="AO44" s="173"/>
      <c r="AP44" s="173">
        <f t="shared" si="2"/>
        <v>0.517699115044248</v>
      </c>
      <c r="AQ44" s="173"/>
      <c r="AR44" s="173"/>
      <c r="AS44" s="173"/>
      <c r="AT44" s="173"/>
      <c r="AU44" s="173"/>
      <c r="AV44" s="165">
        <v>1</v>
      </c>
      <c r="AW44" s="165">
        <v>1</v>
      </c>
    </row>
    <row r="45" s="140" customFormat="1" ht="39.95" customHeight="1" spans="1:49">
      <c r="A45" s="163">
        <f t="shared" si="3"/>
        <v>36</v>
      </c>
      <c r="B45" s="164">
        <v>2</v>
      </c>
      <c r="C45" s="165" t="s">
        <v>76</v>
      </c>
      <c r="D45" s="166"/>
      <c r="E45" s="166" t="s">
        <v>226</v>
      </c>
      <c r="F45" s="167" t="s">
        <v>227</v>
      </c>
      <c r="G45" s="168" t="s">
        <v>64</v>
      </c>
      <c r="H45" s="168" t="s">
        <v>80</v>
      </c>
      <c r="I45" s="163" t="s">
        <v>66</v>
      </c>
      <c r="J45" s="182"/>
      <c r="K45" s="176" t="s">
        <v>67</v>
      </c>
      <c r="L45" s="166" t="s">
        <v>226</v>
      </c>
      <c r="M45" s="177" t="s">
        <v>67</v>
      </c>
      <c r="N45" s="165" t="s">
        <v>68</v>
      </c>
      <c r="O45" s="165" t="s">
        <v>69</v>
      </c>
      <c r="P45" s="166" t="s">
        <v>207</v>
      </c>
      <c r="Q45" s="165" t="s">
        <v>143</v>
      </c>
      <c r="R45" s="165" t="s">
        <v>221</v>
      </c>
      <c r="S45" s="186" t="s">
        <v>64</v>
      </c>
      <c r="T45" s="165" t="s">
        <v>228</v>
      </c>
      <c r="U45" s="168" t="s">
        <v>64</v>
      </c>
      <c r="V45" s="185">
        <v>0.041</v>
      </c>
      <c r="W45" s="168" t="s">
        <v>64</v>
      </c>
      <c r="X45" s="168" t="s">
        <v>64</v>
      </c>
      <c r="Y45" s="168" t="s">
        <v>64</v>
      </c>
      <c r="Z45" s="168" t="s">
        <v>64</v>
      </c>
      <c r="AA45" s="173" t="s">
        <v>97</v>
      </c>
      <c r="AB45" s="173"/>
      <c r="AC45" s="197">
        <f t="shared" si="14"/>
        <v>184.767913474538</v>
      </c>
      <c r="AD45" s="197"/>
      <c r="AE45" s="197"/>
      <c r="AF45" s="197">
        <f t="shared" si="15"/>
        <v>0.041</v>
      </c>
      <c r="AG45" s="215">
        <f t="shared" si="12"/>
        <v>1</v>
      </c>
      <c r="AH45" s="173"/>
      <c r="AI45" s="173"/>
      <c r="AJ45" s="216"/>
      <c r="AK45" s="216"/>
      <c r="AL45" s="173"/>
      <c r="AM45" s="173"/>
      <c r="AN45" s="173">
        <f t="shared" si="13"/>
        <v>0.326548672566372</v>
      </c>
      <c r="AO45" s="173"/>
      <c r="AP45" s="173">
        <f t="shared" si="2"/>
        <v>0.326548672566372</v>
      </c>
      <c r="AQ45" s="173"/>
      <c r="AR45" s="173"/>
      <c r="AS45" s="173"/>
      <c r="AT45" s="173"/>
      <c r="AU45" s="173"/>
      <c r="AV45" s="165">
        <v>1</v>
      </c>
      <c r="AW45" s="165">
        <v>1</v>
      </c>
    </row>
    <row r="46" s="140" customFormat="1" ht="39.95" customHeight="1" spans="1:49">
      <c r="A46" s="163">
        <f t="shared" si="3"/>
        <v>37</v>
      </c>
      <c r="B46" s="164">
        <v>2</v>
      </c>
      <c r="C46" s="165" t="s">
        <v>76</v>
      </c>
      <c r="D46" s="166"/>
      <c r="E46" s="166" t="s">
        <v>229</v>
      </c>
      <c r="F46" s="167" t="s">
        <v>230</v>
      </c>
      <c r="G46" s="168" t="s">
        <v>64</v>
      </c>
      <c r="H46" s="168" t="s">
        <v>80</v>
      </c>
      <c r="I46" s="163" t="s">
        <v>66</v>
      </c>
      <c r="J46" s="182"/>
      <c r="K46" s="176" t="s">
        <v>67</v>
      </c>
      <c r="L46" s="166" t="s">
        <v>229</v>
      </c>
      <c r="M46" s="177" t="s">
        <v>67</v>
      </c>
      <c r="N46" s="165" t="s">
        <v>68</v>
      </c>
      <c r="O46" s="165" t="s">
        <v>69</v>
      </c>
      <c r="P46" s="166" t="s">
        <v>207</v>
      </c>
      <c r="Q46" s="165" t="s">
        <v>143</v>
      </c>
      <c r="R46" s="165" t="s">
        <v>208</v>
      </c>
      <c r="S46" s="186" t="s">
        <v>64</v>
      </c>
      <c r="T46" s="165" t="s">
        <v>231</v>
      </c>
      <c r="U46" s="168" t="s">
        <v>64</v>
      </c>
      <c r="V46" s="185">
        <v>0.034</v>
      </c>
      <c r="W46" s="168" t="s">
        <v>64</v>
      </c>
      <c r="X46" s="168" t="s">
        <v>64</v>
      </c>
      <c r="Y46" s="168" t="s">
        <v>64</v>
      </c>
      <c r="Z46" s="168" t="s">
        <v>64</v>
      </c>
      <c r="AA46" s="173" t="s">
        <v>97</v>
      </c>
      <c r="AB46" s="173"/>
      <c r="AC46" s="197">
        <f t="shared" si="14"/>
        <v>153.222172149617</v>
      </c>
      <c r="AD46" s="197"/>
      <c r="AE46" s="197"/>
      <c r="AF46" s="197">
        <f t="shared" si="15"/>
        <v>0.034</v>
      </c>
      <c r="AG46" s="215">
        <f t="shared" si="12"/>
        <v>1</v>
      </c>
      <c r="AH46" s="173"/>
      <c r="AI46" s="173"/>
      <c r="AJ46" s="216"/>
      <c r="AK46" s="216"/>
      <c r="AL46" s="173"/>
      <c r="AM46" s="173"/>
      <c r="AN46" s="173">
        <f t="shared" si="13"/>
        <v>0.270796460176991</v>
      </c>
      <c r="AO46" s="173"/>
      <c r="AP46" s="173">
        <f t="shared" si="2"/>
        <v>0.270796460176991</v>
      </c>
      <c r="AQ46" s="173"/>
      <c r="AR46" s="173"/>
      <c r="AS46" s="173"/>
      <c r="AT46" s="173"/>
      <c r="AU46" s="173"/>
      <c r="AV46" s="165">
        <v>1</v>
      </c>
      <c r="AW46" s="165">
        <v>0</v>
      </c>
    </row>
    <row r="47" s="140" customFormat="1" ht="39.95" customHeight="1" spans="1:49">
      <c r="A47" s="163">
        <f t="shared" si="3"/>
        <v>38</v>
      </c>
      <c r="B47" s="164">
        <v>2</v>
      </c>
      <c r="C47" s="165" t="s">
        <v>76</v>
      </c>
      <c r="D47" s="166"/>
      <c r="E47" s="166" t="s">
        <v>232</v>
      </c>
      <c r="F47" s="167" t="s">
        <v>233</v>
      </c>
      <c r="G47" s="168" t="s">
        <v>64</v>
      </c>
      <c r="H47" s="168" t="s">
        <v>80</v>
      </c>
      <c r="I47" s="163" t="s">
        <v>66</v>
      </c>
      <c r="J47" s="182"/>
      <c r="K47" s="176" t="s">
        <v>67</v>
      </c>
      <c r="L47" s="166" t="s">
        <v>232</v>
      </c>
      <c r="M47" s="177" t="s">
        <v>67</v>
      </c>
      <c r="N47" s="165" t="s">
        <v>68</v>
      </c>
      <c r="O47" s="165" t="s">
        <v>69</v>
      </c>
      <c r="P47" s="166" t="s">
        <v>207</v>
      </c>
      <c r="Q47" s="165" t="s">
        <v>143</v>
      </c>
      <c r="R47" s="165" t="s">
        <v>208</v>
      </c>
      <c r="S47" s="186" t="s">
        <v>64</v>
      </c>
      <c r="T47" s="165" t="s">
        <v>234</v>
      </c>
      <c r="U47" s="168" t="s">
        <v>64</v>
      </c>
      <c r="V47" s="185">
        <v>0.059</v>
      </c>
      <c r="W47" s="168" t="s">
        <v>64</v>
      </c>
      <c r="X47" s="168" t="s">
        <v>64</v>
      </c>
      <c r="Y47" s="168" t="s">
        <v>64</v>
      </c>
      <c r="Z47" s="168" t="s">
        <v>64</v>
      </c>
      <c r="AA47" s="173" t="s">
        <v>97</v>
      </c>
      <c r="AB47" s="173"/>
      <c r="AC47" s="197">
        <f>V47/0.154*1000</f>
        <v>383.116883116883</v>
      </c>
      <c r="AD47" s="197"/>
      <c r="AE47" s="197"/>
      <c r="AF47" s="197">
        <f>AC47*0.154/1000</f>
        <v>0.059</v>
      </c>
      <c r="AG47" s="215">
        <f t="shared" si="12"/>
        <v>1</v>
      </c>
      <c r="AH47" s="173"/>
      <c r="AI47" s="173"/>
      <c r="AJ47" s="216"/>
      <c r="AK47" s="216"/>
      <c r="AL47" s="173"/>
      <c r="AM47" s="173"/>
      <c r="AN47" s="173">
        <f t="shared" si="13"/>
        <v>0.469911504424779</v>
      </c>
      <c r="AO47" s="173"/>
      <c r="AP47" s="173">
        <f t="shared" si="2"/>
        <v>0.469911504424779</v>
      </c>
      <c r="AQ47" s="173"/>
      <c r="AR47" s="173"/>
      <c r="AS47" s="173"/>
      <c r="AT47" s="173"/>
      <c r="AU47" s="173"/>
      <c r="AV47" s="165">
        <v>2</v>
      </c>
      <c r="AW47" s="165">
        <v>2</v>
      </c>
    </row>
    <row r="48" ht="18.75" spans="42:42">
      <c r="AP48" s="173"/>
    </row>
  </sheetData>
  <autoFilter ref="A9:AW47">
    <extLst/>
  </autoFilter>
  <mergeCells count="56">
    <mergeCell ref="A1:AU1"/>
    <mergeCell ref="A4:F4"/>
    <mergeCell ref="A5:C5"/>
    <mergeCell ref="E5:F5"/>
    <mergeCell ref="A6:F6"/>
    <mergeCell ref="A7:F7"/>
    <mergeCell ref="AC8:AE8"/>
    <mergeCell ref="A8:A9"/>
    <mergeCell ref="B8:B9"/>
    <mergeCell ref="C8:C9"/>
    <mergeCell ref="D8:D9"/>
    <mergeCell ref="E8:E9"/>
    <mergeCell ref="F8:F9"/>
    <mergeCell ref="G8:G9"/>
    <mergeCell ref="H8:H9"/>
    <mergeCell ref="I8:I9"/>
    <mergeCell ref="J8:J9"/>
    <mergeCell ref="K8:K9"/>
    <mergeCell ref="L8:L9"/>
    <mergeCell ref="M8:M9"/>
    <mergeCell ref="N8:N9"/>
    <mergeCell ref="O8:O9"/>
    <mergeCell ref="P8:P9"/>
    <mergeCell ref="Q8:Q9"/>
    <mergeCell ref="R8:R9"/>
    <mergeCell ref="S8:S9"/>
    <mergeCell ref="T8:T9"/>
    <mergeCell ref="U8:U9"/>
    <mergeCell ref="V8:V9"/>
    <mergeCell ref="W8:W9"/>
    <mergeCell ref="X8:X9"/>
    <mergeCell ref="Y8:Y9"/>
    <mergeCell ref="Z8:Z9"/>
    <mergeCell ref="AA8:AA9"/>
    <mergeCell ref="AB8:AB9"/>
    <mergeCell ref="AF8:AF9"/>
    <mergeCell ref="AG8:AG9"/>
    <mergeCell ref="AH8:AH9"/>
    <mergeCell ref="AI8:AI9"/>
    <mergeCell ref="AJ8:AJ9"/>
    <mergeCell ref="AK8:AK9"/>
    <mergeCell ref="AL8:AL9"/>
    <mergeCell ref="AM8:AM9"/>
    <mergeCell ref="AN8:AN9"/>
    <mergeCell ref="AO8:AO9"/>
    <mergeCell ref="AP8:AP9"/>
    <mergeCell ref="AQ8:AQ9"/>
    <mergeCell ref="AR8:AR9"/>
    <mergeCell ref="AS8:AS9"/>
    <mergeCell ref="AT8:AT9"/>
    <mergeCell ref="AU8:AU9"/>
    <mergeCell ref="AV8:AV9"/>
    <mergeCell ref="AW8:AW9"/>
    <mergeCell ref="A2:B3"/>
    <mergeCell ref="C2:F3"/>
    <mergeCell ref="G2:AT7"/>
  </mergeCells>
  <dataValidations count="1">
    <dataValidation allowBlank="1" showErrorMessage="1" sqref="R18:R20"/>
  </dataValidation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BG42"/>
  <sheetViews>
    <sheetView zoomScale="70" zoomScaleNormal="70" workbookViewId="0">
      <pane ySplit="4" topLeftCell="A5" activePane="bottomLeft" state="frozen"/>
      <selection/>
      <selection pane="bottomLeft" activeCell="V15" sqref="V15"/>
    </sheetView>
  </sheetViews>
  <sheetFormatPr defaultColWidth="5.86666666666667" defaultRowHeight="30" customHeight="1"/>
  <cols>
    <col min="1" max="1" width="5.86666666666667" style="101"/>
    <col min="2" max="2" width="5.86666666666667" style="101" customWidth="1"/>
    <col min="3" max="3" width="7.90833333333333" style="101" customWidth="1"/>
    <col min="4" max="4" width="18.0416666666667" style="101" customWidth="1"/>
    <col min="5" max="5" width="16.6333333333333" style="101" customWidth="1"/>
    <col min="6" max="6" width="17.5916666666667" style="101" customWidth="1"/>
    <col min="7" max="7" width="17.4583333333333" style="101" hidden="1" customWidth="1" outlineLevel="1"/>
    <col min="8" max="9" width="5.86666666666667" style="101" hidden="1" customWidth="1" outlineLevel="1"/>
    <col min="10" max="10" width="7.90833333333333" style="101" customWidth="1" collapsed="1"/>
    <col min="11" max="11" width="5.86666666666667" style="101" hidden="1" customWidth="1" outlineLevel="1"/>
    <col min="12" max="12" width="13.6333333333333" style="101" hidden="1" customWidth="1" outlineLevel="1"/>
    <col min="13" max="13" width="5.86666666666667" style="101" hidden="1" customWidth="1" outlineLevel="1"/>
    <col min="14" max="15" width="9" style="101" hidden="1" customWidth="1" outlineLevel="1"/>
    <col min="16" max="16" width="9.81666666666667" style="101" customWidth="1" collapsed="1"/>
    <col min="17" max="17" width="5.86666666666667" style="101" outlineLevel="1"/>
    <col min="18" max="18" width="8.45833333333333" style="101" customWidth="1" outlineLevel="1"/>
    <col min="19" max="19" width="17.725" style="101" customWidth="1" outlineLevel="1"/>
    <col min="20" max="20" width="12.1333333333333" style="101" customWidth="1" outlineLevel="1"/>
    <col min="21" max="21" width="7.90833333333333" style="101" customWidth="1" outlineLevel="1"/>
    <col min="22" max="22" width="10.225" style="101" customWidth="1"/>
    <col min="23" max="25" width="5.86666666666667" style="101" hidden="1" outlineLevel="1"/>
    <col min="26" max="26" width="5.86666666666667" style="101" collapsed="1"/>
    <col min="27" max="27" width="8.26666666666667" style="101" customWidth="1"/>
    <col min="28" max="35" width="8.26666666666667" style="101" customWidth="1" outlineLevel="1"/>
    <col min="36" max="37" width="8.26666666666667" style="101" customWidth="1"/>
    <col min="38" max="46" width="8.26666666666667" style="101" hidden="1" customWidth="1" outlineLevel="1"/>
    <col min="47" max="47" width="6.18333333333333" style="101" collapsed="1"/>
    <col min="48" max="54" width="17.0416666666667" style="101" hidden="1" customWidth="1"/>
    <col min="55" max="57" width="18.275" style="101" hidden="1" customWidth="1"/>
    <col min="58" max="58" width="18.275" style="101" customWidth="1"/>
    <col min="59" max="59" width="17.0416666666667" style="101" customWidth="1"/>
    <col min="60" max="16203" width="5.86666666666667" style="101"/>
    <col min="16204" max="16383" width="5.86666666666667" style="102"/>
    <col min="16384" max="16384" width="5.86666666666667" style="101"/>
  </cols>
  <sheetData>
    <row r="1" ht="49.5" customHeight="1" spans="1:58">
      <c r="A1" s="103" t="s">
        <v>235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  <c r="R1" s="104"/>
      <c r="S1" s="104"/>
      <c r="T1" s="104"/>
      <c r="U1" s="104"/>
      <c r="V1" s="104"/>
      <c r="W1" s="104"/>
      <c r="X1" s="104"/>
      <c r="Y1" s="104"/>
      <c r="Z1" s="104"/>
      <c r="AA1" s="104"/>
      <c r="AB1" s="104"/>
      <c r="AC1" s="104"/>
      <c r="AD1" s="104"/>
      <c r="AE1" s="104"/>
      <c r="AF1" s="104"/>
      <c r="AG1" s="104"/>
      <c r="AH1" s="104"/>
      <c r="AI1" s="104"/>
      <c r="AJ1" s="104"/>
      <c r="AK1" s="104"/>
      <c r="AL1" s="104"/>
      <c r="AM1" s="104"/>
      <c r="AN1" s="104"/>
      <c r="AO1" s="104"/>
      <c r="AP1" s="104"/>
      <c r="AQ1" s="104"/>
      <c r="AR1" s="104"/>
      <c r="AS1" s="104"/>
      <c r="AT1" s="104"/>
      <c r="AU1" s="135"/>
      <c r="AV1" s="107" t="s">
        <v>236</v>
      </c>
      <c r="AW1" s="107" t="s">
        <v>237</v>
      </c>
      <c r="AX1" s="107" t="s">
        <v>238</v>
      </c>
      <c r="AY1" s="107" t="s">
        <v>239</v>
      </c>
      <c r="AZ1" s="107" t="s">
        <v>240</v>
      </c>
      <c r="BA1" s="107" t="s">
        <v>241</v>
      </c>
      <c r="BB1" s="107" t="s">
        <v>242</v>
      </c>
      <c r="BC1" s="107" t="s">
        <v>243</v>
      </c>
      <c r="BD1" s="109" t="s">
        <v>244</v>
      </c>
      <c r="BE1" s="109" t="s">
        <v>245</v>
      </c>
      <c r="BF1" s="109" t="s">
        <v>246</v>
      </c>
    </row>
    <row r="2" ht="39" customHeight="1" spans="1:58">
      <c r="A2" s="105"/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6"/>
      <c r="Y2" s="106"/>
      <c r="Z2" s="106"/>
      <c r="AA2" s="106"/>
      <c r="AB2" s="106"/>
      <c r="AC2" s="106"/>
      <c r="AD2" s="106"/>
      <c r="AE2" s="106"/>
      <c r="AF2" s="106"/>
      <c r="AG2" s="106"/>
      <c r="AH2" s="106"/>
      <c r="AI2" s="106"/>
      <c r="AJ2" s="106"/>
      <c r="AK2" s="106"/>
      <c r="AL2" s="106"/>
      <c r="AM2" s="106"/>
      <c r="AN2" s="106"/>
      <c r="AO2" s="106"/>
      <c r="AP2" s="106"/>
      <c r="AQ2" s="106"/>
      <c r="AR2" s="106"/>
      <c r="AS2" s="106"/>
      <c r="AT2" s="106"/>
      <c r="AU2" s="136"/>
      <c r="AV2" s="107" t="s">
        <v>247</v>
      </c>
      <c r="AW2" s="107"/>
      <c r="AX2" s="107"/>
      <c r="AY2" s="107" t="s">
        <v>248</v>
      </c>
      <c r="AZ2" s="107"/>
      <c r="BA2" s="107"/>
      <c r="BB2" s="107"/>
      <c r="BC2" s="107"/>
      <c r="BD2" s="109"/>
      <c r="BE2" s="109"/>
      <c r="BF2" s="109"/>
    </row>
    <row r="3" s="101" customFormat="1" customHeight="1" spans="1:58">
      <c r="A3" s="107" t="s">
        <v>14</v>
      </c>
      <c r="B3" s="107" t="s">
        <v>15</v>
      </c>
      <c r="C3" s="107" t="s">
        <v>16</v>
      </c>
      <c r="D3" s="107" t="s">
        <v>17</v>
      </c>
      <c r="E3" s="107" t="s">
        <v>3</v>
      </c>
      <c r="F3" s="107" t="s">
        <v>249</v>
      </c>
      <c r="G3" s="107" t="s">
        <v>250</v>
      </c>
      <c r="H3" s="107" t="s">
        <v>19</v>
      </c>
      <c r="I3" s="107" t="s">
        <v>20</v>
      </c>
      <c r="J3" s="107" t="s">
        <v>251</v>
      </c>
      <c r="K3" s="107" t="s">
        <v>22</v>
      </c>
      <c r="L3" s="107" t="s">
        <v>252</v>
      </c>
      <c r="M3" s="107" t="s">
        <v>253</v>
      </c>
      <c r="N3" s="107" t="s">
        <v>25</v>
      </c>
      <c r="O3" s="107" t="s">
        <v>254</v>
      </c>
      <c r="P3" s="107" t="s">
        <v>255</v>
      </c>
      <c r="Q3" s="107" t="s">
        <v>28</v>
      </c>
      <c r="R3" s="107" t="s">
        <v>29</v>
      </c>
      <c r="S3" s="107" t="s">
        <v>30</v>
      </c>
      <c r="T3" s="107" t="s">
        <v>256</v>
      </c>
      <c r="U3" s="107" t="s">
        <v>32</v>
      </c>
      <c r="V3" s="107" t="s">
        <v>257</v>
      </c>
      <c r="W3" s="107" t="s">
        <v>34</v>
      </c>
      <c r="X3" s="107" t="s">
        <v>35</v>
      </c>
      <c r="Y3" s="107" t="s">
        <v>36</v>
      </c>
      <c r="Z3" s="107" t="s">
        <v>37</v>
      </c>
      <c r="AA3" s="115" t="s">
        <v>38</v>
      </c>
      <c r="AB3" s="115" t="s">
        <v>39</v>
      </c>
      <c r="AC3" s="116" t="s">
        <v>40</v>
      </c>
      <c r="AD3" s="117"/>
      <c r="AE3" s="118"/>
      <c r="AF3" s="119" t="s">
        <v>41</v>
      </c>
      <c r="AG3" s="123" t="s">
        <v>42</v>
      </c>
      <c r="AH3" s="124" t="s">
        <v>43</v>
      </c>
      <c r="AI3" s="125" t="s">
        <v>258</v>
      </c>
      <c r="AJ3" s="126" t="s">
        <v>45</v>
      </c>
      <c r="AK3" s="126" t="s">
        <v>46</v>
      </c>
      <c r="AL3" s="127" t="s">
        <v>47</v>
      </c>
      <c r="AM3" s="128" t="s">
        <v>48</v>
      </c>
      <c r="AN3" s="128" t="s">
        <v>49</v>
      </c>
      <c r="AO3" s="137" t="s">
        <v>50</v>
      </c>
      <c r="AP3" s="128" t="s">
        <v>51</v>
      </c>
      <c r="AQ3" s="137" t="s">
        <v>52</v>
      </c>
      <c r="AR3" s="128" t="s">
        <v>53</v>
      </c>
      <c r="AS3" s="127" t="s">
        <v>54</v>
      </c>
      <c r="AT3" s="127" t="s">
        <v>55</v>
      </c>
      <c r="AU3" s="109" t="s">
        <v>259</v>
      </c>
      <c r="AV3" s="111" t="s">
        <v>260</v>
      </c>
      <c r="AW3" s="111" t="s">
        <v>261</v>
      </c>
      <c r="AX3" s="111" t="s">
        <v>262</v>
      </c>
      <c r="AY3" s="111" t="s">
        <v>263</v>
      </c>
      <c r="AZ3" s="111" t="s">
        <v>264</v>
      </c>
      <c r="BA3" s="111" t="s">
        <v>265</v>
      </c>
      <c r="BB3" s="111" t="s">
        <v>266</v>
      </c>
      <c r="BC3" s="111" t="s">
        <v>267</v>
      </c>
      <c r="BD3" s="109" t="s">
        <v>268</v>
      </c>
      <c r="BE3" s="109" t="s">
        <v>269</v>
      </c>
      <c r="BF3" s="109" t="s">
        <v>270</v>
      </c>
    </row>
    <row r="4" s="101" customFormat="1" customHeight="1" spans="1:58">
      <c r="A4" s="108"/>
      <c r="B4" s="108"/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8"/>
      <c r="P4" s="108"/>
      <c r="Q4" s="108"/>
      <c r="R4" s="108"/>
      <c r="S4" s="108"/>
      <c r="T4" s="108"/>
      <c r="U4" s="108"/>
      <c r="V4" s="108"/>
      <c r="W4" s="108"/>
      <c r="X4" s="108"/>
      <c r="Y4" s="108"/>
      <c r="Z4" s="108"/>
      <c r="AA4" s="115"/>
      <c r="AB4" s="115"/>
      <c r="AC4" s="119" t="s">
        <v>58</v>
      </c>
      <c r="AD4" s="119" t="s">
        <v>59</v>
      </c>
      <c r="AE4" s="119" t="s">
        <v>60</v>
      </c>
      <c r="AF4" s="119"/>
      <c r="AG4" s="123"/>
      <c r="AH4" s="124"/>
      <c r="AI4" s="125"/>
      <c r="AJ4" s="129"/>
      <c r="AK4" s="129"/>
      <c r="AL4" s="130"/>
      <c r="AM4" s="131"/>
      <c r="AN4" s="131"/>
      <c r="AO4" s="138"/>
      <c r="AP4" s="131"/>
      <c r="AQ4" s="138"/>
      <c r="AR4" s="131"/>
      <c r="AS4" s="130"/>
      <c r="AT4" s="130"/>
      <c r="AU4" s="109"/>
      <c r="AV4" s="111"/>
      <c r="AW4" s="111"/>
      <c r="AX4" s="111"/>
      <c r="AY4" s="111"/>
      <c r="AZ4" s="111"/>
      <c r="BA4" s="111"/>
      <c r="BB4" s="111"/>
      <c r="BC4" s="111"/>
      <c r="BD4" s="111"/>
      <c r="BE4" s="111"/>
      <c r="BF4" s="111"/>
    </row>
    <row r="5" hidden="1" customHeight="1" spans="1:58">
      <c r="A5" s="109">
        <f t="shared" ref="A5:A17" si="0">ROW()-4</f>
        <v>1</v>
      </c>
      <c r="B5" s="109">
        <v>1</v>
      </c>
      <c r="C5" s="109" t="s">
        <v>271</v>
      </c>
      <c r="D5" s="110" t="s">
        <v>260</v>
      </c>
      <c r="E5" s="111" t="s">
        <v>260</v>
      </c>
      <c r="F5" s="109" t="s">
        <v>272</v>
      </c>
      <c r="G5" s="107" t="s">
        <v>236</v>
      </c>
      <c r="H5" s="109" t="s">
        <v>67</v>
      </c>
      <c r="I5" s="109" t="s">
        <v>273</v>
      </c>
      <c r="J5" s="109"/>
      <c r="K5" s="109" t="s">
        <v>67</v>
      </c>
      <c r="L5" s="109" t="s">
        <v>274</v>
      </c>
      <c r="M5" s="109" t="s">
        <v>67</v>
      </c>
      <c r="N5" s="109" t="s">
        <v>68</v>
      </c>
      <c r="O5" s="109" t="s">
        <v>69</v>
      </c>
      <c r="P5" s="109" t="s">
        <v>275</v>
      </c>
      <c r="Q5" s="109" t="s">
        <v>71</v>
      </c>
      <c r="R5" s="109" t="s">
        <v>64</v>
      </c>
      <c r="S5" s="109" t="s">
        <v>64</v>
      </c>
      <c r="T5" s="109" t="s">
        <v>72</v>
      </c>
      <c r="U5" s="109" t="s">
        <v>64</v>
      </c>
      <c r="V5" s="113">
        <v>4.3426</v>
      </c>
      <c r="W5" s="109" t="s">
        <v>64</v>
      </c>
      <c r="X5" s="109" t="s">
        <v>64</v>
      </c>
      <c r="Y5" s="109" t="s">
        <v>64</v>
      </c>
      <c r="Z5" s="109" t="s">
        <v>64</v>
      </c>
      <c r="AA5" s="109" t="s">
        <v>103</v>
      </c>
      <c r="AB5" s="109"/>
      <c r="AC5" s="109"/>
      <c r="AD5" s="109"/>
      <c r="AE5" s="109"/>
      <c r="AF5" s="109"/>
      <c r="AG5" s="109"/>
      <c r="AH5" s="109">
        <v>43</v>
      </c>
      <c r="AI5" s="109"/>
      <c r="AJ5" s="109" t="s">
        <v>276</v>
      </c>
      <c r="AK5" s="109" t="s">
        <v>277</v>
      </c>
      <c r="AL5" s="109"/>
      <c r="AM5" s="109"/>
      <c r="AN5" s="109"/>
      <c r="AO5" s="109"/>
      <c r="AP5" s="109"/>
      <c r="AQ5" s="109"/>
      <c r="AR5" s="109"/>
      <c r="AS5" s="109"/>
      <c r="AT5" s="109"/>
      <c r="AU5" s="109"/>
      <c r="AV5" s="109">
        <v>1</v>
      </c>
      <c r="AW5" s="109">
        <v>0</v>
      </c>
      <c r="AX5" s="109">
        <v>0</v>
      </c>
      <c r="AY5" s="109">
        <v>0</v>
      </c>
      <c r="AZ5" s="109">
        <v>0</v>
      </c>
      <c r="BA5" s="109">
        <v>0</v>
      </c>
      <c r="BB5" s="109">
        <v>0</v>
      </c>
      <c r="BC5" s="109">
        <v>0</v>
      </c>
      <c r="BD5" s="109">
        <v>0</v>
      </c>
      <c r="BE5" s="109">
        <v>0</v>
      </c>
      <c r="BF5" s="109">
        <v>0</v>
      </c>
    </row>
    <row r="6" hidden="1" customHeight="1" spans="1:58">
      <c r="A6" s="109">
        <f t="shared" si="0"/>
        <v>2</v>
      </c>
      <c r="B6" s="109">
        <v>1</v>
      </c>
      <c r="C6" s="109" t="s">
        <v>152</v>
      </c>
      <c r="D6" s="110" t="s">
        <v>261</v>
      </c>
      <c r="E6" s="111" t="s">
        <v>261</v>
      </c>
      <c r="F6" s="109" t="s">
        <v>272</v>
      </c>
      <c r="G6" s="107" t="s">
        <v>237</v>
      </c>
      <c r="H6" s="109" t="s">
        <v>67</v>
      </c>
      <c r="I6" s="109" t="s">
        <v>273</v>
      </c>
      <c r="J6" s="109"/>
      <c r="K6" s="109" t="s">
        <v>67</v>
      </c>
      <c r="L6" s="109"/>
      <c r="M6" s="109" t="s">
        <v>67</v>
      </c>
      <c r="N6" s="109" t="s">
        <v>68</v>
      </c>
      <c r="O6" s="109" t="s">
        <v>69</v>
      </c>
      <c r="P6" s="109" t="s">
        <v>275</v>
      </c>
      <c r="Q6" s="109" t="s">
        <v>71</v>
      </c>
      <c r="R6" s="109" t="s">
        <v>64</v>
      </c>
      <c r="S6" s="109" t="s">
        <v>64</v>
      </c>
      <c r="T6" s="109" t="s">
        <v>72</v>
      </c>
      <c r="U6" s="109" t="s">
        <v>64</v>
      </c>
      <c r="V6" s="113">
        <v>4.5816</v>
      </c>
      <c r="W6" s="109" t="s">
        <v>64</v>
      </c>
      <c r="X6" s="109" t="s">
        <v>64</v>
      </c>
      <c r="Y6" s="109" t="s">
        <v>64</v>
      </c>
      <c r="Z6" s="109" t="s">
        <v>64</v>
      </c>
      <c r="AA6" s="109" t="s">
        <v>103</v>
      </c>
      <c r="AB6" s="109"/>
      <c r="AC6" s="109"/>
      <c r="AD6" s="109"/>
      <c r="AE6" s="109"/>
      <c r="AF6" s="109"/>
      <c r="AG6" s="109"/>
      <c r="AH6" s="121">
        <v>33</v>
      </c>
      <c r="AI6" s="109"/>
      <c r="AJ6" s="132" t="s">
        <v>276</v>
      </c>
      <c r="AK6" s="121" t="s">
        <v>277</v>
      </c>
      <c r="AL6" s="109"/>
      <c r="AM6" s="109"/>
      <c r="AN6" s="109"/>
      <c r="AO6" s="109"/>
      <c r="AP6" s="109"/>
      <c r="AQ6" s="109"/>
      <c r="AR6" s="109"/>
      <c r="AS6" s="109"/>
      <c r="AT6" s="109"/>
      <c r="AU6" s="109"/>
      <c r="AV6" s="109">
        <v>0</v>
      </c>
      <c r="AW6" s="109">
        <v>1</v>
      </c>
      <c r="AX6" s="109">
        <v>0</v>
      </c>
      <c r="AY6" s="109">
        <v>0</v>
      </c>
      <c r="AZ6" s="109">
        <v>0</v>
      </c>
      <c r="BA6" s="109">
        <v>0</v>
      </c>
      <c r="BB6" s="109">
        <v>0</v>
      </c>
      <c r="BC6" s="109">
        <v>0</v>
      </c>
      <c r="BD6" s="109">
        <v>0</v>
      </c>
      <c r="BE6" s="109">
        <v>0</v>
      </c>
      <c r="BF6" s="109">
        <v>0</v>
      </c>
    </row>
    <row r="7" hidden="1" customHeight="1" spans="1:58">
      <c r="A7" s="109">
        <f t="shared" si="0"/>
        <v>3</v>
      </c>
      <c r="B7" s="109">
        <v>1</v>
      </c>
      <c r="C7" s="109" t="s">
        <v>152</v>
      </c>
      <c r="D7" s="110" t="s">
        <v>262</v>
      </c>
      <c r="E7" s="111" t="s">
        <v>262</v>
      </c>
      <c r="F7" s="109" t="s">
        <v>272</v>
      </c>
      <c r="G7" s="107" t="s">
        <v>238</v>
      </c>
      <c r="H7" s="109" t="s">
        <v>67</v>
      </c>
      <c r="I7" s="109" t="s">
        <v>273</v>
      </c>
      <c r="J7" s="109"/>
      <c r="K7" s="109" t="s">
        <v>67</v>
      </c>
      <c r="L7" s="109"/>
      <c r="M7" s="109" t="s">
        <v>67</v>
      </c>
      <c r="N7" s="109" t="s">
        <v>68</v>
      </c>
      <c r="O7" s="109" t="s">
        <v>69</v>
      </c>
      <c r="P7" s="109" t="s">
        <v>275</v>
      </c>
      <c r="Q7" s="109" t="s">
        <v>71</v>
      </c>
      <c r="R7" s="109" t="s">
        <v>64</v>
      </c>
      <c r="S7" s="109" t="s">
        <v>64</v>
      </c>
      <c r="T7" s="109" t="s">
        <v>72</v>
      </c>
      <c r="U7" s="109" t="s">
        <v>64</v>
      </c>
      <c r="V7" s="113">
        <v>4.6281</v>
      </c>
      <c r="W7" s="109" t="s">
        <v>64</v>
      </c>
      <c r="X7" s="109" t="s">
        <v>64</v>
      </c>
      <c r="Y7" s="109" t="s">
        <v>64</v>
      </c>
      <c r="Z7" s="109" t="s">
        <v>64</v>
      </c>
      <c r="AA7" s="109" t="s">
        <v>103</v>
      </c>
      <c r="AB7" s="109"/>
      <c r="AC7" s="109"/>
      <c r="AD7" s="109"/>
      <c r="AE7" s="109"/>
      <c r="AF7" s="109"/>
      <c r="AG7" s="109"/>
      <c r="AH7" s="109">
        <v>35</v>
      </c>
      <c r="AI7" s="109"/>
      <c r="AJ7" s="109" t="s">
        <v>276</v>
      </c>
      <c r="AK7" s="109" t="s">
        <v>277</v>
      </c>
      <c r="AL7" s="109"/>
      <c r="AM7" s="109"/>
      <c r="AN7" s="109"/>
      <c r="AO7" s="109"/>
      <c r="AP7" s="109"/>
      <c r="AQ7" s="109"/>
      <c r="AR7" s="109"/>
      <c r="AS7" s="109"/>
      <c r="AT7" s="109"/>
      <c r="AU7" s="109"/>
      <c r="AV7" s="109">
        <v>0</v>
      </c>
      <c r="AW7" s="109">
        <v>0</v>
      </c>
      <c r="AX7" s="109">
        <v>1</v>
      </c>
      <c r="AY7" s="109">
        <v>0</v>
      </c>
      <c r="AZ7" s="109">
        <v>0</v>
      </c>
      <c r="BA7" s="109">
        <v>0</v>
      </c>
      <c r="BB7" s="109">
        <v>0</v>
      </c>
      <c r="BC7" s="109">
        <v>0</v>
      </c>
      <c r="BD7" s="109">
        <v>0</v>
      </c>
      <c r="BE7" s="109">
        <v>0</v>
      </c>
      <c r="BF7" s="109">
        <v>0</v>
      </c>
    </row>
    <row r="8" hidden="1" customHeight="1" spans="1:58">
      <c r="A8" s="109">
        <f t="shared" si="0"/>
        <v>4</v>
      </c>
      <c r="B8" s="109">
        <v>1</v>
      </c>
      <c r="C8" s="109" t="s">
        <v>278</v>
      </c>
      <c r="D8" s="110" t="s">
        <v>263</v>
      </c>
      <c r="E8" s="111" t="s">
        <v>263</v>
      </c>
      <c r="F8" s="109" t="s">
        <v>272</v>
      </c>
      <c r="G8" s="107" t="s">
        <v>239</v>
      </c>
      <c r="H8" s="109" t="s">
        <v>67</v>
      </c>
      <c r="I8" s="109" t="s">
        <v>273</v>
      </c>
      <c r="J8" s="109"/>
      <c r="K8" s="109" t="s">
        <v>67</v>
      </c>
      <c r="L8" s="109"/>
      <c r="M8" s="109" t="s">
        <v>67</v>
      </c>
      <c r="N8" s="109" t="s">
        <v>68</v>
      </c>
      <c r="O8" s="109" t="s">
        <v>69</v>
      </c>
      <c r="P8" s="109" t="s">
        <v>275</v>
      </c>
      <c r="Q8" s="109" t="s">
        <v>71</v>
      </c>
      <c r="R8" s="109" t="s">
        <v>64</v>
      </c>
      <c r="S8" s="109" t="s">
        <v>64</v>
      </c>
      <c r="T8" s="109" t="s">
        <v>72</v>
      </c>
      <c r="U8" s="109" t="s">
        <v>64</v>
      </c>
      <c r="V8" s="113">
        <v>4.1051</v>
      </c>
      <c r="W8" s="109" t="s">
        <v>64</v>
      </c>
      <c r="X8" s="109" t="s">
        <v>64</v>
      </c>
      <c r="Y8" s="109" t="s">
        <v>64</v>
      </c>
      <c r="Z8" s="109" t="s">
        <v>64</v>
      </c>
      <c r="AA8" s="109" t="s">
        <v>103</v>
      </c>
      <c r="AB8" s="109"/>
      <c r="AC8" s="109"/>
      <c r="AD8" s="109"/>
      <c r="AE8" s="109"/>
      <c r="AF8" s="109"/>
      <c r="AG8" s="109"/>
      <c r="AH8" s="109">
        <v>35</v>
      </c>
      <c r="AI8" s="109"/>
      <c r="AJ8" s="109" t="s">
        <v>276</v>
      </c>
      <c r="AK8" s="109" t="s">
        <v>279</v>
      </c>
      <c r="AL8" s="109"/>
      <c r="AM8" s="109"/>
      <c r="AN8" s="109"/>
      <c r="AO8" s="109"/>
      <c r="AP8" s="109"/>
      <c r="AQ8" s="109"/>
      <c r="AR8" s="109"/>
      <c r="AS8" s="109"/>
      <c r="AT8" s="109"/>
      <c r="AU8" s="109"/>
      <c r="AV8" s="109">
        <v>0</v>
      </c>
      <c r="AW8" s="109">
        <v>0</v>
      </c>
      <c r="AX8" s="109">
        <v>0</v>
      </c>
      <c r="AY8" s="109">
        <v>1</v>
      </c>
      <c r="AZ8" s="109">
        <v>0</v>
      </c>
      <c r="BA8" s="109">
        <v>0</v>
      </c>
      <c r="BB8" s="109">
        <v>0</v>
      </c>
      <c r="BC8" s="109">
        <v>0</v>
      </c>
      <c r="BD8" s="109">
        <v>0</v>
      </c>
      <c r="BE8" s="109">
        <v>0</v>
      </c>
      <c r="BF8" s="109">
        <v>0</v>
      </c>
    </row>
    <row r="9" hidden="1" customHeight="1" spans="1:58">
      <c r="A9" s="109">
        <f t="shared" si="0"/>
        <v>5</v>
      </c>
      <c r="B9" s="109">
        <v>1</v>
      </c>
      <c r="C9" s="109" t="s">
        <v>76</v>
      </c>
      <c r="D9" s="110" t="s">
        <v>264</v>
      </c>
      <c r="E9" s="111" t="s">
        <v>264</v>
      </c>
      <c r="F9" s="109" t="s">
        <v>272</v>
      </c>
      <c r="G9" s="107" t="s">
        <v>240</v>
      </c>
      <c r="H9" s="109" t="s">
        <v>67</v>
      </c>
      <c r="I9" s="109" t="s">
        <v>273</v>
      </c>
      <c r="J9" s="109"/>
      <c r="K9" s="109" t="s">
        <v>67</v>
      </c>
      <c r="L9" s="109"/>
      <c r="M9" s="109" t="s">
        <v>67</v>
      </c>
      <c r="N9" s="109" t="s">
        <v>68</v>
      </c>
      <c r="O9" s="109" t="s">
        <v>69</v>
      </c>
      <c r="P9" s="109" t="s">
        <v>275</v>
      </c>
      <c r="Q9" s="109" t="s">
        <v>71</v>
      </c>
      <c r="R9" s="109" t="s">
        <v>64</v>
      </c>
      <c r="S9" s="109" t="s">
        <v>64</v>
      </c>
      <c r="T9" s="109" t="s">
        <v>72</v>
      </c>
      <c r="U9" s="109" t="s">
        <v>64</v>
      </c>
      <c r="V9" s="113">
        <v>4.3479</v>
      </c>
      <c r="W9" s="109" t="s">
        <v>64</v>
      </c>
      <c r="X9" s="109" t="s">
        <v>64</v>
      </c>
      <c r="Y9" s="109" t="s">
        <v>64</v>
      </c>
      <c r="Z9" s="109" t="s">
        <v>64</v>
      </c>
      <c r="AA9" s="109" t="s">
        <v>103</v>
      </c>
      <c r="AB9" s="109"/>
      <c r="AC9" s="109"/>
      <c r="AD9" s="109"/>
      <c r="AE9" s="109"/>
      <c r="AF9" s="109"/>
      <c r="AG9" s="109"/>
      <c r="AH9" s="109">
        <v>35</v>
      </c>
      <c r="AI9" s="109"/>
      <c r="AJ9" s="109" t="s">
        <v>75</v>
      </c>
      <c r="AK9" s="109" t="s">
        <v>280</v>
      </c>
      <c r="AL9" s="109"/>
      <c r="AM9" s="109"/>
      <c r="AN9" s="109"/>
      <c r="AO9" s="109"/>
      <c r="AP9" s="109"/>
      <c r="AQ9" s="109"/>
      <c r="AR9" s="109"/>
      <c r="AS9" s="109"/>
      <c r="AT9" s="109"/>
      <c r="AU9" s="109"/>
      <c r="AV9" s="109">
        <v>0</v>
      </c>
      <c r="AW9" s="109">
        <v>0</v>
      </c>
      <c r="AX9" s="109">
        <v>0</v>
      </c>
      <c r="AY9" s="109">
        <v>0</v>
      </c>
      <c r="AZ9" s="109">
        <v>1</v>
      </c>
      <c r="BA9" s="109">
        <v>0</v>
      </c>
      <c r="BB9" s="109">
        <v>0</v>
      </c>
      <c r="BC9" s="109">
        <v>0</v>
      </c>
      <c r="BD9" s="109">
        <v>0</v>
      </c>
      <c r="BE9" s="109">
        <v>0</v>
      </c>
      <c r="BF9" s="109">
        <v>0</v>
      </c>
    </row>
    <row r="10" hidden="1" customHeight="1" spans="1:58">
      <c r="A10" s="109">
        <f t="shared" si="0"/>
        <v>6</v>
      </c>
      <c r="B10" s="109">
        <v>1</v>
      </c>
      <c r="C10" s="109" t="s">
        <v>76</v>
      </c>
      <c r="D10" s="110" t="s">
        <v>265</v>
      </c>
      <c r="E10" s="111" t="s">
        <v>265</v>
      </c>
      <c r="F10" s="109" t="s">
        <v>272</v>
      </c>
      <c r="G10" s="107" t="s">
        <v>241</v>
      </c>
      <c r="H10" s="109" t="s">
        <v>67</v>
      </c>
      <c r="I10" s="109" t="s">
        <v>273</v>
      </c>
      <c r="J10" s="109"/>
      <c r="K10" s="109" t="s">
        <v>67</v>
      </c>
      <c r="L10" s="109"/>
      <c r="M10" s="109" t="s">
        <v>67</v>
      </c>
      <c r="N10" s="109" t="s">
        <v>68</v>
      </c>
      <c r="O10" s="109" t="s">
        <v>69</v>
      </c>
      <c r="P10" s="109" t="s">
        <v>275</v>
      </c>
      <c r="Q10" s="109" t="s">
        <v>71</v>
      </c>
      <c r="R10" s="109" t="s">
        <v>64</v>
      </c>
      <c r="S10" s="109" t="s">
        <v>64</v>
      </c>
      <c r="T10" s="109" t="s">
        <v>72</v>
      </c>
      <c r="U10" s="109" t="s">
        <v>64</v>
      </c>
      <c r="V10" s="113">
        <v>4.53</v>
      </c>
      <c r="W10" s="109" t="s">
        <v>64</v>
      </c>
      <c r="X10" s="109" t="s">
        <v>64</v>
      </c>
      <c r="Y10" s="109" t="s">
        <v>64</v>
      </c>
      <c r="Z10" s="109" t="s">
        <v>64</v>
      </c>
      <c r="AA10" s="109" t="s">
        <v>103</v>
      </c>
      <c r="AB10" s="109"/>
      <c r="AC10" s="109"/>
      <c r="AD10" s="109"/>
      <c r="AE10" s="109"/>
      <c r="AF10" s="109"/>
      <c r="AG10" s="109"/>
      <c r="AH10" s="109">
        <v>35</v>
      </c>
      <c r="AI10" s="109"/>
      <c r="AJ10" s="109" t="s">
        <v>75</v>
      </c>
      <c r="AK10" s="109" t="s">
        <v>281</v>
      </c>
      <c r="AL10" s="109"/>
      <c r="AM10" s="109"/>
      <c r="AN10" s="109"/>
      <c r="AO10" s="109"/>
      <c r="AP10" s="109"/>
      <c r="AQ10" s="109"/>
      <c r="AR10" s="109"/>
      <c r="AS10" s="109"/>
      <c r="AT10" s="109"/>
      <c r="AU10" s="109"/>
      <c r="AV10" s="109">
        <v>0</v>
      </c>
      <c r="AW10" s="109">
        <v>0</v>
      </c>
      <c r="AX10" s="109">
        <v>0</v>
      </c>
      <c r="AY10" s="109">
        <v>0</v>
      </c>
      <c r="AZ10" s="109">
        <v>0</v>
      </c>
      <c r="BA10" s="109">
        <v>1</v>
      </c>
      <c r="BB10" s="109">
        <v>0</v>
      </c>
      <c r="BC10" s="109">
        <v>0</v>
      </c>
      <c r="BD10" s="109">
        <v>0</v>
      </c>
      <c r="BE10" s="109">
        <v>0</v>
      </c>
      <c r="BF10" s="109">
        <v>0</v>
      </c>
    </row>
    <row r="11" hidden="1" customHeight="1" spans="1:58">
      <c r="A11" s="109">
        <f t="shared" si="0"/>
        <v>7</v>
      </c>
      <c r="B11" s="109">
        <v>1</v>
      </c>
      <c r="C11" s="109" t="s">
        <v>282</v>
      </c>
      <c r="D11" s="110" t="s">
        <v>266</v>
      </c>
      <c r="E11" s="111" t="s">
        <v>266</v>
      </c>
      <c r="F11" s="109" t="s">
        <v>272</v>
      </c>
      <c r="G11" s="107" t="s">
        <v>242</v>
      </c>
      <c r="H11" s="109" t="s">
        <v>67</v>
      </c>
      <c r="I11" s="109" t="s">
        <v>273</v>
      </c>
      <c r="J11" s="109"/>
      <c r="K11" s="109" t="s">
        <v>67</v>
      </c>
      <c r="L11" s="109"/>
      <c r="M11" s="109" t="s">
        <v>67</v>
      </c>
      <c r="N11" s="109" t="s">
        <v>68</v>
      </c>
      <c r="O11" s="109" t="s">
        <v>69</v>
      </c>
      <c r="P11" s="109" t="s">
        <v>275</v>
      </c>
      <c r="Q11" s="109" t="s">
        <v>71</v>
      </c>
      <c r="R11" s="109" t="s">
        <v>64</v>
      </c>
      <c r="S11" s="109" t="s">
        <v>64</v>
      </c>
      <c r="T11" s="109" t="s">
        <v>72</v>
      </c>
      <c r="U11" s="109" t="s">
        <v>64</v>
      </c>
      <c r="V11" s="113">
        <v>4.1358</v>
      </c>
      <c r="W11" s="109" t="s">
        <v>64</v>
      </c>
      <c r="X11" s="109" t="s">
        <v>64</v>
      </c>
      <c r="Y11" s="109" t="s">
        <v>64</v>
      </c>
      <c r="Z11" s="109" t="s">
        <v>64</v>
      </c>
      <c r="AA11" s="109" t="s">
        <v>103</v>
      </c>
      <c r="AB11" s="109"/>
      <c r="AC11" s="109"/>
      <c r="AD11" s="109"/>
      <c r="AE11" s="109"/>
      <c r="AF11" s="109"/>
      <c r="AG11" s="109"/>
      <c r="AH11" s="121">
        <v>39</v>
      </c>
      <c r="AI11" s="109"/>
      <c r="AJ11" s="109" t="s">
        <v>283</v>
      </c>
      <c r="AK11" s="109" t="s">
        <v>279</v>
      </c>
      <c r="AL11" s="109"/>
      <c r="AM11" s="109"/>
      <c r="AN11" s="109"/>
      <c r="AO11" s="109"/>
      <c r="AP11" s="109"/>
      <c r="AQ11" s="109"/>
      <c r="AR11" s="109"/>
      <c r="AS11" s="109"/>
      <c r="AT11" s="109"/>
      <c r="AU11" s="109"/>
      <c r="AV11" s="109">
        <v>0</v>
      </c>
      <c r="AW11" s="109">
        <v>0</v>
      </c>
      <c r="AX11" s="109">
        <v>0</v>
      </c>
      <c r="AY11" s="109">
        <v>0</v>
      </c>
      <c r="AZ11" s="109">
        <v>0</v>
      </c>
      <c r="BA11" s="109">
        <v>0</v>
      </c>
      <c r="BB11" s="109">
        <v>1</v>
      </c>
      <c r="BC11" s="109">
        <v>0</v>
      </c>
      <c r="BD11" s="109">
        <v>0</v>
      </c>
      <c r="BE11" s="109">
        <v>0</v>
      </c>
      <c r="BF11" s="109">
        <v>0</v>
      </c>
    </row>
    <row r="12" hidden="1" customHeight="1" spans="1:58">
      <c r="A12" s="109">
        <f t="shared" si="0"/>
        <v>8</v>
      </c>
      <c r="B12" s="109">
        <v>1</v>
      </c>
      <c r="C12" s="109" t="s">
        <v>64</v>
      </c>
      <c r="D12" s="110" t="s">
        <v>267</v>
      </c>
      <c r="E12" s="111" t="s">
        <v>267</v>
      </c>
      <c r="F12" s="109" t="s">
        <v>272</v>
      </c>
      <c r="G12" s="107" t="s">
        <v>243</v>
      </c>
      <c r="H12" s="109" t="s">
        <v>67</v>
      </c>
      <c r="I12" s="109" t="s">
        <v>273</v>
      </c>
      <c r="J12" s="109"/>
      <c r="K12" s="109"/>
      <c r="L12" s="109"/>
      <c r="M12" s="109" t="s">
        <v>67</v>
      </c>
      <c r="N12" s="109" t="s">
        <v>68</v>
      </c>
      <c r="O12" s="109" t="s">
        <v>69</v>
      </c>
      <c r="P12" s="109" t="s">
        <v>275</v>
      </c>
      <c r="Q12" s="109" t="s">
        <v>71</v>
      </c>
      <c r="R12" s="109" t="s">
        <v>64</v>
      </c>
      <c r="S12" s="109" t="s">
        <v>64</v>
      </c>
      <c r="T12" s="109" t="s">
        <v>284</v>
      </c>
      <c r="U12" s="109" t="s">
        <v>64</v>
      </c>
      <c r="V12" s="113">
        <v>4.3665</v>
      </c>
      <c r="W12" s="109" t="s">
        <v>64</v>
      </c>
      <c r="X12" s="109" t="s">
        <v>64</v>
      </c>
      <c r="Y12" s="109" t="s">
        <v>64</v>
      </c>
      <c r="Z12" s="109" t="s">
        <v>64</v>
      </c>
      <c r="AA12" s="109" t="s">
        <v>103</v>
      </c>
      <c r="AB12" s="109"/>
      <c r="AC12" s="109"/>
      <c r="AD12" s="109"/>
      <c r="AE12" s="109"/>
      <c r="AF12" s="109"/>
      <c r="AG12" s="109"/>
      <c r="AH12" s="109">
        <v>43</v>
      </c>
      <c r="AI12" s="109"/>
      <c r="AJ12" s="109" t="s">
        <v>283</v>
      </c>
      <c r="AK12" s="109"/>
      <c r="AL12" s="109"/>
      <c r="AM12" s="109"/>
      <c r="AN12" s="109"/>
      <c r="AO12" s="109"/>
      <c r="AP12" s="109"/>
      <c r="AQ12" s="109"/>
      <c r="AR12" s="109"/>
      <c r="AS12" s="109"/>
      <c r="AT12" s="109"/>
      <c r="AU12" s="109"/>
      <c r="AV12" s="109">
        <v>0</v>
      </c>
      <c r="AW12" s="109">
        <v>0</v>
      </c>
      <c r="AX12" s="109">
        <v>0</v>
      </c>
      <c r="AY12" s="109">
        <v>0</v>
      </c>
      <c r="AZ12" s="109">
        <v>0</v>
      </c>
      <c r="BA12" s="109">
        <v>0</v>
      </c>
      <c r="BB12" s="109">
        <v>0</v>
      </c>
      <c r="BC12" s="109">
        <v>1</v>
      </c>
      <c r="BD12" s="109">
        <v>0</v>
      </c>
      <c r="BE12" s="109">
        <v>0</v>
      </c>
      <c r="BF12" s="109">
        <v>0</v>
      </c>
    </row>
    <row r="13" hidden="1" customHeight="1" spans="1:58">
      <c r="A13" s="109">
        <f t="shared" si="0"/>
        <v>9</v>
      </c>
      <c r="B13" s="109">
        <v>1</v>
      </c>
      <c r="C13" s="109"/>
      <c r="D13" s="111" t="s">
        <v>268</v>
      </c>
      <c r="E13" s="111" t="s">
        <v>268</v>
      </c>
      <c r="F13" s="109" t="s">
        <v>272</v>
      </c>
      <c r="G13" s="109" t="s">
        <v>244</v>
      </c>
      <c r="H13" s="109" t="s">
        <v>67</v>
      </c>
      <c r="I13" s="109" t="s">
        <v>273</v>
      </c>
      <c r="J13" s="109"/>
      <c r="K13" s="109"/>
      <c r="L13" s="109"/>
      <c r="M13" s="109" t="s">
        <v>67</v>
      </c>
      <c r="N13" s="109" t="s">
        <v>68</v>
      </c>
      <c r="O13" s="109" t="s">
        <v>69</v>
      </c>
      <c r="P13" s="109" t="s">
        <v>275</v>
      </c>
      <c r="Q13" s="109" t="s">
        <v>71</v>
      </c>
      <c r="R13" s="109" t="s">
        <v>64</v>
      </c>
      <c r="S13" s="109" t="s">
        <v>64</v>
      </c>
      <c r="T13" s="109" t="s">
        <v>284</v>
      </c>
      <c r="U13" s="109" t="s">
        <v>64</v>
      </c>
      <c r="V13" s="113">
        <v>4.3665</v>
      </c>
      <c r="W13" s="109" t="s">
        <v>64</v>
      </c>
      <c r="X13" s="109" t="s">
        <v>64</v>
      </c>
      <c r="Y13" s="109" t="s">
        <v>64</v>
      </c>
      <c r="Z13" s="109" t="s">
        <v>64</v>
      </c>
      <c r="AA13" s="109" t="s">
        <v>103</v>
      </c>
      <c r="AB13" s="120"/>
      <c r="AC13" s="120"/>
      <c r="AD13" s="120"/>
      <c r="AE13" s="120"/>
      <c r="AF13" s="120"/>
      <c r="AG13" s="109"/>
      <c r="AH13" s="109">
        <v>33</v>
      </c>
      <c r="AI13" s="109"/>
      <c r="AJ13" s="109" t="s">
        <v>75</v>
      </c>
      <c r="AK13" s="109"/>
      <c r="AL13" s="109"/>
      <c r="AM13" s="109"/>
      <c r="AN13" s="109"/>
      <c r="AO13" s="109"/>
      <c r="AP13" s="109"/>
      <c r="AQ13" s="109"/>
      <c r="AR13" s="109"/>
      <c r="AS13" s="109"/>
      <c r="AT13" s="109"/>
      <c r="AU13" s="109"/>
      <c r="AV13" s="109">
        <v>0</v>
      </c>
      <c r="AW13" s="109">
        <v>0</v>
      </c>
      <c r="AX13" s="109">
        <v>0</v>
      </c>
      <c r="AY13" s="109">
        <v>0</v>
      </c>
      <c r="AZ13" s="109">
        <v>0</v>
      </c>
      <c r="BA13" s="109">
        <v>0</v>
      </c>
      <c r="BB13" s="109">
        <v>0</v>
      </c>
      <c r="BC13" s="109">
        <v>0</v>
      </c>
      <c r="BD13" s="109">
        <v>1</v>
      </c>
      <c r="BE13" s="109">
        <v>0</v>
      </c>
      <c r="BF13" s="109">
        <v>0</v>
      </c>
    </row>
    <row r="14" s="101" customFormat="1" hidden="1" customHeight="1" spans="1:58">
      <c r="A14" s="109">
        <f t="shared" si="0"/>
        <v>10</v>
      </c>
      <c r="B14" s="109">
        <v>1</v>
      </c>
      <c r="C14" s="109" t="s">
        <v>76</v>
      </c>
      <c r="D14" s="111" t="s">
        <v>269</v>
      </c>
      <c r="E14" s="111" t="s">
        <v>269</v>
      </c>
      <c r="F14" s="109" t="s">
        <v>272</v>
      </c>
      <c r="G14" s="109" t="s">
        <v>245</v>
      </c>
      <c r="H14" s="109" t="s">
        <v>67</v>
      </c>
      <c r="I14" s="109" t="s">
        <v>273</v>
      </c>
      <c r="J14" s="109"/>
      <c r="K14" s="109" t="s">
        <v>67</v>
      </c>
      <c r="L14" s="109"/>
      <c r="M14" s="109" t="s">
        <v>67</v>
      </c>
      <c r="N14" s="109" t="s">
        <v>68</v>
      </c>
      <c r="O14" s="109" t="s">
        <v>69</v>
      </c>
      <c r="P14" s="109" t="s">
        <v>275</v>
      </c>
      <c r="Q14" s="109" t="s">
        <v>71</v>
      </c>
      <c r="R14" s="109" t="s">
        <v>64</v>
      </c>
      <c r="S14" s="109" t="s">
        <v>64</v>
      </c>
      <c r="T14" s="109" t="s">
        <v>285</v>
      </c>
      <c r="U14" s="109" t="s">
        <v>64</v>
      </c>
      <c r="V14" s="113">
        <v>3.8985</v>
      </c>
      <c r="W14" s="109" t="s">
        <v>64</v>
      </c>
      <c r="X14" s="109" t="s">
        <v>64</v>
      </c>
      <c r="Y14" s="109" t="s">
        <v>64</v>
      </c>
      <c r="Z14" s="109" t="s">
        <v>64</v>
      </c>
      <c r="AA14" s="120"/>
      <c r="AB14" s="120"/>
      <c r="AC14" s="120"/>
      <c r="AD14" s="120"/>
      <c r="AE14" s="120"/>
      <c r="AF14" s="120"/>
      <c r="AG14" s="109"/>
      <c r="AH14" s="109"/>
      <c r="AI14" s="109"/>
      <c r="AJ14" s="109" t="s">
        <v>75</v>
      </c>
      <c r="AK14" s="109"/>
      <c r="AL14" s="109"/>
      <c r="AM14" s="109"/>
      <c r="AN14" s="109"/>
      <c r="AO14" s="109"/>
      <c r="AP14" s="109"/>
      <c r="AQ14" s="109"/>
      <c r="AR14" s="109"/>
      <c r="AS14" s="109"/>
      <c r="AT14" s="109"/>
      <c r="AU14" s="109"/>
      <c r="AV14" s="109">
        <v>0</v>
      </c>
      <c r="AW14" s="109">
        <v>0</v>
      </c>
      <c r="AX14" s="109">
        <v>0</v>
      </c>
      <c r="AY14" s="109">
        <v>0</v>
      </c>
      <c r="AZ14" s="109">
        <v>0</v>
      </c>
      <c r="BA14" s="109">
        <v>0</v>
      </c>
      <c r="BB14" s="109">
        <v>0</v>
      </c>
      <c r="BC14" s="109">
        <v>0</v>
      </c>
      <c r="BD14" s="109">
        <v>0</v>
      </c>
      <c r="BE14" s="109">
        <v>1</v>
      </c>
      <c r="BF14" s="109">
        <v>0</v>
      </c>
    </row>
    <row r="15" s="101" customFormat="1" customHeight="1" spans="1:58">
      <c r="A15" s="109">
        <f t="shared" si="0"/>
        <v>11</v>
      </c>
      <c r="B15" s="109">
        <v>1</v>
      </c>
      <c r="C15" s="109" t="s">
        <v>286</v>
      </c>
      <c r="D15" s="111" t="s">
        <v>270</v>
      </c>
      <c r="E15" s="111" t="s">
        <v>270</v>
      </c>
      <c r="F15" s="109" t="s">
        <v>272</v>
      </c>
      <c r="G15" s="109" t="s">
        <v>246</v>
      </c>
      <c r="H15" s="109" t="s">
        <v>67</v>
      </c>
      <c r="I15" s="109" t="s">
        <v>273</v>
      </c>
      <c r="J15" s="109"/>
      <c r="K15" s="109" t="s">
        <v>67</v>
      </c>
      <c r="L15" s="109"/>
      <c r="M15" s="109" t="s">
        <v>67</v>
      </c>
      <c r="N15" s="109" t="s">
        <v>68</v>
      </c>
      <c r="O15" s="109" t="s">
        <v>69</v>
      </c>
      <c r="P15" s="109" t="s">
        <v>275</v>
      </c>
      <c r="Q15" s="109" t="s">
        <v>71</v>
      </c>
      <c r="R15" s="109" t="s">
        <v>64</v>
      </c>
      <c r="S15" s="109" t="s">
        <v>64</v>
      </c>
      <c r="T15" s="109" t="s">
        <v>287</v>
      </c>
      <c r="U15" s="109" t="s">
        <v>64</v>
      </c>
      <c r="V15" s="113">
        <v>3.5939</v>
      </c>
      <c r="W15" s="109" t="s">
        <v>64</v>
      </c>
      <c r="X15" s="109" t="s">
        <v>64</v>
      </c>
      <c r="Y15" s="109" t="s">
        <v>64</v>
      </c>
      <c r="Z15" s="109" t="s">
        <v>64</v>
      </c>
      <c r="AA15" s="120"/>
      <c r="AB15" s="120"/>
      <c r="AC15" s="120"/>
      <c r="AD15" s="120"/>
      <c r="AE15" s="120"/>
      <c r="AF15" s="120"/>
      <c r="AG15" s="109"/>
      <c r="AH15" s="109"/>
      <c r="AI15" s="109"/>
      <c r="AJ15" s="109" t="s">
        <v>75</v>
      </c>
      <c r="AK15" s="109"/>
      <c r="AL15" s="109"/>
      <c r="AM15" s="109"/>
      <c r="AN15" s="109"/>
      <c r="AO15" s="109"/>
      <c r="AP15" s="109"/>
      <c r="AQ15" s="109"/>
      <c r="AR15" s="109"/>
      <c r="AS15" s="109"/>
      <c r="AT15" s="109"/>
      <c r="AU15" s="109"/>
      <c r="AV15" s="109">
        <v>0</v>
      </c>
      <c r="AW15" s="109">
        <v>0</v>
      </c>
      <c r="AX15" s="109">
        <v>0</v>
      </c>
      <c r="AY15" s="109">
        <v>0</v>
      </c>
      <c r="AZ15" s="109">
        <v>0</v>
      </c>
      <c r="BA15" s="109">
        <v>0</v>
      </c>
      <c r="BB15" s="109">
        <v>0</v>
      </c>
      <c r="BC15" s="109">
        <v>0</v>
      </c>
      <c r="BD15" s="109">
        <v>0</v>
      </c>
      <c r="BE15" s="109">
        <v>0</v>
      </c>
      <c r="BF15" s="109">
        <v>1</v>
      </c>
    </row>
    <row r="16" hidden="1" customHeight="1" spans="1:58">
      <c r="A16" s="109">
        <f t="shared" si="0"/>
        <v>12</v>
      </c>
      <c r="B16" s="109">
        <v>2</v>
      </c>
      <c r="C16" s="109" t="s">
        <v>271</v>
      </c>
      <c r="D16" s="110" t="s">
        <v>288</v>
      </c>
      <c r="E16" s="109" t="s">
        <v>288</v>
      </c>
      <c r="F16" s="109" t="s">
        <v>289</v>
      </c>
      <c r="G16" s="109" t="s">
        <v>290</v>
      </c>
      <c r="H16" s="109" t="s">
        <v>65</v>
      </c>
      <c r="I16" s="109" t="s">
        <v>273</v>
      </c>
      <c r="J16" s="109"/>
      <c r="K16" s="109" t="s">
        <v>67</v>
      </c>
      <c r="L16" s="109" t="s">
        <v>288</v>
      </c>
      <c r="M16" s="109" t="s">
        <v>67</v>
      </c>
      <c r="N16" s="109" t="s">
        <v>68</v>
      </c>
      <c r="O16" s="109" t="s">
        <v>69</v>
      </c>
      <c r="P16" s="109" t="s">
        <v>93</v>
      </c>
      <c r="Q16" s="109" t="s">
        <v>291</v>
      </c>
      <c r="R16" s="109" t="s">
        <v>292</v>
      </c>
      <c r="S16" s="109" t="s">
        <v>115</v>
      </c>
      <c r="T16" s="109" t="s">
        <v>64</v>
      </c>
      <c r="U16" s="109" t="s">
        <v>64</v>
      </c>
      <c r="V16" s="113">
        <v>0.3699</v>
      </c>
      <c r="W16" s="109" t="s">
        <v>293</v>
      </c>
      <c r="X16" s="109" t="s">
        <v>64</v>
      </c>
      <c r="Y16" s="109" t="s">
        <v>64</v>
      </c>
      <c r="Z16" s="109" t="s">
        <v>64</v>
      </c>
      <c r="AA16" s="121" t="s">
        <v>151</v>
      </c>
      <c r="AB16" s="121"/>
      <c r="AC16" s="121">
        <v>435.546605293441</v>
      </c>
      <c r="AD16" s="121">
        <v>20</v>
      </c>
      <c r="AE16" s="121">
        <v>1.5</v>
      </c>
      <c r="AF16" s="121">
        <v>0.37849</v>
      </c>
      <c r="AG16" s="133">
        <f>V16/AF16</f>
        <v>0.977304552299929</v>
      </c>
      <c r="AH16" s="109"/>
      <c r="AI16" s="109"/>
      <c r="AJ16" s="134"/>
      <c r="AK16" s="134"/>
      <c r="AL16" s="109"/>
      <c r="AM16" s="109"/>
      <c r="AN16" s="109"/>
      <c r="AO16" s="109"/>
      <c r="AP16" s="109"/>
      <c r="AQ16" s="109"/>
      <c r="AR16" s="109"/>
      <c r="AS16" s="109"/>
      <c r="AT16" s="109"/>
      <c r="AU16" s="109"/>
      <c r="AV16" s="109">
        <v>1</v>
      </c>
      <c r="AW16" s="109">
        <v>1</v>
      </c>
      <c r="AX16" s="109">
        <v>1</v>
      </c>
      <c r="AY16" s="109">
        <v>1</v>
      </c>
      <c r="AZ16" s="109">
        <v>1</v>
      </c>
      <c r="BA16" s="109">
        <v>1</v>
      </c>
      <c r="BB16" s="109">
        <v>0</v>
      </c>
      <c r="BC16" s="109">
        <v>0</v>
      </c>
      <c r="BD16" s="109">
        <v>1</v>
      </c>
      <c r="BE16" s="109">
        <v>1</v>
      </c>
      <c r="BF16" s="109">
        <v>0</v>
      </c>
    </row>
    <row r="17" customHeight="1" spans="1:58">
      <c r="A17" s="109">
        <f t="shared" si="0"/>
        <v>13</v>
      </c>
      <c r="B17" s="109">
        <v>2</v>
      </c>
      <c r="C17" s="109" t="s">
        <v>157</v>
      </c>
      <c r="D17" s="109" t="s">
        <v>294</v>
      </c>
      <c r="E17" s="109" t="s">
        <v>295</v>
      </c>
      <c r="F17" s="109" t="s">
        <v>289</v>
      </c>
      <c r="G17" s="109" t="s">
        <v>290</v>
      </c>
      <c r="H17" s="109" t="s">
        <v>65</v>
      </c>
      <c r="I17" s="109" t="s">
        <v>273</v>
      </c>
      <c r="J17" s="109"/>
      <c r="K17" s="109" t="s">
        <v>67</v>
      </c>
      <c r="L17" s="109"/>
      <c r="M17" s="109" t="s">
        <v>67</v>
      </c>
      <c r="N17" s="109" t="s">
        <v>68</v>
      </c>
      <c r="O17" s="109" t="s">
        <v>69</v>
      </c>
      <c r="P17" s="109" t="s">
        <v>93</v>
      </c>
      <c r="Q17" s="109" t="s">
        <v>291</v>
      </c>
      <c r="R17" s="109" t="s">
        <v>292</v>
      </c>
      <c r="S17" s="109" t="s">
        <v>115</v>
      </c>
      <c r="T17" s="109" t="s">
        <v>64</v>
      </c>
      <c r="U17" s="109" t="s">
        <v>64</v>
      </c>
      <c r="V17" s="113">
        <v>0.328</v>
      </c>
      <c r="W17" s="109"/>
      <c r="X17" s="109" t="s">
        <v>64</v>
      </c>
      <c r="Y17" s="109" t="s">
        <v>64</v>
      </c>
      <c r="Z17" s="109" t="s">
        <v>64</v>
      </c>
      <c r="AA17" s="109" t="s">
        <v>151</v>
      </c>
      <c r="AB17" s="109"/>
      <c r="AC17" s="122">
        <f>V17/0.684*1000+10</f>
        <v>489.53216374269</v>
      </c>
      <c r="AD17" s="122"/>
      <c r="AE17" s="122"/>
      <c r="AF17" s="122">
        <f>AC17*0.684/1000</f>
        <v>0.33484</v>
      </c>
      <c r="AG17" s="133">
        <f>V17/AF17</f>
        <v>0.979572333054593</v>
      </c>
      <c r="AH17" s="109"/>
      <c r="AI17" s="109"/>
      <c r="AJ17" s="134"/>
      <c r="AK17" s="134"/>
      <c r="AL17" s="109"/>
      <c r="AM17" s="109"/>
      <c r="AN17" s="109"/>
      <c r="AO17" s="109"/>
      <c r="AP17" s="109"/>
      <c r="AQ17" s="109"/>
      <c r="AR17" s="109"/>
      <c r="AS17" s="109"/>
      <c r="AT17" s="109"/>
      <c r="AU17" s="109"/>
      <c r="AV17" s="109">
        <v>0</v>
      </c>
      <c r="AW17" s="109">
        <v>0</v>
      </c>
      <c r="AX17" s="109">
        <v>0</v>
      </c>
      <c r="AY17" s="109">
        <v>0</v>
      </c>
      <c r="AZ17" s="109">
        <v>0</v>
      </c>
      <c r="BA17" s="109">
        <v>0</v>
      </c>
      <c r="BB17" s="109">
        <v>1</v>
      </c>
      <c r="BC17" s="109">
        <v>1</v>
      </c>
      <c r="BD17" s="109">
        <v>0</v>
      </c>
      <c r="BE17" s="109">
        <v>0</v>
      </c>
      <c r="BF17" s="109">
        <v>1</v>
      </c>
    </row>
    <row r="18" hidden="1" customHeight="1" spans="1:58">
      <c r="A18" s="109">
        <f t="shared" ref="A18:A41" si="1">ROW()-4</f>
        <v>14</v>
      </c>
      <c r="B18" s="108">
        <v>2</v>
      </c>
      <c r="C18" s="108" t="s">
        <v>296</v>
      </c>
      <c r="D18" s="108" t="s">
        <v>297</v>
      </c>
      <c r="E18" s="108" t="s">
        <v>297</v>
      </c>
      <c r="F18" s="108" t="s">
        <v>298</v>
      </c>
      <c r="G18" s="108" t="s">
        <v>290</v>
      </c>
      <c r="H18" s="108" t="s">
        <v>65</v>
      </c>
      <c r="I18" s="108" t="s">
        <v>273</v>
      </c>
      <c r="J18" s="108"/>
      <c r="K18" s="108" t="s">
        <v>67</v>
      </c>
      <c r="L18" s="108" t="s">
        <v>297</v>
      </c>
      <c r="M18" s="108" t="s">
        <v>67</v>
      </c>
      <c r="N18" s="108" t="s">
        <v>69</v>
      </c>
      <c r="O18" s="108" t="s">
        <v>68</v>
      </c>
      <c r="P18" s="108" t="s">
        <v>93</v>
      </c>
      <c r="Q18" s="108" t="s">
        <v>291</v>
      </c>
      <c r="R18" s="108" t="s">
        <v>299</v>
      </c>
      <c r="S18" s="108" t="s">
        <v>115</v>
      </c>
      <c r="T18" s="108" t="s">
        <v>300</v>
      </c>
      <c r="U18" s="108" t="s">
        <v>64</v>
      </c>
      <c r="V18" s="114">
        <v>1.8319</v>
      </c>
      <c r="W18" s="108" t="s">
        <v>64</v>
      </c>
      <c r="X18" s="108" t="s">
        <v>64</v>
      </c>
      <c r="Y18" s="108" t="s">
        <v>64</v>
      </c>
      <c r="Z18" s="108" t="s">
        <v>64</v>
      </c>
      <c r="AA18" s="121" t="s">
        <v>151</v>
      </c>
      <c r="AB18" s="121"/>
      <c r="AC18" s="121">
        <f>V18/0.869*1000+10</f>
        <v>2118.05523590334</v>
      </c>
      <c r="AD18" s="121">
        <v>25</v>
      </c>
      <c r="AE18" s="121">
        <v>2</v>
      </c>
      <c r="AF18" s="121">
        <f>AC18*0.869/1000</f>
        <v>1.84059</v>
      </c>
      <c r="AG18" s="133">
        <f>V18/AF18</f>
        <v>0.99527868781206</v>
      </c>
      <c r="AH18" s="109"/>
      <c r="AI18" s="109"/>
      <c r="AJ18" s="134"/>
      <c r="AK18" s="134"/>
      <c r="AL18" s="109"/>
      <c r="AM18" s="109"/>
      <c r="AN18" s="109"/>
      <c r="AO18" s="109"/>
      <c r="AP18" s="109"/>
      <c r="AQ18" s="109"/>
      <c r="AR18" s="109"/>
      <c r="AS18" s="109"/>
      <c r="AT18" s="109"/>
      <c r="AU18" s="109"/>
      <c r="AV18" s="109">
        <v>1</v>
      </c>
      <c r="AW18" s="109">
        <v>1</v>
      </c>
      <c r="AX18" s="109">
        <v>1</v>
      </c>
      <c r="AY18" s="109">
        <v>1</v>
      </c>
      <c r="AZ18" s="109">
        <v>1</v>
      </c>
      <c r="BA18" s="109">
        <v>1</v>
      </c>
      <c r="BB18" s="109">
        <v>1</v>
      </c>
      <c r="BC18" s="109">
        <v>1</v>
      </c>
      <c r="BD18" s="109">
        <v>1</v>
      </c>
      <c r="BE18" s="109">
        <v>0</v>
      </c>
      <c r="BF18" s="109">
        <v>0</v>
      </c>
    </row>
    <row r="19" s="101" customFormat="1" customHeight="1" spans="1:58">
      <c r="A19" s="109">
        <f t="shared" si="1"/>
        <v>15</v>
      </c>
      <c r="B19" s="108">
        <v>2</v>
      </c>
      <c r="C19" s="109" t="s">
        <v>76</v>
      </c>
      <c r="D19" s="109" t="s">
        <v>301</v>
      </c>
      <c r="E19" s="109" t="s">
        <v>301</v>
      </c>
      <c r="F19" s="109" t="s">
        <v>298</v>
      </c>
      <c r="G19" s="109" t="s">
        <v>290</v>
      </c>
      <c r="H19" s="109" t="s">
        <v>65</v>
      </c>
      <c r="I19" s="109" t="s">
        <v>273</v>
      </c>
      <c r="J19" s="109"/>
      <c r="K19" s="109"/>
      <c r="L19" s="109" t="s">
        <v>301</v>
      </c>
      <c r="M19" s="109" t="s">
        <v>67</v>
      </c>
      <c r="N19" s="109" t="s">
        <v>68</v>
      </c>
      <c r="O19" s="109" t="s">
        <v>69</v>
      </c>
      <c r="P19" s="109" t="s">
        <v>93</v>
      </c>
      <c r="Q19" s="109" t="s">
        <v>302</v>
      </c>
      <c r="R19" s="109" t="s">
        <v>299</v>
      </c>
      <c r="S19" s="109" t="s">
        <v>115</v>
      </c>
      <c r="T19" s="109" t="s">
        <v>303</v>
      </c>
      <c r="U19" s="109" t="s">
        <v>64</v>
      </c>
      <c r="V19" s="113">
        <v>1.4724</v>
      </c>
      <c r="W19" s="109" t="s">
        <v>64</v>
      </c>
      <c r="X19" s="109" t="s">
        <v>64</v>
      </c>
      <c r="Y19" s="109" t="s">
        <v>64</v>
      </c>
      <c r="Z19" s="109" t="s">
        <v>64</v>
      </c>
      <c r="AA19" s="121"/>
      <c r="AB19" s="121"/>
      <c r="AC19" s="121"/>
      <c r="AD19" s="121"/>
      <c r="AE19" s="121"/>
      <c r="AF19" s="121"/>
      <c r="AG19" s="133"/>
      <c r="AH19" s="109"/>
      <c r="AI19" s="109"/>
      <c r="AJ19" s="134"/>
      <c r="AK19" s="134"/>
      <c r="AL19" s="109"/>
      <c r="AM19" s="109"/>
      <c r="AN19" s="109"/>
      <c r="AO19" s="109"/>
      <c r="AP19" s="109"/>
      <c r="AQ19" s="109"/>
      <c r="AR19" s="109"/>
      <c r="AS19" s="109"/>
      <c r="AT19" s="109"/>
      <c r="AU19" s="109"/>
      <c r="AV19" s="109">
        <v>0</v>
      </c>
      <c r="AW19" s="109">
        <v>0</v>
      </c>
      <c r="AX19" s="109">
        <v>0</v>
      </c>
      <c r="AY19" s="109">
        <v>0</v>
      </c>
      <c r="AZ19" s="109">
        <v>0</v>
      </c>
      <c r="BA19" s="109">
        <v>0</v>
      </c>
      <c r="BB19" s="109">
        <v>0</v>
      </c>
      <c r="BC19" s="109">
        <v>0</v>
      </c>
      <c r="BD19" s="109">
        <v>0</v>
      </c>
      <c r="BE19" s="109">
        <v>1</v>
      </c>
      <c r="BF19" s="109">
        <v>1</v>
      </c>
    </row>
    <row r="20" customHeight="1" spans="1:58">
      <c r="A20" s="109">
        <f t="shared" si="1"/>
        <v>16</v>
      </c>
      <c r="B20" s="109">
        <v>2</v>
      </c>
      <c r="C20" s="109" t="s">
        <v>76</v>
      </c>
      <c r="D20" s="109" t="s">
        <v>304</v>
      </c>
      <c r="E20" s="109" t="s">
        <v>304</v>
      </c>
      <c r="F20" s="109" t="s">
        <v>305</v>
      </c>
      <c r="G20" s="109" t="s">
        <v>306</v>
      </c>
      <c r="H20" s="109" t="s">
        <v>65</v>
      </c>
      <c r="I20" s="109" t="s">
        <v>273</v>
      </c>
      <c r="J20" s="109"/>
      <c r="K20" s="109" t="s">
        <v>67</v>
      </c>
      <c r="L20" s="109" t="s">
        <v>307</v>
      </c>
      <c r="M20" s="109" t="s">
        <v>67</v>
      </c>
      <c r="N20" s="109" t="s">
        <v>69</v>
      </c>
      <c r="O20" s="109" t="s">
        <v>68</v>
      </c>
      <c r="P20" s="109" t="s">
        <v>207</v>
      </c>
      <c r="Q20" s="109" t="s">
        <v>308</v>
      </c>
      <c r="R20" s="109" t="s">
        <v>309</v>
      </c>
      <c r="S20" s="109" t="s">
        <v>310</v>
      </c>
      <c r="T20" s="109" t="s">
        <v>311</v>
      </c>
      <c r="U20" s="109" t="s">
        <v>64</v>
      </c>
      <c r="V20" s="113">
        <v>0.1001</v>
      </c>
      <c r="W20" s="108" t="s">
        <v>64</v>
      </c>
      <c r="X20" s="108" t="s">
        <v>64</v>
      </c>
      <c r="Y20" s="108" t="s">
        <v>64</v>
      </c>
      <c r="Z20" s="108" t="s">
        <v>64</v>
      </c>
      <c r="AA20" s="121" t="s">
        <v>97</v>
      </c>
      <c r="AB20" s="121"/>
      <c r="AC20" s="121">
        <f>V20/0.2219*1000</f>
        <v>451.104100946372</v>
      </c>
      <c r="AD20" s="121"/>
      <c r="AE20" s="121"/>
      <c r="AF20" s="121">
        <f>AC20*0.2219/1000</f>
        <v>0.1001</v>
      </c>
      <c r="AG20" s="133">
        <f t="shared" ref="AG20:AG30" si="2">V20/AF20</f>
        <v>1</v>
      </c>
      <c r="AH20" s="109"/>
      <c r="AI20" s="109"/>
      <c r="AJ20" s="134"/>
      <c r="AK20" s="134"/>
      <c r="AL20" s="109"/>
      <c r="AM20" s="109"/>
      <c r="AN20" s="109"/>
      <c r="AO20" s="109"/>
      <c r="AP20" s="109"/>
      <c r="AQ20" s="109"/>
      <c r="AR20" s="109"/>
      <c r="AS20" s="109"/>
      <c r="AT20" s="109"/>
      <c r="AU20" s="109"/>
      <c r="AV20" s="109">
        <v>1</v>
      </c>
      <c r="AW20" s="109">
        <v>1</v>
      </c>
      <c r="AX20" s="109">
        <v>1</v>
      </c>
      <c r="AY20" s="109">
        <v>1</v>
      </c>
      <c r="AZ20" s="109">
        <v>1</v>
      </c>
      <c r="BA20" s="109">
        <v>1</v>
      </c>
      <c r="BB20" s="109">
        <v>1</v>
      </c>
      <c r="BC20" s="109">
        <v>1</v>
      </c>
      <c r="BD20" s="109">
        <v>1</v>
      </c>
      <c r="BE20" s="109">
        <v>1</v>
      </c>
      <c r="BF20" s="109">
        <v>1</v>
      </c>
    </row>
    <row r="21" s="101" customFormat="1" customHeight="1" spans="1:58">
      <c r="A21" s="109">
        <f t="shared" si="1"/>
        <v>17</v>
      </c>
      <c r="B21" s="109">
        <v>2</v>
      </c>
      <c r="C21" s="109" t="s">
        <v>76</v>
      </c>
      <c r="D21" s="109" t="s">
        <v>312</v>
      </c>
      <c r="E21" s="109" t="s">
        <v>312</v>
      </c>
      <c r="F21" s="109" t="s">
        <v>313</v>
      </c>
      <c r="G21" s="109" t="s">
        <v>65</v>
      </c>
      <c r="H21" s="109" t="s">
        <v>273</v>
      </c>
      <c r="I21" s="109"/>
      <c r="J21" s="109" t="s">
        <v>67</v>
      </c>
      <c r="K21" s="102"/>
      <c r="L21" s="109" t="s">
        <v>312</v>
      </c>
      <c r="M21" s="109" t="s">
        <v>67</v>
      </c>
      <c r="N21" s="109" t="s">
        <v>68</v>
      </c>
      <c r="O21" s="109" t="s">
        <v>69</v>
      </c>
      <c r="P21" s="109" t="s">
        <v>207</v>
      </c>
      <c r="Q21" s="109" t="s">
        <v>143</v>
      </c>
      <c r="R21" s="109" t="s">
        <v>314</v>
      </c>
      <c r="S21" s="109" t="s">
        <v>310</v>
      </c>
      <c r="T21" s="109" t="s">
        <v>315</v>
      </c>
      <c r="U21" s="109" t="s">
        <v>64</v>
      </c>
      <c r="V21" s="113">
        <v>0.0863</v>
      </c>
      <c r="W21" s="109" t="s">
        <v>64</v>
      </c>
      <c r="X21" s="109" t="s">
        <v>64</v>
      </c>
      <c r="Y21" s="109" t="s">
        <v>64</v>
      </c>
      <c r="Z21" s="109" t="s">
        <v>64</v>
      </c>
      <c r="AA21" s="108"/>
      <c r="AB21" s="121"/>
      <c r="AC21" s="121"/>
      <c r="AD21" s="121"/>
      <c r="AE21" s="121"/>
      <c r="AF21" s="121"/>
      <c r="AG21" s="133"/>
      <c r="AH21" s="109"/>
      <c r="AI21" s="109"/>
      <c r="AJ21" s="134"/>
      <c r="AK21" s="134"/>
      <c r="AL21" s="109"/>
      <c r="AM21" s="109"/>
      <c r="AN21" s="109"/>
      <c r="AO21" s="109"/>
      <c r="AP21" s="109"/>
      <c r="AQ21" s="109"/>
      <c r="AR21" s="109"/>
      <c r="AS21" s="109"/>
      <c r="AT21" s="109"/>
      <c r="AU21" s="109"/>
      <c r="AV21" s="109">
        <v>0</v>
      </c>
      <c r="AW21" s="109">
        <v>0</v>
      </c>
      <c r="AX21" s="109">
        <v>0</v>
      </c>
      <c r="AY21" s="109">
        <v>0</v>
      </c>
      <c r="AZ21" s="109">
        <v>0</v>
      </c>
      <c r="BA21" s="109">
        <v>0</v>
      </c>
      <c r="BB21" s="109">
        <v>0</v>
      </c>
      <c r="BC21" s="109">
        <v>0</v>
      </c>
      <c r="BD21" s="109">
        <v>0</v>
      </c>
      <c r="BE21" s="109">
        <v>1</v>
      </c>
      <c r="BF21" s="109">
        <v>1</v>
      </c>
    </row>
    <row r="22" s="101" customFormat="1" customHeight="1" spans="1:58">
      <c r="A22" s="109">
        <f t="shared" si="1"/>
        <v>18</v>
      </c>
      <c r="B22" s="109">
        <v>2</v>
      </c>
      <c r="C22" s="109" t="s">
        <v>316</v>
      </c>
      <c r="D22" s="109" t="s">
        <v>317</v>
      </c>
      <c r="E22" s="109" t="s">
        <v>317</v>
      </c>
      <c r="F22" s="109" t="s">
        <v>318</v>
      </c>
      <c r="G22" s="109" t="s">
        <v>65</v>
      </c>
      <c r="H22" s="109" t="s">
        <v>273</v>
      </c>
      <c r="I22" s="109"/>
      <c r="J22" s="109" t="s">
        <v>67</v>
      </c>
      <c r="K22" s="102"/>
      <c r="L22" s="109" t="s">
        <v>317</v>
      </c>
      <c r="M22" s="109" t="s">
        <v>67</v>
      </c>
      <c r="N22" s="109" t="s">
        <v>69</v>
      </c>
      <c r="O22" s="109" t="s">
        <v>68</v>
      </c>
      <c r="P22" s="109" t="s">
        <v>306</v>
      </c>
      <c r="Q22" s="109" t="s">
        <v>308</v>
      </c>
      <c r="R22" s="109" t="s">
        <v>309</v>
      </c>
      <c r="S22" s="109" t="s">
        <v>310</v>
      </c>
      <c r="T22" s="109" t="s">
        <v>319</v>
      </c>
      <c r="U22" s="109" t="s">
        <v>64</v>
      </c>
      <c r="V22" s="113">
        <v>0.0575</v>
      </c>
      <c r="W22" s="109" t="s">
        <v>64</v>
      </c>
      <c r="X22" s="109" t="s">
        <v>64</v>
      </c>
      <c r="Y22" s="109" t="s">
        <v>64</v>
      </c>
      <c r="Z22" s="109" t="s">
        <v>64</v>
      </c>
      <c r="AA22" s="108"/>
      <c r="AB22" s="121"/>
      <c r="AC22" s="121"/>
      <c r="AD22" s="121"/>
      <c r="AE22" s="121"/>
      <c r="AF22" s="121"/>
      <c r="AG22" s="133"/>
      <c r="AH22" s="109"/>
      <c r="AI22" s="109"/>
      <c r="AJ22" s="134"/>
      <c r="AK22" s="134"/>
      <c r="AL22" s="109"/>
      <c r="AM22" s="109"/>
      <c r="AN22" s="109"/>
      <c r="AO22" s="109"/>
      <c r="AP22" s="109"/>
      <c r="AQ22" s="109"/>
      <c r="AR22" s="109"/>
      <c r="AS22" s="109"/>
      <c r="AT22" s="109"/>
      <c r="AU22" s="109"/>
      <c r="AV22" s="109">
        <v>0</v>
      </c>
      <c r="AW22" s="109">
        <v>0</v>
      </c>
      <c r="AX22" s="109">
        <v>0</v>
      </c>
      <c r="AY22" s="109">
        <v>0</v>
      </c>
      <c r="AZ22" s="109">
        <v>0</v>
      </c>
      <c r="BA22" s="109">
        <v>0</v>
      </c>
      <c r="BB22" s="109">
        <v>0</v>
      </c>
      <c r="BC22" s="109">
        <v>0</v>
      </c>
      <c r="BD22" s="109">
        <v>0</v>
      </c>
      <c r="BE22" s="109">
        <v>2</v>
      </c>
      <c r="BF22" s="109">
        <v>2</v>
      </c>
    </row>
    <row r="23" hidden="1" customHeight="1" spans="1:58">
      <c r="A23" s="109">
        <f t="shared" si="1"/>
        <v>19</v>
      </c>
      <c r="B23" s="109">
        <v>2</v>
      </c>
      <c r="C23" s="109" t="s">
        <v>157</v>
      </c>
      <c r="D23" s="109" t="s">
        <v>320</v>
      </c>
      <c r="E23" s="109" t="s">
        <v>321</v>
      </c>
      <c r="F23" s="109" t="s">
        <v>322</v>
      </c>
      <c r="G23" s="109" t="s">
        <v>290</v>
      </c>
      <c r="H23" s="109" t="s">
        <v>65</v>
      </c>
      <c r="I23" s="109" t="s">
        <v>273</v>
      </c>
      <c r="J23" s="109"/>
      <c r="K23" s="109" t="s">
        <v>67</v>
      </c>
      <c r="L23" s="109" t="s">
        <v>307</v>
      </c>
      <c r="M23" s="109" t="s">
        <v>67</v>
      </c>
      <c r="N23" s="109" t="s">
        <v>69</v>
      </c>
      <c r="O23" s="109" t="s">
        <v>68</v>
      </c>
      <c r="P23" s="109" t="s">
        <v>93</v>
      </c>
      <c r="Q23" s="109" t="s">
        <v>291</v>
      </c>
      <c r="R23" s="109" t="s">
        <v>299</v>
      </c>
      <c r="S23" s="109" t="s">
        <v>115</v>
      </c>
      <c r="T23" s="109" t="s">
        <v>323</v>
      </c>
      <c r="U23" s="109" t="s">
        <v>64</v>
      </c>
      <c r="V23" s="113">
        <v>0.3093</v>
      </c>
      <c r="W23" s="109" t="s">
        <v>64</v>
      </c>
      <c r="X23" s="109" t="s">
        <v>64</v>
      </c>
      <c r="Y23" s="109" t="s">
        <v>64</v>
      </c>
      <c r="Z23" s="109" t="s">
        <v>64</v>
      </c>
      <c r="AA23" s="109" t="s">
        <v>151</v>
      </c>
      <c r="AB23" s="109"/>
      <c r="AC23" s="122">
        <f t="shared" ref="AC23:AC27" si="3">V23/0.869*1000+10</f>
        <v>365.926352128884</v>
      </c>
      <c r="AD23" s="122"/>
      <c r="AE23" s="122"/>
      <c r="AF23" s="122">
        <v>0.42474</v>
      </c>
      <c r="AG23" s="133">
        <f t="shared" si="2"/>
        <v>0.728210199180675</v>
      </c>
      <c r="AH23" s="109"/>
      <c r="AI23" s="109"/>
      <c r="AJ23" s="134"/>
      <c r="AK23" s="134"/>
      <c r="AL23" s="109"/>
      <c r="AM23" s="109"/>
      <c r="AN23" s="109"/>
      <c r="AO23" s="109"/>
      <c r="AP23" s="109"/>
      <c r="AQ23" s="109"/>
      <c r="AR23" s="109"/>
      <c r="AS23" s="109"/>
      <c r="AT23" s="109"/>
      <c r="AU23" s="109"/>
      <c r="AV23" s="109">
        <v>1</v>
      </c>
      <c r="AW23" s="109">
        <v>1</v>
      </c>
      <c r="AX23" s="109">
        <v>1</v>
      </c>
      <c r="AY23" s="109">
        <v>1</v>
      </c>
      <c r="AZ23" s="109">
        <v>1</v>
      </c>
      <c r="BA23" s="109">
        <v>1</v>
      </c>
      <c r="BB23" s="109">
        <v>1</v>
      </c>
      <c r="BC23" s="109">
        <v>1</v>
      </c>
      <c r="BD23" s="109">
        <v>1</v>
      </c>
      <c r="BE23" s="109">
        <v>0</v>
      </c>
      <c r="BF23" s="109">
        <v>0</v>
      </c>
    </row>
    <row r="24" hidden="1" customHeight="1" spans="1:58">
      <c r="A24" s="109">
        <f t="shared" si="1"/>
        <v>20</v>
      </c>
      <c r="B24" s="109">
        <v>2</v>
      </c>
      <c r="C24" s="109" t="s">
        <v>324</v>
      </c>
      <c r="D24" s="109" t="s">
        <v>325</v>
      </c>
      <c r="E24" s="109" t="s">
        <v>326</v>
      </c>
      <c r="F24" s="109" t="s">
        <v>327</v>
      </c>
      <c r="G24" s="109" t="s">
        <v>81</v>
      </c>
      <c r="H24" s="109" t="s">
        <v>65</v>
      </c>
      <c r="I24" s="109" t="s">
        <v>273</v>
      </c>
      <c r="J24" s="109"/>
      <c r="K24" s="109" t="s">
        <v>67</v>
      </c>
      <c r="L24" s="109" t="s">
        <v>326</v>
      </c>
      <c r="M24" s="109" t="s">
        <v>67</v>
      </c>
      <c r="N24" s="109" t="s">
        <v>69</v>
      </c>
      <c r="O24" s="109" t="s">
        <v>68</v>
      </c>
      <c r="P24" s="109" t="s">
        <v>164</v>
      </c>
      <c r="Q24" s="109" t="s">
        <v>328</v>
      </c>
      <c r="R24" s="109" t="s">
        <v>329</v>
      </c>
      <c r="S24" s="109" t="s">
        <v>330</v>
      </c>
      <c r="T24" s="109" t="s">
        <v>331</v>
      </c>
      <c r="U24" s="109" t="s">
        <v>64</v>
      </c>
      <c r="V24" s="113">
        <v>0.0661</v>
      </c>
      <c r="W24" s="109" t="s">
        <v>64</v>
      </c>
      <c r="X24" s="109" t="s">
        <v>64</v>
      </c>
      <c r="Y24" s="109" t="s">
        <v>64</v>
      </c>
      <c r="Z24" s="109" t="s">
        <v>64</v>
      </c>
      <c r="AA24" s="109" t="s">
        <v>85</v>
      </c>
      <c r="AB24" s="109"/>
      <c r="AC24" s="122">
        <v>271</v>
      </c>
      <c r="AD24" s="122">
        <v>17.5</v>
      </c>
      <c r="AE24" s="122">
        <v>2</v>
      </c>
      <c r="AF24" s="122">
        <v>0.0745521</v>
      </c>
      <c r="AG24" s="133">
        <f t="shared" si="2"/>
        <v>0.886628277406002</v>
      </c>
      <c r="AH24" s="109"/>
      <c r="AI24" s="109"/>
      <c r="AJ24" s="134"/>
      <c r="AK24" s="134"/>
      <c r="AL24" s="109"/>
      <c r="AM24" s="109"/>
      <c r="AN24" s="109"/>
      <c r="AO24" s="109"/>
      <c r="AP24" s="109"/>
      <c r="AQ24" s="109"/>
      <c r="AR24" s="109"/>
      <c r="AS24" s="109"/>
      <c r="AT24" s="109"/>
      <c r="AU24" s="109"/>
      <c r="AV24" s="109">
        <v>3</v>
      </c>
      <c r="AW24" s="109">
        <v>0</v>
      </c>
      <c r="AX24" s="109">
        <v>0</v>
      </c>
      <c r="AY24" s="109">
        <v>0</v>
      </c>
      <c r="AZ24" s="109">
        <v>3</v>
      </c>
      <c r="BA24" s="109">
        <v>0</v>
      </c>
      <c r="BB24" s="109">
        <v>0</v>
      </c>
      <c r="BC24" s="109">
        <v>3</v>
      </c>
      <c r="BD24" s="109">
        <v>0</v>
      </c>
      <c r="BE24" s="109">
        <v>0</v>
      </c>
      <c r="BF24" s="109">
        <v>0</v>
      </c>
    </row>
    <row r="25" customHeight="1" spans="1:59">
      <c r="A25" s="109">
        <f t="shared" si="1"/>
        <v>21</v>
      </c>
      <c r="B25" s="109">
        <v>2</v>
      </c>
      <c r="C25" s="109" t="s">
        <v>324</v>
      </c>
      <c r="D25" s="109" t="s">
        <v>332</v>
      </c>
      <c r="E25" s="109" t="s">
        <v>333</v>
      </c>
      <c r="F25" s="109" t="s">
        <v>334</v>
      </c>
      <c r="G25" s="109" t="s">
        <v>335</v>
      </c>
      <c r="H25" s="109" t="s">
        <v>65</v>
      </c>
      <c r="I25" s="109" t="s">
        <v>273</v>
      </c>
      <c r="J25" s="109"/>
      <c r="K25" s="109" t="s">
        <v>67</v>
      </c>
      <c r="L25" s="109" t="s">
        <v>333</v>
      </c>
      <c r="M25" s="109" t="s">
        <v>67</v>
      </c>
      <c r="N25" s="109" t="s">
        <v>336</v>
      </c>
      <c r="O25" s="109" t="s">
        <v>337</v>
      </c>
      <c r="P25" s="109" t="s">
        <v>207</v>
      </c>
      <c r="Q25" s="109" t="s">
        <v>338</v>
      </c>
      <c r="R25" s="109" t="s">
        <v>339</v>
      </c>
      <c r="S25" s="109" t="s">
        <v>115</v>
      </c>
      <c r="T25" s="109" t="s">
        <v>340</v>
      </c>
      <c r="U25" s="109" t="s">
        <v>64</v>
      </c>
      <c r="V25" s="113">
        <v>0.0587</v>
      </c>
      <c r="W25" s="109" t="s">
        <v>293</v>
      </c>
      <c r="X25" s="109" t="s">
        <v>64</v>
      </c>
      <c r="Y25" s="109" t="s">
        <v>64</v>
      </c>
      <c r="Z25" s="109" t="s">
        <v>64</v>
      </c>
      <c r="AA25" s="109" t="s">
        <v>97</v>
      </c>
      <c r="AB25" s="109"/>
      <c r="AC25" s="122">
        <f>V25/0.154*1000</f>
        <v>381.168831168831</v>
      </c>
      <c r="AD25" s="122"/>
      <c r="AE25" s="122"/>
      <c r="AF25" s="122">
        <f>AC25*0.154/1000</f>
        <v>0.0587</v>
      </c>
      <c r="AG25" s="133">
        <f t="shared" si="2"/>
        <v>1</v>
      </c>
      <c r="AH25" s="109"/>
      <c r="AI25" s="109"/>
      <c r="AJ25" s="134"/>
      <c r="AK25" s="134"/>
      <c r="AL25" s="109"/>
      <c r="AM25" s="109"/>
      <c r="AN25" s="109"/>
      <c r="AO25" s="109"/>
      <c r="AP25" s="109"/>
      <c r="AQ25" s="109"/>
      <c r="AR25" s="109"/>
      <c r="AS25" s="109"/>
      <c r="AT25" s="109"/>
      <c r="AU25" s="109"/>
      <c r="AV25" s="139">
        <v>3</v>
      </c>
      <c r="AW25" s="139">
        <v>1</v>
      </c>
      <c r="AX25" s="139">
        <v>1</v>
      </c>
      <c r="AY25" s="139">
        <v>2</v>
      </c>
      <c r="AZ25" s="139">
        <v>3</v>
      </c>
      <c r="BA25" s="139">
        <v>1</v>
      </c>
      <c r="BB25" s="139">
        <v>2</v>
      </c>
      <c r="BC25" s="139">
        <v>3</v>
      </c>
      <c r="BD25" s="139">
        <v>2</v>
      </c>
      <c r="BE25" s="139">
        <v>1</v>
      </c>
      <c r="BF25" s="139">
        <v>1</v>
      </c>
      <c r="BG25" s="101" t="s">
        <v>341</v>
      </c>
    </row>
    <row r="26" customHeight="1" spans="1:58">
      <c r="A26" s="109">
        <f t="shared" si="1"/>
        <v>22</v>
      </c>
      <c r="B26" s="109">
        <v>2</v>
      </c>
      <c r="C26" s="109" t="s">
        <v>296</v>
      </c>
      <c r="D26" s="109" t="s">
        <v>342</v>
      </c>
      <c r="E26" s="109" t="s">
        <v>342</v>
      </c>
      <c r="F26" s="109" t="s">
        <v>343</v>
      </c>
      <c r="G26" s="109" t="s">
        <v>290</v>
      </c>
      <c r="H26" s="109" t="s">
        <v>65</v>
      </c>
      <c r="I26" s="109" t="s">
        <v>273</v>
      </c>
      <c r="J26" s="109"/>
      <c r="K26" s="109" t="s">
        <v>67</v>
      </c>
      <c r="L26" s="109" t="s">
        <v>342</v>
      </c>
      <c r="M26" s="109" t="s">
        <v>67</v>
      </c>
      <c r="N26" s="109" t="s">
        <v>69</v>
      </c>
      <c r="O26" s="109" t="s">
        <v>68</v>
      </c>
      <c r="P26" s="109" t="s">
        <v>93</v>
      </c>
      <c r="Q26" s="109" t="s">
        <v>291</v>
      </c>
      <c r="R26" s="109" t="s">
        <v>299</v>
      </c>
      <c r="S26" s="109" t="s">
        <v>115</v>
      </c>
      <c r="T26" s="109" t="s">
        <v>344</v>
      </c>
      <c r="U26" s="109" t="s">
        <v>64</v>
      </c>
      <c r="V26" s="113">
        <v>0.4222</v>
      </c>
      <c r="W26" s="109" t="s">
        <v>64</v>
      </c>
      <c r="X26" s="109" t="s">
        <v>64</v>
      </c>
      <c r="Y26" s="109" t="s">
        <v>64</v>
      </c>
      <c r="Z26" s="109" t="s">
        <v>64</v>
      </c>
      <c r="AA26" s="121" t="s">
        <v>151</v>
      </c>
      <c r="AB26" s="121"/>
      <c r="AC26" s="121">
        <f t="shared" si="3"/>
        <v>495.84579976985</v>
      </c>
      <c r="AD26" s="121"/>
      <c r="AE26" s="121"/>
      <c r="AF26" s="121">
        <f>AC26*0.869/1000</f>
        <v>0.43089</v>
      </c>
      <c r="AG26" s="133">
        <f t="shared" si="2"/>
        <v>0.979832439833832</v>
      </c>
      <c r="AH26" s="109"/>
      <c r="AI26" s="109"/>
      <c r="AJ26" s="134"/>
      <c r="AK26" s="134"/>
      <c r="AL26" s="109"/>
      <c r="AM26" s="109"/>
      <c r="AN26" s="109"/>
      <c r="AO26" s="109"/>
      <c r="AP26" s="109"/>
      <c r="AQ26" s="109"/>
      <c r="AR26" s="109"/>
      <c r="AS26" s="109"/>
      <c r="AT26" s="109"/>
      <c r="AU26" s="109"/>
      <c r="AV26" s="109">
        <v>1</v>
      </c>
      <c r="AW26" s="109">
        <v>1</v>
      </c>
      <c r="AX26" s="109">
        <v>0</v>
      </c>
      <c r="AY26" s="109">
        <v>1</v>
      </c>
      <c r="AZ26" s="109">
        <v>1</v>
      </c>
      <c r="BA26" s="109">
        <v>1</v>
      </c>
      <c r="BB26" s="109">
        <v>1</v>
      </c>
      <c r="BC26" s="109">
        <v>1</v>
      </c>
      <c r="BD26" s="109">
        <v>1</v>
      </c>
      <c r="BE26" s="109">
        <v>1</v>
      </c>
      <c r="BF26" s="109">
        <v>1</v>
      </c>
    </row>
    <row r="27" hidden="1" customHeight="1" spans="1:58">
      <c r="A27" s="109">
        <f t="shared" si="1"/>
        <v>23</v>
      </c>
      <c r="B27" s="109">
        <v>2</v>
      </c>
      <c r="C27" s="109" t="s">
        <v>296</v>
      </c>
      <c r="D27" s="109" t="s">
        <v>345</v>
      </c>
      <c r="E27" s="109" t="s">
        <v>345</v>
      </c>
      <c r="F27" s="109" t="s">
        <v>346</v>
      </c>
      <c r="G27" s="109" t="s">
        <v>290</v>
      </c>
      <c r="H27" s="109" t="s">
        <v>65</v>
      </c>
      <c r="I27" s="109" t="s">
        <v>273</v>
      </c>
      <c r="J27" s="109"/>
      <c r="K27" s="109" t="s">
        <v>67</v>
      </c>
      <c r="L27" s="109" t="s">
        <v>345</v>
      </c>
      <c r="M27" s="109" t="s">
        <v>67</v>
      </c>
      <c r="N27" s="109" t="s">
        <v>69</v>
      </c>
      <c r="O27" s="109" t="s">
        <v>68</v>
      </c>
      <c r="P27" s="109" t="s">
        <v>93</v>
      </c>
      <c r="Q27" s="109" t="s">
        <v>291</v>
      </c>
      <c r="R27" s="109" t="s">
        <v>299</v>
      </c>
      <c r="S27" s="109" t="s">
        <v>115</v>
      </c>
      <c r="T27" s="109" t="s">
        <v>344</v>
      </c>
      <c r="U27" s="109" t="s">
        <v>64</v>
      </c>
      <c r="V27" s="113">
        <v>0.4209</v>
      </c>
      <c r="W27" s="109" t="s">
        <v>64</v>
      </c>
      <c r="X27" s="109"/>
      <c r="Y27" s="109"/>
      <c r="Z27" s="109"/>
      <c r="AA27" s="121" t="s">
        <v>151</v>
      </c>
      <c r="AB27" s="121"/>
      <c r="AC27" s="121">
        <f t="shared" si="3"/>
        <v>494.349827387802</v>
      </c>
      <c r="AD27" s="121"/>
      <c r="AE27" s="121"/>
      <c r="AF27" s="121">
        <f>AC27*0.869/1000</f>
        <v>0.42959</v>
      </c>
      <c r="AG27" s="133">
        <f t="shared" si="2"/>
        <v>0.979771409949021</v>
      </c>
      <c r="AH27" s="109"/>
      <c r="AI27" s="109"/>
      <c r="AJ27" s="134"/>
      <c r="AK27" s="134"/>
      <c r="AL27" s="109"/>
      <c r="AM27" s="109"/>
      <c r="AN27" s="109"/>
      <c r="AO27" s="109"/>
      <c r="AP27" s="109"/>
      <c r="AQ27" s="109"/>
      <c r="AR27" s="109"/>
      <c r="AS27" s="109"/>
      <c r="AT27" s="109"/>
      <c r="AU27" s="109"/>
      <c r="AV27" s="109">
        <v>0</v>
      </c>
      <c r="AW27" s="109">
        <v>0</v>
      </c>
      <c r="AX27" s="109">
        <v>1</v>
      </c>
      <c r="AY27" s="109">
        <v>0</v>
      </c>
      <c r="AZ27" s="109">
        <v>0</v>
      </c>
      <c r="BA27" s="109">
        <v>0</v>
      </c>
      <c r="BB27" s="109">
        <v>0</v>
      </c>
      <c r="BC27" s="109">
        <v>0</v>
      </c>
      <c r="BD27" s="109">
        <v>0</v>
      </c>
      <c r="BE27" s="109">
        <v>0</v>
      </c>
      <c r="BF27" s="109">
        <v>0</v>
      </c>
    </row>
    <row r="28" hidden="1" customHeight="1" spans="1:58">
      <c r="A28" s="109">
        <f t="shared" si="1"/>
        <v>24</v>
      </c>
      <c r="B28" s="109">
        <v>2</v>
      </c>
      <c r="C28" s="109" t="s">
        <v>152</v>
      </c>
      <c r="D28" s="109" t="s">
        <v>347</v>
      </c>
      <c r="E28" s="109" t="s">
        <v>347</v>
      </c>
      <c r="F28" s="109" t="s">
        <v>348</v>
      </c>
      <c r="G28" s="109" t="s">
        <v>81</v>
      </c>
      <c r="H28" s="109" t="s">
        <v>65</v>
      </c>
      <c r="I28" s="109" t="s">
        <v>273</v>
      </c>
      <c r="J28" s="109"/>
      <c r="K28" s="109" t="s">
        <v>67</v>
      </c>
      <c r="L28" s="109" t="s">
        <v>347</v>
      </c>
      <c r="M28" s="109" t="s">
        <v>67</v>
      </c>
      <c r="N28" s="109" t="s">
        <v>69</v>
      </c>
      <c r="O28" s="109" t="s">
        <v>68</v>
      </c>
      <c r="P28" s="109" t="s">
        <v>81</v>
      </c>
      <c r="Q28" s="109" t="s">
        <v>308</v>
      </c>
      <c r="R28" s="109" t="s">
        <v>349</v>
      </c>
      <c r="S28" s="109" t="s">
        <v>350</v>
      </c>
      <c r="T28" s="109" t="s">
        <v>351</v>
      </c>
      <c r="U28" s="109" t="s">
        <v>64</v>
      </c>
      <c r="V28" s="113">
        <v>0.0452</v>
      </c>
      <c r="W28" s="109" t="s">
        <v>64</v>
      </c>
      <c r="X28" s="109" t="s">
        <v>64</v>
      </c>
      <c r="Y28" s="109" t="s">
        <v>64</v>
      </c>
      <c r="Z28" s="109" t="s">
        <v>64</v>
      </c>
      <c r="AA28" s="121" t="s">
        <v>85</v>
      </c>
      <c r="AB28" s="121" t="s">
        <v>352</v>
      </c>
      <c r="AC28" s="121">
        <v>269</v>
      </c>
      <c r="AD28" s="121">
        <v>18</v>
      </c>
      <c r="AE28" s="121">
        <v>1.5</v>
      </c>
      <c r="AF28" s="121">
        <f>AC28*AD28*AE28*7860/1000000000</f>
        <v>0.05708718</v>
      </c>
      <c r="AG28" s="133">
        <f t="shared" si="2"/>
        <v>0.791771462524511</v>
      </c>
      <c r="AH28" s="109"/>
      <c r="AI28" s="109"/>
      <c r="AJ28" s="134"/>
      <c r="AK28" s="134"/>
      <c r="AL28" s="109"/>
      <c r="AM28" s="109"/>
      <c r="AN28" s="109"/>
      <c r="AO28" s="109"/>
      <c r="AP28" s="109"/>
      <c r="AQ28" s="109"/>
      <c r="AR28" s="109"/>
      <c r="AS28" s="109"/>
      <c r="AT28" s="109"/>
      <c r="AU28" s="109"/>
      <c r="AV28" s="109">
        <v>0</v>
      </c>
      <c r="AW28" s="109">
        <v>0</v>
      </c>
      <c r="AX28" s="109">
        <v>1</v>
      </c>
      <c r="AY28" s="109">
        <v>0</v>
      </c>
      <c r="AZ28" s="109">
        <v>0</v>
      </c>
      <c r="BA28" s="109">
        <v>0</v>
      </c>
      <c r="BB28" s="109">
        <v>0</v>
      </c>
      <c r="BC28" s="109">
        <v>0</v>
      </c>
      <c r="BD28" s="109">
        <v>0</v>
      </c>
      <c r="BE28" s="109">
        <v>0</v>
      </c>
      <c r="BF28" s="109">
        <v>0</v>
      </c>
    </row>
    <row r="29" hidden="1" customHeight="1" spans="1:58">
      <c r="A29" s="109">
        <f t="shared" si="1"/>
        <v>25</v>
      </c>
      <c r="B29" s="109">
        <v>2</v>
      </c>
      <c r="C29" s="109" t="s">
        <v>296</v>
      </c>
      <c r="D29" s="109" t="s">
        <v>353</v>
      </c>
      <c r="E29" s="109" t="s">
        <v>353</v>
      </c>
      <c r="F29" s="109" t="s">
        <v>354</v>
      </c>
      <c r="G29" s="109" t="s">
        <v>306</v>
      </c>
      <c r="H29" s="109" t="s">
        <v>65</v>
      </c>
      <c r="I29" s="109" t="s">
        <v>273</v>
      </c>
      <c r="J29" s="109"/>
      <c r="K29" s="109" t="s">
        <v>67</v>
      </c>
      <c r="L29" s="109" t="s">
        <v>353</v>
      </c>
      <c r="M29" s="109" t="s">
        <v>67</v>
      </c>
      <c r="N29" s="109" t="s">
        <v>69</v>
      </c>
      <c r="O29" s="109" t="s">
        <v>68</v>
      </c>
      <c r="P29" s="109" t="s">
        <v>306</v>
      </c>
      <c r="Q29" s="109" t="s">
        <v>143</v>
      </c>
      <c r="R29" s="109" t="s">
        <v>355</v>
      </c>
      <c r="S29" s="109" t="s">
        <v>310</v>
      </c>
      <c r="T29" s="109" t="s">
        <v>356</v>
      </c>
      <c r="U29" s="109" t="s">
        <v>64</v>
      </c>
      <c r="V29" s="113">
        <v>0.1406</v>
      </c>
      <c r="W29" s="109" t="s">
        <v>64</v>
      </c>
      <c r="X29" s="109" t="s">
        <v>64</v>
      </c>
      <c r="Y29" s="109" t="s">
        <v>64</v>
      </c>
      <c r="Z29" s="109" t="s">
        <v>64</v>
      </c>
      <c r="AA29" s="121" t="s">
        <v>97</v>
      </c>
      <c r="AB29" s="121"/>
      <c r="AC29" s="121">
        <f>V29/0.302*1000</f>
        <v>465.562913907285</v>
      </c>
      <c r="AD29" s="121">
        <v>7</v>
      </c>
      <c r="AE29" s="121"/>
      <c r="AF29" s="121">
        <f>AC29*0.302/1000</f>
        <v>0.1406</v>
      </c>
      <c r="AG29" s="133">
        <f t="shared" si="2"/>
        <v>1</v>
      </c>
      <c r="AH29" s="109"/>
      <c r="AI29" s="109"/>
      <c r="AJ29" s="134"/>
      <c r="AK29" s="134"/>
      <c r="AL29" s="109"/>
      <c r="AM29" s="109"/>
      <c r="AN29" s="109"/>
      <c r="AO29" s="109"/>
      <c r="AP29" s="109"/>
      <c r="AQ29" s="109"/>
      <c r="AR29" s="109"/>
      <c r="AS29" s="109"/>
      <c r="AT29" s="109"/>
      <c r="AU29" s="109"/>
      <c r="AV29" s="109">
        <v>2</v>
      </c>
      <c r="AW29" s="109">
        <v>2</v>
      </c>
      <c r="AX29" s="109">
        <v>2</v>
      </c>
      <c r="AY29" s="109">
        <v>2</v>
      </c>
      <c r="AZ29" s="109">
        <v>2</v>
      </c>
      <c r="BA29" s="109">
        <v>2</v>
      </c>
      <c r="BB29" s="109">
        <v>0</v>
      </c>
      <c r="BC29" s="109">
        <v>0</v>
      </c>
      <c r="BD29" s="109">
        <v>2</v>
      </c>
      <c r="BE29" s="109">
        <v>0</v>
      </c>
      <c r="BF29" s="109">
        <v>0</v>
      </c>
    </row>
    <row r="30" hidden="1" customHeight="1" spans="1:58">
      <c r="A30" s="109">
        <f t="shared" si="1"/>
        <v>26</v>
      </c>
      <c r="B30" s="109">
        <v>2</v>
      </c>
      <c r="C30" s="109" t="s">
        <v>282</v>
      </c>
      <c r="D30" s="109" t="s">
        <v>357</v>
      </c>
      <c r="E30" s="109" t="s">
        <v>357</v>
      </c>
      <c r="F30" s="109" t="s">
        <v>358</v>
      </c>
      <c r="G30" s="109" t="s">
        <v>306</v>
      </c>
      <c r="H30" s="109" t="s">
        <v>65</v>
      </c>
      <c r="I30" s="109" t="s">
        <v>273</v>
      </c>
      <c r="J30" s="109"/>
      <c r="K30" s="109" t="s">
        <v>67</v>
      </c>
      <c r="L30" s="109" t="s">
        <v>357</v>
      </c>
      <c r="M30" s="109" t="s">
        <v>67</v>
      </c>
      <c r="N30" s="109" t="s">
        <v>68</v>
      </c>
      <c r="O30" s="109" t="s">
        <v>69</v>
      </c>
      <c r="P30" s="109" t="s">
        <v>306</v>
      </c>
      <c r="Q30" s="109" t="s">
        <v>143</v>
      </c>
      <c r="R30" s="109" t="s">
        <v>309</v>
      </c>
      <c r="S30" s="109" t="s">
        <v>310</v>
      </c>
      <c r="T30" s="109" t="s">
        <v>359</v>
      </c>
      <c r="U30" s="109" t="s">
        <v>64</v>
      </c>
      <c r="V30" s="113">
        <v>0.1738</v>
      </c>
      <c r="W30" s="109" t="s">
        <v>111</v>
      </c>
      <c r="X30" s="109" t="s">
        <v>64</v>
      </c>
      <c r="Y30" s="109" t="s">
        <v>64</v>
      </c>
      <c r="Z30" s="109" t="s">
        <v>64</v>
      </c>
      <c r="AA30" s="121" t="s">
        <v>97</v>
      </c>
      <c r="AB30" s="121"/>
      <c r="AC30" s="121">
        <f>V30/0.395*1000</f>
        <v>440</v>
      </c>
      <c r="AD30" s="121"/>
      <c r="AE30" s="121"/>
      <c r="AF30" s="121">
        <f>AC30*0.395/1000</f>
        <v>0.1738</v>
      </c>
      <c r="AG30" s="133">
        <f t="shared" si="2"/>
        <v>1</v>
      </c>
      <c r="AH30" s="109"/>
      <c r="AI30" s="109"/>
      <c r="AJ30" s="134"/>
      <c r="AK30" s="134"/>
      <c r="AL30" s="109"/>
      <c r="AM30" s="109"/>
      <c r="AN30" s="109"/>
      <c r="AO30" s="109"/>
      <c r="AP30" s="109"/>
      <c r="AQ30" s="109"/>
      <c r="AR30" s="109"/>
      <c r="AS30" s="109"/>
      <c r="AT30" s="109"/>
      <c r="AU30" s="109"/>
      <c r="AV30" s="109">
        <v>0</v>
      </c>
      <c r="AW30" s="109">
        <v>0</v>
      </c>
      <c r="AX30" s="109">
        <v>0</v>
      </c>
      <c r="AY30" s="109">
        <v>0</v>
      </c>
      <c r="AZ30" s="109">
        <v>0</v>
      </c>
      <c r="BA30" s="109">
        <v>0</v>
      </c>
      <c r="BB30" s="109">
        <v>2</v>
      </c>
      <c r="BC30" s="109">
        <v>2</v>
      </c>
      <c r="BD30" s="109">
        <v>0</v>
      </c>
      <c r="BE30" s="109">
        <v>0</v>
      </c>
      <c r="BF30" s="109">
        <v>0</v>
      </c>
    </row>
    <row r="31" s="101" customFormat="1" hidden="1" customHeight="1" spans="1:58">
      <c r="A31" s="109">
        <f t="shared" si="1"/>
        <v>27</v>
      </c>
      <c r="B31" s="109">
        <v>2</v>
      </c>
      <c r="C31" s="112" t="s">
        <v>76</v>
      </c>
      <c r="D31" s="112" t="s">
        <v>360</v>
      </c>
      <c r="E31" s="112" t="s">
        <v>360</v>
      </c>
      <c r="F31" s="112" t="s">
        <v>361</v>
      </c>
      <c r="G31" s="109" t="s">
        <v>65</v>
      </c>
      <c r="H31" s="109" t="s">
        <v>273</v>
      </c>
      <c r="I31" s="109"/>
      <c r="J31" s="112" t="s">
        <v>67</v>
      </c>
      <c r="K31" s="102"/>
      <c r="L31" s="112" t="s">
        <v>360</v>
      </c>
      <c r="M31" s="112" t="s">
        <v>67</v>
      </c>
      <c r="N31" s="112" t="s">
        <v>68</v>
      </c>
      <c r="O31" s="112" t="s">
        <v>69</v>
      </c>
      <c r="P31" s="112" t="s">
        <v>306</v>
      </c>
      <c r="Q31" s="112" t="s">
        <v>143</v>
      </c>
      <c r="R31" s="112" t="s">
        <v>362</v>
      </c>
      <c r="S31" s="112" t="s">
        <v>363</v>
      </c>
      <c r="T31" s="112" t="s">
        <v>364</v>
      </c>
      <c r="U31" s="112" t="s">
        <v>64</v>
      </c>
      <c r="V31" s="112">
        <v>0.1808</v>
      </c>
      <c r="W31" s="109" t="s">
        <v>64</v>
      </c>
      <c r="X31" s="109" t="s">
        <v>64</v>
      </c>
      <c r="Y31" s="109" t="s">
        <v>64</v>
      </c>
      <c r="Z31" s="109"/>
      <c r="AA31" s="121" t="s">
        <v>97</v>
      </c>
      <c r="AB31" s="121"/>
      <c r="AC31" s="121"/>
      <c r="AD31" s="121"/>
      <c r="AE31" s="121"/>
      <c r="AF31" s="121"/>
      <c r="AG31" s="133"/>
      <c r="AH31" s="109"/>
      <c r="AI31" s="109"/>
      <c r="AJ31" s="134"/>
      <c r="AK31" s="134"/>
      <c r="AL31" s="109"/>
      <c r="AM31" s="109"/>
      <c r="AN31" s="109"/>
      <c r="AO31" s="109"/>
      <c r="AP31" s="109"/>
      <c r="AQ31" s="109"/>
      <c r="AR31" s="109"/>
      <c r="AS31" s="109"/>
      <c r="AT31" s="109"/>
      <c r="AU31" s="109"/>
      <c r="AV31" s="109">
        <v>0</v>
      </c>
      <c r="AW31" s="109">
        <v>0</v>
      </c>
      <c r="AX31" s="109">
        <v>0</v>
      </c>
      <c r="AY31" s="109">
        <v>0</v>
      </c>
      <c r="AZ31" s="109">
        <v>0</v>
      </c>
      <c r="BA31" s="109">
        <v>0</v>
      </c>
      <c r="BB31" s="109">
        <v>0</v>
      </c>
      <c r="BC31" s="109">
        <v>0</v>
      </c>
      <c r="BD31" s="109">
        <v>0</v>
      </c>
      <c r="BE31" s="109">
        <v>1</v>
      </c>
      <c r="BF31" s="109">
        <v>0</v>
      </c>
    </row>
    <row r="32" s="101" customFormat="1" hidden="1" customHeight="1" spans="1:58">
      <c r="A32" s="109">
        <f t="shared" si="1"/>
        <v>28</v>
      </c>
      <c r="B32" s="109">
        <v>2</v>
      </c>
      <c r="C32" s="112" t="s">
        <v>76</v>
      </c>
      <c r="D32" s="112" t="s">
        <v>365</v>
      </c>
      <c r="E32" s="112" t="s">
        <v>365</v>
      </c>
      <c r="F32" s="112" t="s">
        <v>366</v>
      </c>
      <c r="G32" s="109" t="s">
        <v>65</v>
      </c>
      <c r="H32" s="109" t="s">
        <v>273</v>
      </c>
      <c r="I32" s="109"/>
      <c r="J32" s="112" t="s">
        <v>67</v>
      </c>
      <c r="K32" s="102"/>
      <c r="L32" s="112" t="s">
        <v>360</v>
      </c>
      <c r="M32" s="112" t="s">
        <v>67</v>
      </c>
      <c r="N32" s="112" t="s">
        <v>68</v>
      </c>
      <c r="O32" s="112" t="s">
        <v>69</v>
      </c>
      <c r="P32" s="112" t="s">
        <v>306</v>
      </c>
      <c r="Q32" s="112" t="s">
        <v>143</v>
      </c>
      <c r="R32" s="112" t="s">
        <v>362</v>
      </c>
      <c r="S32" s="112" t="s">
        <v>363</v>
      </c>
      <c r="T32" s="112" t="s">
        <v>364</v>
      </c>
      <c r="U32" s="112" t="s">
        <v>64</v>
      </c>
      <c r="V32" s="112">
        <v>0.1808</v>
      </c>
      <c r="W32" s="109" t="s">
        <v>64</v>
      </c>
      <c r="X32" s="109" t="s">
        <v>64</v>
      </c>
      <c r="Y32" s="109" t="s">
        <v>64</v>
      </c>
      <c r="Z32" s="109"/>
      <c r="AA32" s="121" t="s">
        <v>97</v>
      </c>
      <c r="AB32" s="121"/>
      <c r="AC32" s="121"/>
      <c r="AD32" s="121"/>
      <c r="AE32" s="121"/>
      <c r="AF32" s="121"/>
      <c r="AG32" s="133"/>
      <c r="AH32" s="109"/>
      <c r="AI32" s="109"/>
      <c r="AJ32" s="134"/>
      <c r="AK32" s="134"/>
      <c r="AL32" s="109"/>
      <c r="AM32" s="109"/>
      <c r="AN32" s="109"/>
      <c r="AO32" s="109"/>
      <c r="AP32" s="109"/>
      <c r="AQ32" s="109"/>
      <c r="AR32" s="109"/>
      <c r="AS32" s="109"/>
      <c r="AT32" s="109"/>
      <c r="AU32" s="109"/>
      <c r="AV32" s="109">
        <v>0</v>
      </c>
      <c r="AW32" s="109">
        <v>0</v>
      </c>
      <c r="AX32" s="109">
        <v>0</v>
      </c>
      <c r="AY32" s="109">
        <v>0</v>
      </c>
      <c r="AZ32" s="109">
        <v>0</v>
      </c>
      <c r="BA32" s="109">
        <v>0</v>
      </c>
      <c r="BB32" s="109">
        <v>0</v>
      </c>
      <c r="BC32" s="109">
        <v>0</v>
      </c>
      <c r="BD32" s="109">
        <v>0</v>
      </c>
      <c r="BE32" s="109">
        <v>1</v>
      </c>
      <c r="BF32" s="109">
        <v>0</v>
      </c>
    </row>
    <row r="33" s="101" customFormat="1" customHeight="1" spans="1:58">
      <c r="A33" s="109">
        <f t="shared" si="1"/>
        <v>29</v>
      </c>
      <c r="B33" s="109">
        <v>2</v>
      </c>
      <c r="C33" s="112" t="s">
        <v>286</v>
      </c>
      <c r="D33" s="112" t="s">
        <v>367</v>
      </c>
      <c r="E33" s="112" t="s">
        <v>367</v>
      </c>
      <c r="F33" s="112" t="s">
        <v>354</v>
      </c>
      <c r="G33" s="109" t="s">
        <v>65</v>
      </c>
      <c r="H33" s="109" t="s">
        <v>273</v>
      </c>
      <c r="I33" s="109"/>
      <c r="J33" s="112" t="s">
        <v>67</v>
      </c>
      <c r="K33" s="102"/>
      <c r="L33" s="112" t="s">
        <v>367</v>
      </c>
      <c r="M33" s="112" t="s">
        <v>67</v>
      </c>
      <c r="N33" s="112" t="s">
        <v>68</v>
      </c>
      <c r="O33" s="112" t="s">
        <v>69</v>
      </c>
      <c r="P33" s="112" t="s">
        <v>306</v>
      </c>
      <c r="Q33" s="112" t="s">
        <v>143</v>
      </c>
      <c r="R33" s="112" t="s">
        <v>309</v>
      </c>
      <c r="S33" s="112" t="s">
        <v>310</v>
      </c>
      <c r="T33" s="112" t="s">
        <v>368</v>
      </c>
      <c r="U33" s="112" t="s">
        <v>64</v>
      </c>
      <c r="V33" s="112">
        <v>0.0493</v>
      </c>
      <c r="W33" s="109" t="s">
        <v>64</v>
      </c>
      <c r="X33" s="109" t="s">
        <v>64</v>
      </c>
      <c r="Y33" s="109" t="s">
        <v>64</v>
      </c>
      <c r="Z33" s="109"/>
      <c r="AA33" s="121" t="s">
        <v>97</v>
      </c>
      <c r="AB33" s="121"/>
      <c r="AC33" s="121"/>
      <c r="AD33" s="121"/>
      <c r="AE33" s="121"/>
      <c r="AF33" s="121"/>
      <c r="AG33" s="133"/>
      <c r="AH33" s="109"/>
      <c r="AI33" s="109"/>
      <c r="AJ33" s="134"/>
      <c r="AK33" s="134"/>
      <c r="AL33" s="109"/>
      <c r="AM33" s="109"/>
      <c r="AN33" s="109"/>
      <c r="AO33" s="109"/>
      <c r="AP33" s="109"/>
      <c r="AQ33" s="109"/>
      <c r="AR33" s="109"/>
      <c r="AS33" s="109"/>
      <c r="AT33" s="109"/>
      <c r="AU33" s="109"/>
      <c r="AV33" s="109">
        <v>0</v>
      </c>
      <c r="AW33" s="109">
        <v>0</v>
      </c>
      <c r="AX33" s="109">
        <v>0</v>
      </c>
      <c r="AY33" s="109">
        <v>0</v>
      </c>
      <c r="AZ33" s="109">
        <v>0</v>
      </c>
      <c r="BA33" s="109">
        <v>0</v>
      </c>
      <c r="BB33" s="109">
        <v>0</v>
      </c>
      <c r="BC33" s="109">
        <v>0</v>
      </c>
      <c r="BD33" s="109">
        <v>0</v>
      </c>
      <c r="BE33" s="109">
        <v>0</v>
      </c>
      <c r="BF33" s="109">
        <v>2</v>
      </c>
    </row>
    <row r="34" customHeight="1" spans="1:58">
      <c r="A34" s="109">
        <f t="shared" si="1"/>
        <v>30</v>
      </c>
      <c r="B34" s="109">
        <v>2</v>
      </c>
      <c r="C34" s="109" t="s">
        <v>296</v>
      </c>
      <c r="D34" s="109" t="s">
        <v>369</v>
      </c>
      <c r="E34" s="109" t="s">
        <v>369</v>
      </c>
      <c r="F34" s="109" t="s">
        <v>370</v>
      </c>
      <c r="G34" s="109" t="s">
        <v>371</v>
      </c>
      <c r="H34" s="109" t="s">
        <v>65</v>
      </c>
      <c r="I34" s="109" t="s">
        <v>273</v>
      </c>
      <c r="J34" s="109"/>
      <c r="K34" s="109" t="s">
        <v>67</v>
      </c>
      <c r="L34" s="109" t="s">
        <v>369</v>
      </c>
      <c r="M34" s="109" t="s">
        <v>67</v>
      </c>
      <c r="N34" s="109" t="s">
        <v>69</v>
      </c>
      <c r="O34" s="109" t="s">
        <v>68</v>
      </c>
      <c r="P34" s="109" t="s">
        <v>93</v>
      </c>
      <c r="Q34" s="109" t="s">
        <v>143</v>
      </c>
      <c r="R34" s="109" t="s">
        <v>292</v>
      </c>
      <c r="S34" s="109" t="s">
        <v>115</v>
      </c>
      <c r="T34" s="109" t="s">
        <v>372</v>
      </c>
      <c r="U34" s="109" t="s">
        <v>64</v>
      </c>
      <c r="V34" s="113">
        <v>0.2285</v>
      </c>
      <c r="W34" s="109" t="s">
        <v>64</v>
      </c>
      <c r="X34" s="109" t="s">
        <v>64</v>
      </c>
      <c r="Y34" s="109" t="s">
        <v>64</v>
      </c>
      <c r="Z34" s="109" t="s">
        <v>64</v>
      </c>
      <c r="AA34" s="121" t="s">
        <v>151</v>
      </c>
      <c r="AB34" s="121"/>
      <c r="AC34" s="121">
        <f>V34/0.684*1000+10</f>
        <v>344.06432748538</v>
      </c>
      <c r="AD34" s="121"/>
      <c r="AE34" s="121"/>
      <c r="AF34" s="121">
        <f>AC34*0.684/1000</f>
        <v>0.23534</v>
      </c>
      <c r="AG34" s="133">
        <f t="shared" ref="AG34:AG37" si="4">V34/AF34</f>
        <v>0.970935667544829</v>
      </c>
      <c r="AH34" s="109"/>
      <c r="AI34" s="109"/>
      <c r="AJ34" s="134"/>
      <c r="AK34" s="134"/>
      <c r="AL34" s="109"/>
      <c r="AM34" s="109"/>
      <c r="AN34" s="109"/>
      <c r="AO34" s="109"/>
      <c r="AP34" s="109"/>
      <c r="AQ34" s="109"/>
      <c r="AR34" s="109"/>
      <c r="AS34" s="109"/>
      <c r="AT34" s="109"/>
      <c r="AU34" s="109"/>
      <c r="AV34" s="109">
        <v>2</v>
      </c>
      <c r="AW34" s="109">
        <v>2</v>
      </c>
      <c r="AX34" s="109">
        <v>2</v>
      </c>
      <c r="AY34" s="109">
        <v>2</v>
      </c>
      <c r="AZ34" s="109">
        <v>2</v>
      </c>
      <c r="BA34" s="109">
        <v>2</v>
      </c>
      <c r="BB34" s="109">
        <v>2</v>
      </c>
      <c r="BC34" s="109">
        <v>2</v>
      </c>
      <c r="BD34" s="109">
        <v>2</v>
      </c>
      <c r="BE34" s="109">
        <v>1</v>
      </c>
      <c r="BF34" s="109">
        <v>1</v>
      </c>
    </row>
    <row r="35" s="101" customFormat="1" customHeight="1" spans="1:58">
      <c r="A35" s="109">
        <f t="shared" si="1"/>
        <v>31</v>
      </c>
      <c r="B35" s="109">
        <v>2</v>
      </c>
      <c r="C35" s="109" t="s">
        <v>76</v>
      </c>
      <c r="D35" s="109" t="s">
        <v>373</v>
      </c>
      <c r="E35" s="109" t="s">
        <v>373</v>
      </c>
      <c r="F35" s="109" t="s">
        <v>370</v>
      </c>
      <c r="G35" s="109" t="s">
        <v>65</v>
      </c>
      <c r="H35" s="109" t="s">
        <v>273</v>
      </c>
      <c r="I35" s="109"/>
      <c r="J35" s="109" t="s">
        <v>67</v>
      </c>
      <c r="K35" s="102"/>
      <c r="L35" s="109" t="s">
        <v>373</v>
      </c>
      <c r="M35" s="109" t="s">
        <v>67</v>
      </c>
      <c r="N35" s="109" t="s">
        <v>68</v>
      </c>
      <c r="O35" s="109" t="s">
        <v>69</v>
      </c>
      <c r="P35" s="109" t="s">
        <v>93</v>
      </c>
      <c r="Q35" s="109" t="s">
        <v>143</v>
      </c>
      <c r="R35" s="109" t="s">
        <v>292</v>
      </c>
      <c r="S35" s="109" t="s">
        <v>115</v>
      </c>
      <c r="T35" s="109" t="s">
        <v>374</v>
      </c>
      <c r="U35" s="109" t="s">
        <v>64</v>
      </c>
      <c r="V35" s="113">
        <v>0.2832</v>
      </c>
      <c r="W35" s="109" t="s">
        <v>64</v>
      </c>
      <c r="X35" s="109" t="s">
        <v>64</v>
      </c>
      <c r="Y35" s="109" t="s">
        <v>64</v>
      </c>
      <c r="Z35" s="109"/>
      <c r="AA35" s="121" t="s">
        <v>151</v>
      </c>
      <c r="AB35" s="121"/>
      <c r="AC35" s="121"/>
      <c r="AD35" s="121"/>
      <c r="AE35" s="121"/>
      <c r="AF35" s="121"/>
      <c r="AG35" s="133"/>
      <c r="AH35" s="109"/>
      <c r="AI35" s="109"/>
      <c r="AJ35" s="134"/>
      <c r="AK35" s="134"/>
      <c r="AL35" s="109"/>
      <c r="AM35" s="109"/>
      <c r="AN35" s="109"/>
      <c r="AO35" s="109"/>
      <c r="AP35" s="109"/>
      <c r="AQ35" s="109"/>
      <c r="AR35" s="109"/>
      <c r="AS35" s="109"/>
      <c r="AT35" s="109"/>
      <c r="AU35" s="109"/>
      <c r="AV35" s="109">
        <v>0</v>
      </c>
      <c r="AW35" s="109">
        <v>0</v>
      </c>
      <c r="AX35" s="109">
        <v>0</v>
      </c>
      <c r="AY35" s="109">
        <v>0</v>
      </c>
      <c r="AZ35" s="109">
        <v>0</v>
      </c>
      <c r="BA35" s="109">
        <v>0</v>
      </c>
      <c r="BB35" s="109">
        <v>0</v>
      </c>
      <c r="BC35" s="109">
        <v>0</v>
      </c>
      <c r="BD35" s="109">
        <v>0</v>
      </c>
      <c r="BE35" s="109">
        <v>1</v>
      </c>
      <c r="BF35" s="109">
        <v>1</v>
      </c>
    </row>
    <row r="36" customHeight="1" spans="1:58">
      <c r="A36" s="109">
        <f t="shared" si="1"/>
        <v>32</v>
      </c>
      <c r="B36" s="109">
        <v>2</v>
      </c>
      <c r="C36" s="109" t="s">
        <v>76</v>
      </c>
      <c r="D36" s="109" t="s">
        <v>375</v>
      </c>
      <c r="E36" s="109" t="s">
        <v>375</v>
      </c>
      <c r="F36" s="109" t="s">
        <v>376</v>
      </c>
      <c r="G36" s="109" t="s">
        <v>306</v>
      </c>
      <c r="H36" s="109" t="s">
        <v>65</v>
      </c>
      <c r="I36" s="109" t="s">
        <v>273</v>
      </c>
      <c r="J36" s="109"/>
      <c r="K36" s="109" t="s">
        <v>67</v>
      </c>
      <c r="L36" s="109" t="s">
        <v>375</v>
      </c>
      <c r="M36" s="109" t="s">
        <v>67</v>
      </c>
      <c r="N36" s="109" t="s">
        <v>68</v>
      </c>
      <c r="O36" s="109" t="s">
        <v>69</v>
      </c>
      <c r="P36" s="109" t="s">
        <v>306</v>
      </c>
      <c r="Q36" s="109" t="s">
        <v>143</v>
      </c>
      <c r="R36" s="109" t="s">
        <v>309</v>
      </c>
      <c r="S36" s="109" t="s">
        <v>310</v>
      </c>
      <c r="T36" s="109" t="s">
        <v>377</v>
      </c>
      <c r="U36" s="109" t="s">
        <v>64</v>
      </c>
      <c r="V36" s="113">
        <v>0.1377</v>
      </c>
      <c r="W36" s="109"/>
      <c r="X36" s="109"/>
      <c r="Y36" s="109"/>
      <c r="Z36" s="109"/>
      <c r="AA36" s="121" t="s">
        <v>97</v>
      </c>
      <c r="AB36" s="121"/>
      <c r="AC36" s="121">
        <f>V36/0.2219*1000</f>
        <v>620.549797205949</v>
      </c>
      <c r="AD36" s="121"/>
      <c r="AE36" s="121"/>
      <c r="AF36" s="121">
        <f>AC36*0.2219/1000</f>
        <v>0.1377</v>
      </c>
      <c r="AG36" s="133">
        <f t="shared" si="4"/>
        <v>1</v>
      </c>
      <c r="AH36" s="109"/>
      <c r="AI36" s="109"/>
      <c r="AJ36" s="134"/>
      <c r="AK36" s="134"/>
      <c r="AL36" s="109"/>
      <c r="AM36" s="109"/>
      <c r="AN36" s="109"/>
      <c r="AO36" s="109"/>
      <c r="AP36" s="109"/>
      <c r="AQ36" s="109"/>
      <c r="AR36" s="109"/>
      <c r="AS36" s="109"/>
      <c r="AT36" s="109"/>
      <c r="AU36" s="109"/>
      <c r="AV36" s="109">
        <v>0</v>
      </c>
      <c r="AW36" s="109">
        <v>0</v>
      </c>
      <c r="AX36" s="109">
        <v>0</v>
      </c>
      <c r="AY36" s="109">
        <v>0</v>
      </c>
      <c r="AZ36" s="109">
        <v>1</v>
      </c>
      <c r="BA36" s="109">
        <v>1</v>
      </c>
      <c r="BB36" s="109">
        <v>0</v>
      </c>
      <c r="BC36" s="109">
        <v>1</v>
      </c>
      <c r="BD36" s="109">
        <v>1</v>
      </c>
      <c r="BE36" s="109">
        <v>1</v>
      </c>
      <c r="BF36" s="109">
        <v>1</v>
      </c>
    </row>
    <row r="37" hidden="1" customHeight="1" spans="1:58">
      <c r="A37" s="109">
        <f t="shared" si="1"/>
        <v>33</v>
      </c>
      <c r="B37" s="109">
        <v>2</v>
      </c>
      <c r="C37" s="109" t="s">
        <v>157</v>
      </c>
      <c r="D37" s="109" t="s">
        <v>378</v>
      </c>
      <c r="E37" s="109" t="s">
        <v>379</v>
      </c>
      <c r="F37" s="109" t="s">
        <v>376</v>
      </c>
      <c r="G37" s="109" t="s">
        <v>306</v>
      </c>
      <c r="H37" s="109" t="s">
        <v>65</v>
      </c>
      <c r="I37" s="109" t="s">
        <v>273</v>
      </c>
      <c r="J37" s="109"/>
      <c r="K37" s="109" t="s">
        <v>67</v>
      </c>
      <c r="L37" s="109" t="s">
        <v>379</v>
      </c>
      <c r="M37" s="109" t="s">
        <v>67</v>
      </c>
      <c r="N37" s="109" t="s">
        <v>69</v>
      </c>
      <c r="O37" s="109" t="s">
        <v>68</v>
      </c>
      <c r="P37" s="109" t="s">
        <v>306</v>
      </c>
      <c r="Q37" s="109" t="s">
        <v>143</v>
      </c>
      <c r="R37" s="109" t="s">
        <v>309</v>
      </c>
      <c r="S37" s="109" t="s">
        <v>310</v>
      </c>
      <c r="T37" s="109" t="s">
        <v>380</v>
      </c>
      <c r="U37" s="109" t="s">
        <v>64</v>
      </c>
      <c r="V37" s="113">
        <v>0.189</v>
      </c>
      <c r="W37" s="109" t="s">
        <v>64</v>
      </c>
      <c r="X37" s="109" t="s">
        <v>64</v>
      </c>
      <c r="Y37" s="109" t="s">
        <v>64</v>
      </c>
      <c r="Z37" s="109" t="s">
        <v>64</v>
      </c>
      <c r="AA37" s="109" t="s">
        <v>97</v>
      </c>
      <c r="AB37" s="109"/>
      <c r="AC37" s="122">
        <f>V37/0.2219*1000</f>
        <v>851.735015772871</v>
      </c>
      <c r="AD37" s="122"/>
      <c r="AE37" s="122"/>
      <c r="AF37" s="122">
        <f>AC37*0.2219/1000</f>
        <v>0.189</v>
      </c>
      <c r="AG37" s="133">
        <f t="shared" si="4"/>
        <v>1</v>
      </c>
      <c r="AH37" s="109"/>
      <c r="AI37" s="109"/>
      <c r="AJ37" s="134"/>
      <c r="AK37" s="134"/>
      <c r="AL37" s="109"/>
      <c r="AM37" s="109"/>
      <c r="AN37" s="109"/>
      <c r="AO37" s="109"/>
      <c r="AP37" s="109"/>
      <c r="AQ37" s="109"/>
      <c r="AR37" s="109"/>
      <c r="AS37" s="109"/>
      <c r="AT37" s="109"/>
      <c r="AU37" s="109"/>
      <c r="AV37" s="109">
        <v>1</v>
      </c>
      <c r="AW37" s="109">
        <v>1</v>
      </c>
      <c r="AX37" s="109">
        <v>1</v>
      </c>
      <c r="AY37" s="109">
        <v>1</v>
      </c>
      <c r="AZ37" s="109">
        <v>0</v>
      </c>
      <c r="BA37" s="109">
        <v>0</v>
      </c>
      <c r="BB37" s="109">
        <v>1</v>
      </c>
      <c r="BC37" s="109">
        <v>0</v>
      </c>
      <c r="BD37" s="109">
        <v>0</v>
      </c>
      <c r="BE37" s="109">
        <v>0</v>
      </c>
      <c r="BF37" s="109">
        <v>0</v>
      </c>
    </row>
    <row r="38" customHeight="1" spans="1:58">
      <c r="A38" s="109">
        <f t="shared" si="1"/>
        <v>34</v>
      </c>
      <c r="B38" s="109">
        <v>2</v>
      </c>
      <c r="C38" s="109" t="s">
        <v>271</v>
      </c>
      <c r="D38" s="109" t="s">
        <v>381</v>
      </c>
      <c r="E38" s="109" t="s">
        <v>108</v>
      </c>
      <c r="F38" s="109" t="s">
        <v>109</v>
      </c>
      <c r="G38" s="109" t="s">
        <v>110</v>
      </c>
      <c r="H38" s="109" t="s">
        <v>65</v>
      </c>
      <c r="I38" s="109" t="s">
        <v>273</v>
      </c>
      <c r="J38" s="109"/>
      <c r="K38" s="109" t="s">
        <v>67</v>
      </c>
      <c r="L38" s="109" t="s">
        <v>307</v>
      </c>
      <c r="M38" s="109" t="s">
        <v>67</v>
      </c>
      <c r="N38" s="109" t="s">
        <v>69</v>
      </c>
      <c r="O38" s="109" t="s">
        <v>68</v>
      </c>
      <c r="P38" s="109" t="s">
        <v>110</v>
      </c>
      <c r="Q38" s="109" t="s">
        <v>64</v>
      </c>
      <c r="R38" s="109" t="s">
        <v>382</v>
      </c>
      <c r="S38" s="109" t="s">
        <v>64</v>
      </c>
      <c r="T38" s="109" t="s">
        <v>383</v>
      </c>
      <c r="U38" s="109" t="s">
        <v>64</v>
      </c>
      <c r="V38" s="113">
        <v>0.0097</v>
      </c>
      <c r="W38" s="109" t="s">
        <v>64</v>
      </c>
      <c r="X38" s="109" t="s">
        <v>64</v>
      </c>
      <c r="Y38" s="109" t="s">
        <v>64</v>
      </c>
      <c r="Z38" s="109" t="s">
        <v>64</v>
      </c>
      <c r="AA38" s="109"/>
      <c r="AB38" s="109"/>
      <c r="AC38" s="109"/>
      <c r="AD38" s="109"/>
      <c r="AE38" s="109"/>
      <c r="AF38" s="109"/>
      <c r="AG38" s="109"/>
      <c r="AH38" s="109"/>
      <c r="AI38" s="109"/>
      <c r="AJ38" s="134"/>
      <c r="AK38" s="134"/>
      <c r="AL38" s="109"/>
      <c r="AM38" s="109"/>
      <c r="AN38" s="109"/>
      <c r="AO38" s="109"/>
      <c r="AP38" s="109"/>
      <c r="AQ38" s="109"/>
      <c r="AR38" s="109"/>
      <c r="AS38" s="109"/>
      <c r="AT38" s="109"/>
      <c r="AU38" s="109"/>
      <c r="AV38" s="109">
        <v>4</v>
      </c>
      <c r="AW38" s="109">
        <v>4</v>
      </c>
      <c r="AX38" s="109">
        <v>4</v>
      </c>
      <c r="AY38" s="109">
        <v>4</v>
      </c>
      <c r="AZ38" s="109">
        <v>4</v>
      </c>
      <c r="BA38" s="109">
        <v>4</v>
      </c>
      <c r="BB38" s="109">
        <v>4</v>
      </c>
      <c r="BC38" s="109">
        <v>4</v>
      </c>
      <c r="BD38" s="109">
        <v>4</v>
      </c>
      <c r="BE38" s="109">
        <v>2</v>
      </c>
      <c r="BF38" s="109">
        <v>2</v>
      </c>
    </row>
    <row r="39" hidden="1" customHeight="1" spans="1:58">
      <c r="A39" s="109">
        <f t="shared" si="1"/>
        <v>35</v>
      </c>
      <c r="B39" s="109">
        <v>2</v>
      </c>
      <c r="C39" s="109" t="s">
        <v>124</v>
      </c>
      <c r="D39" s="109" t="s">
        <v>384</v>
      </c>
      <c r="E39" s="109" t="s">
        <v>385</v>
      </c>
      <c r="F39" s="109" t="s">
        <v>386</v>
      </c>
      <c r="G39" s="109" t="s">
        <v>81</v>
      </c>
      <c r="H39" s="109" t="s">
        <v>65</v>
      </c>
      <c r="I39" s="109" t="s">
        <v>273</v>
      </c>
      <c r="J39" s="109"/>
      <c r="K39" s="109" t="s">
        <v>67</v>
      </c>
      <c r="L39" s="109" t="s">
        <v>385</v>
      </c>
      <c r="M39" s="109" t="s">
        <v>67</v>
      </c>
      <c r="N39" s="109" t="s">
        <v>69</v>
      </c>
      <c r="O39" s="109" t="s">
        <v>68</v>
      </c>
      <c r="P39" s="109" t="s">
        <v>81</v>
      </c>
      <c r="Q39" s="109" t="s">
        <v>143</v>
      </c>
      <c r="R39" s="109" t="s">
        <v>387</v>
      </c>
      <c r="S39" s="109" t="s">
        <v>64</v>
      </c>
      <c r="T39" s="109" t="s">
        <v>388</v>
      </c>
      <c r="U39" s="109" t="s">
        <v>64</v>
      </c>
      <c r="V39" s="113">
        <v>0.0087</v>
      </c>
      <c r="W39" s="109" t="s">
        <v>64</v>
      </c>
      <c r="X39" s="109" t="s">
        <v>64</v>
      </c>
      <c r="Y39" s="109" t="s">
        <v>64</v>
      </c>
      <c r="Z39" s="109" t="s">
        <v>64</v>
      </c>
      <c r="AA39" s="109" t="s">
        <v>85</v>
      </c>
      <c r="AB39" s="109" t="s">
        <v>389</v>
      </c>
      <c r="AC39" s="122">
        <v>50</v>
      </c>
      <c r="AD39" s="122">
        <v>27.5</v>
      </c>
      <c r="AE39" s="122">
        <v>1</v>
      </c>
      <c r="AF39" s="122">
        <f t="shared" ref="AF39:AF41" si="5">AC39*AD39*AE39*7860/1000000000</f>
        <v>0.0108075</v>
      </c>
      <c r="AG39" s="133">
        <f t="shared" ref="AG39:AG41" si="6">V39/AF39</f>
        <v>0.80499653018737</v>
      </c>
      <c r="AH39" s="109"/>
      <c r="AI39" s="109"/>
      <c r="AJ39" s="134"/>
      <c r="AK39" s="134"/>
      <c r="AL39" s="109"/>
      <c r="AM39" s="109"/>
      <c r="AN39" s="109"/>
      <c r="AO39" s="109"/>
      <c r="AP39" s="109"/>
      <c r="AQ39" s="109"/>
      <c r="AR39" s="109"/>
      <c r="AS39" s="109"/>
      <c r="AT39" s="109"/>
      <c r="AU39" s="109"/>
      <c r="AV39" s="109">
        <v>0</v>
      </c>
      <c r="AW39" s="109">
        <v>2</v>
      </c>
      <c r="AX39" s="109">
        <v>2</v>
      </c>
      <c r="AY39" s="109">
        <v>0</v>
      </c>
      <c r="AZ39" s="109">
        <v>0</v>
      </c>
      <c r="BA39" s="109">
        <v>2</v>
      </c>
      <c r="BB39" s="109">
        <v>0</v>
      </c>
      <c r="BC39" s="109">
        <v>0</v>
      </c>
      <c r="BD39" s="109">
        <v>0</v>
      </c>
      <c r="BE39" s="109">
        <v>0</v>
      </c>
      <c r="BF39" s="109">
        <v>0</v>
      </c>
    </row>
    <row r="40" hidden="1" customHeight="1" spans="1:58">
      <c r="A40" s="109">
        <f t="shared" si="1"/>
        <v>36</v>
      </c>
      <c r="B40" s="109">
        <v>2</v>
      </c>
      <c r="C40" s="109" t="s">
        <v>124</v>
      </c>
      <c r="D40" s="109" t="s">
        <v>390</v>
      </c>
      <c r="E40" s="109" t="s">
        <v>391</v>
      </c>
      <c r="F40" s="109" t="s">
        <v>392</v>
      </c>
      <c r="G40" s="109" t="s">
        <v>81</v>
      </c>
      <c r="H40" s="109" t="s">
        <v>65</v>
      </c>
      <c r="I40" s="109" t="s">
        <v>273</v>
      </c>
      <c r="J40" s="109"/>
      <c r="K40" s="109" t="s">
        <v>67</v>
      </c>
      <c r="L40" s="109" t="s">
        <v>391</v>
      </c>
      <c r="M40" s="109" t="s">
        <v>67</v>
      </c>
      <c r="N40" s="109" t="s">
        <v>69</v>
      </c>
      <c r="O40" s="109" t="s">
        <v>68</v>
      </c>
      <c r="P40" s="109" t="s">
        <v>81</v>
      </c>
      <c r="Q40" s="109" t="s">
        <v>143</v>
      </c>
      <c r="R40" s="109" t="s">
        <v>387</v>
      </c>
      <c r="S40" s="109" t="s">
        <v>64</v>
      </c>
      <c r="T40" s="109" t="s">
        <v>393</v>
      </c>
      <c r="U40" s="109" t="s">
        <v>64</v>
      </c>
      <c r="V40" s="113">
        <v>0.0068</v>
      </c>
      <c r="W40" s="109" t="s">
        <v>64</v>
      </c>
      <c r="X40" s="109" t="s">
        <v>64</v>
      </c>
      <c r="Y40" s="109" t="s">
        <v>64</v>
      </c>
      <c r="Z40" s="109" t="s">
        <v>64</v>
      </c>
      <c r="AA40" s="109" t="s">
        <v>85</v>
      </c>
      <c r="AB40" s="109" t="s">
        <v>394</v>
      </c>
      <c r="AC40" s="122">
        <v>40</v>
      </c>
      <c r="AD40" s="122">
        <v>27.5</v>
      </c>
      <c r="AE40" s="122">
        <v>1</v>
      </c>
      <c r="AF40" s="122">
        <f t="shared" si="5"/>
        <v>0.008646</v>
      </c>
      <c r="AG40" s="133">
        <f t="shared" si="6"/>
        <v>0.786490862826741</v>
      </c>
      <c r="AH40" s="109"/>
      <c r="AI40" s="109"/>
      <c r="AJ40" s="134"/>
      <c r="AK40" s="134"/>
      <c r="AL40" s="109"/>
      <c r="AM40" s="109"/>
      <c r="AN40" s="109"/>
      <c r="AO40" s="109"/>
      <c r="AP40" s="109"/>
      <c r="AQ40" s="109"/>
      <c r="AR40" s="109"/>
      <c r="AS40" s="109"/>
      <c r="AT40" s="109"/>
      <c r="AU40" s="109"/>
      <c r="AV40" s="109">
        <v>0</v>
      </c>
      <c r="AW40" s="109">
        <v>2</v>
      </c>
      <c r="AX40" s="109">
        <v>2</v>
      </c>
      <c r="AY40" s="109">
        <v>0</v>
      </c>
      <c r="AZ40" s="109">
        <v>0</v>
      </c>
      <c r="BA40" s="109">
        <v>2</v>
      </c>
      <c r="BB40" s="109">
        <v>0</v>
      </c>
      <c r="BC40" s="109">
        <v>0</v>
      </c>
      <c r="BD40" s="109">
        <v>0</v>
      </c>
      <c r="BE40" s="109">
        <v>0</v>
      </c>
      <c r="BF40" s="109">
        <v>0</v>
      </c>
    </row>
    <row r="41" hidden="1" customHeight="1" spans="1:58">
      <c r="A41" s="109">
        <f t="shared" si="1"/>
        <v>37</v>
      </c>
      <c r="B41" s="109">
        <v>2</v>
      </c>
      <c r="C41" s="109" t="s">
        <v>395</v>
      </c>
      <c r="D41" s="109"/>
      <c r="E41" s="109" t="s">
        <v>396</v>
      </c>
      <c r="F41" s="109" t="s">
        <v>397</v>
      </c>
      <c r="G41" s="109" t="s">
        <v>81</v>
      </c>
      <c r="H41" s="109" t="s">
        <v>65</v>
      </c>
      <c r="I41" s="109" t="s">
        <v>273</v>
      </c>
      <c r="J41" s="109"/>
      <c r="K41" s="109" t="s">
        <v>67</v>
      </c>
      <c r="L41" s="109" t="s">
        <v>396</v>
      </c>
      <c r="M41" s="109" t="s">
        <v>67</v>
      </c>
      <c r="N41" s="109" t="s">
        <v>69</v>
      </c>
      <c r="O41" s="109" t="s">
        <v>68</v>
      </c>
      <c r="P41" s="109" t="s">
        <v>81</v>
      </c>
      <c r="Q41" s="109" t="s">
        <v>143</v>
      </c>
      <c r="R41" s="109" t="s">
        <v>185</v>
      </c>
      <c r="S41" s="109" t="s">
        <v>64</v>
      </c>
      <c r="T41" s="109" t="s">
        <v>398</v>
      </c>
      <c r="U41" s="109" t="s">
        <v>64</v>
      </c>
      <c r="V41" s="113">
        <v>0.0461</v>
      </c>
      <c r="W41" s="109" t="s">
        <v>64</v>
      </c>
      <c r="X41" s="109" t="s">
        <v>64</v>
      </c>
      <c r="Y41" s="109" t="s">
        <v>64</v>
      </c>
      <c r="Z41" s="109" t="s">
        <v>64</v>
      </c>
      <c r="AA41" s="121" t="s">
        <v>85</v>
      </c>
      <c r="AB41" s="121" t="s">
        <v>399</v>
      </c>
      <c r="AC41" s="121">
        <v>130</v>
      </c>
      <c r="AD41" s="121">
        <v>47</v>
      </c>
      <c r="AE41" s="121">
        <v>2.5</v>
      </c>
      <c r="AF41" s="121">
        <f t="shared" si="5"/>
        <v>0.1200615</v>
      </c>
      <c r="AG41" s="133">
        <f t="shared" si="6"/>
        <v>0.383969882102089</v>
      </c>
      <c r="AH41" s="109"/>
      <c r="AI41" s="109"/>
      <c r="AJ41" s="134"/>
      <c r="AK41" s="134"/>
      <c r="AL41" s="109"/>
      <c r="AM41" s="109"/>
      <c r="AN41" s="109"/>
      <c r="AO41" s="109"/>
      <c r="AP41" s="109"/>
      <c r="AQ41" s="109"/>
      <c r="AR41" s="109"/>
      <c r="AS41" s="109"/>
      <c r="AT41" s="109"/>
      <c r="AU41" s="109"/>
      <c r="AV41" s="109">
        <v>0</v>
      </c>
      <c r="AW41" s="109">
        <v>1</v>
      </c>
      <c r="AX41" s="109">
        <v>1</v>
      </c>
      <c r="AY41" s="109">
        <v>0</v>
      </c>
      <c r="AZ41" s="109">
        <v>0</v>
      </c>
      <c r="BA41" s="109">
        <v>1</v>
      </c>
      <c r="BB41" s="109">
        <v>0</v>
      </c>
      <c r="BC41" s="109">
        <v>0</v>
      </c>
      <c r="BD41" s="109">
        <v>0</v>
      </c>
      <c r="BE41" s="109">
        <v>0</v>
      </c>
      <c r="BF41" s="109">
        <v>0</v>
      </c>
    </row>
    <row r="42" s="101" customFormat="1" customHeight="1" spans="1:58">
      <c r="A42" s="109">
        <v>38</v>
      </c>
      <c r="B42" s="109">
        <v>2</v>
      </c>
      <c r="C42" s="109" t="s">
        <v>196</v>
      </c>
      <c r="D42" s="109" t="s">
        <v>400</v>
      </c>
      <c r="E42" s="109" t="s">
        <v>400</v>
      </c>
      <c r="F42" s="109" t="s">
        <v>401</v>
      </c>
      <c r="G42" s="109" t="s">
        <v>65</v>
      </c>
      <c r="H42" s="109" t="s">
        <v>273</v>
      </c>
      <c r="I42" s="109"/>
      <c r="J42" s="109" t="s">
        <v>67</v>
      </c>
      <c r="K42" s="102"/>
      <c r="L42" s="109" t="s">
        <v>400</v>
      </c>
      <c r="M42" s="109" t="s">
        <v>67</v>
      </c>
      <c r="N42" s="109" t="s">
        <v>69</v>
      </c>
      <c r="O42" s="109" t="s">
        <v>68</v>
      </c>
      <c r="P42" s="109" t="s">
        <v>402</v>
      </c>
      <c r="Q42" s="109" t="s">
        <v>403</v>
      </c>
      <c r="R42" s="109" t="s">
        <v>404</v>
      </c>
      <c r="S42" s="109" t="s">
        <v>64</v>
      </c>
      <c r="T42" s="109" t="s">
        <v>405</v>
      </c>
      <c r="U42" s="109" t="s">
        <v>64</v>
      </c>
      <c r="V42" s="113">
        <v>0.0181</v>
      </c>
      <c r="W42" s="109" t="s">
        <v>64</v>
      </c>
      <c r="X42" s="109" t="s">
        <v>64</v>
      </c>
      <c r="Y42" s="109" t="s">
        <v>64</v>
      </c>
      <c r="Z42" s="109" t="s">
        <v>64</v>
      </c>
      <c r="AA42" s="109"/>
      <c r="AB42" s="121"/>
      <c r="AC42" s="121"/>
      <c r="AD42" s="121"/>
      <c r="AE42" s="121"/>
      <c r="AF42" s="121"/>
      <c r="AG42" s="133"/>
      <c r="AH42" s="109"/>
      <c r="AI42" s="109"/>
      <c r="AJ42" s="134"/>
      <c r="AK42" s="134"/>
      <c r="AL42" s="109"/>
      <c r="AM42" s="109"/>
      <c r="AN42" s="109"/>
      <c r="AO42" s="109"/>
      <c r="AP42" s="109"/>
      <c r="AQ42" s="109"/>
      <c r="AR42" s="109"/>
      <c r="AS42" s="109"/>
      <c r="AT42" s="109"/>
      <c r="AU42" s="109"/>
      <c r="AV42" s="109">
        <v>0</v>
      </c>
      <c r="AW42" s="109">
        <v>0</v>
      </c>
      <c r="AX42" s="109">
        <v>0</v>
      </c>
      <c r="AY42" s="109">
        <v>0</v>
      </c>
      <c r="AZ42" s="109">
        <v>0</v>
      </c>
      <c r="BA42" s="109">
        <v>0</v>
      </c>
      <c r="BB42" s="109">
        <v>0</v>
      </c>
      <c r="BC42" s="109">
        <v>0</v>
      </c>
      <c r="BD42" s="109">
        <v>0</v>
      </c>
      <c r="BE42" s="109">
        <v>1</v>
      </c>
      <c r="BF42" s="109">
        <v>1</v>
      </c>
    </row>
  </sheetData>
  <autoFilter ref="A4:XFD42">
    <filterColumn colId="57">
      <customFilters>
        <customFilter operator="equal" val="1"/>
        <customFilter operator="equal" val="2"/>
      </customFilters>
    </filterColumn>
    <extLst/>
  </autoFilter>
  <mergeCells count="45">
    <mergeCell ref="AC3:AE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P3:P4"/>
    <mergeCell ref="Q3:Q4"/>
    <mergeCell ref="R3:R4"/>
    <mergeCell ref="S3:S4"/>
    <mergeCell ref="T3:T4"/>
    <mergeCell ref="U3:U4"/>
    <mergeCell ref="V3:V4"/>
    <mergeCell ref="W3:W4"/>
    <mergeCell ref="X3:X4"/>
    <mergeCell ref="Y3:Y4"/>
    <mergeCell ref="Z3:Z4"/>
    <mergeCell ref="AA3:AA4"/>
    <mergeCell ref="AB3:AB4"/>
    <mergeCell ref="AF3:AF4"/>
    <mergeCell ref="AG3:AG4"/>
    <mergeCell ref="AH3:AH4"/>
    <mergeCell ref="AI3:AI4"/>
    <mergeCell ref="AJ3:AJ4"/>
    <mergeCell ref="AK3:AK4"/>
    <mergeCell ref="AL3:AL4"/>
    <mergeCell ref="AM3:AM4"/>
    <mergeCell ref="AN3:AN4"/>
    <mergeCell ref="AO3:AO4"/>
    <mergeCell ref="AP3:AP4"/>
    <mergeCell ref="AQ3:AQ4"/>
    <mergeCell ref="AR3:AR4"/>
    <mergeCell ref="AS3:AS4"/>
    <mergeCell ref="AT3:AT4"/>
    <mergeCell ref="A1:AU2"/>
  </mergeCells>
  <conditionalFormatting sqref="D19">
    <cfRule type="duplicateValues" dxfId="0" priority="10"/>
  </conditionalFormatting>
  <conditionalFormatting sqref="E19">
    <cfRule type="duplicateValues" dxfId="0" priority="9"/>
  </conditionalFormatting>
  <conditionalFormatting sqref="E25">
    <cfRule type="duplicateValues" dxfId="0" priority="13"/>
  </conditionalFormatting>
  <conditionalFormatting sqref="D35">
    <cfRule type="duplicateValues" dxfId="0" priority="6"/>
  </conditionalFormatting>
  <conditionalFormatting sqref="E35">
    <cfRule type="duplicateValues" dxfId="0" priority="2"/>
  </conditionalFormatting>
  <conditionalFormatting sqref="D42">
    <cfRule type="duplicateValues" dxfId="0" priority="5"/>
  </conditionalFormatting>
  <conditionalFormatting sqref="E42">
    <cfRule type="duplicateValues" dxfId="0" priority="4"/>
  </conditionalFormatting>
  <conditionalFormatting sqref="D14:D15">
    <cfRule type="duplicateValues" dxfId="0" priority="12"/>
  </conditionalFormatting>
  <conditionalFormatting sqref="D21:D22">
    <cfRule type="duplicateValues" dxfId="0" priority="8"/>
  </conditionalFormatting>
  <conditionalFormatting sqref="D31:D33">
    <cfRule type="duplicateValues" dxfId="0" priority="7"/>
  </conditionalFormatting>
  <conditionalFormatting sqref="E14:E15">
    <cfRule type="duplicateValues" dxfId="0" priority="11"/>
  </conditionalFormatting>
  <conditionalFormatting sqref="E21:E22">
    <cfRule type="duplicateValues" dxfId="0" priority="1"/>
  </conditionalFormatting>
  <conditionalFormatting sqref="E31:E33">
    <cfRule type="duplicateValues" dxfId="0" priority="3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116"/>
  <sheetViews>
    <sheetView workbookViewId="0">
      <pane xSplit="8" ySplit="2" topLeftCell="Q58" activePane="bottomRight" state="frozen"/>
      <selection/>
      <selection pane="topRight"/>
      <selection pane="bottomLeft"/>
      <selection pane="bottomRight" activeCell="Z117" sqref="Z117"/>
    </sheetView>
  </sheetViews>
  <sheetFormatPr defaultColWidth="8.725" defaultRowHeight="13.5"/>
  <cols>
    <col min="1" max="1" width="4.09166666666667" customWidth="1"/>
    <col min="2" max="2" width="5.45833333333333" customWidth="1"/>
    <col min="6" max="6" width="12.275" customWidth="1"/>
    <col min="7" max="7" width="12.3666666666667" customWidth="1"/>
    <col min="8" max="8" width="12" customWidth="1"/>
    <col min="9" max="9" width="6.275" customWidth="1"/>
    <col min="14" max="14" width="9.36666666666667"/>
    <col min="16" max="16" width="9.36666666666667"/>
    <col min="26" max="26" width="11.1833333333333" customWidth="1"/>
    <col min="27" max="27" width="4.54166666666667" style="35" customWidth="1"/>
    <col min="28" max="28" width="5.54166666666667" style="35" customWidth="1"/>
    <col min="29" max="29" width="4.54166666666667" style="35" customWidth="1"/>
    <col min="30" max="30" width="8.18333333333333" style="35" customWidth="1"/>
  </cols>
  <sheetData>
    <row r="1" s="33" customFormat="1" ht="15" spans="1:30">
      <c r="A1" s="36" t="s">
        <v>14</v>
      </c>
      <c r="B1" s="37" t="s">
        <v>406</v>
      </c>
      <c r="C1" s="38" t="s">
        <v>3</v>
      </c>
      <c r="D1" s="37" t="s">
        <v>6</v>
      </c>
      <c r="E1" s="38" t="s">
        <v>407</v>
      </c>
      <c r="F1" s="37" t="s">
        <v>408</v>
      </c>
      <c r="G1" s="39" t="s">
        <v>249</v>
      </c>
      <c r="H1" s="40" t="s">
        <v>407</v>
      </c>
      <c r="I1" s="37" t="s">
        <v>409</v>
      </c>
      <c r="J1" s="55" t="s">
        <v>410</v>
      </c>
      <c r="K1" s="56" t="s">
        <v>411</v>
      </c>
      <c r="L1" s="57"/>
      <c r="M1" s="57"/>
      <c r="N1" s="58" t="s">
        <v>412</v>
      </c>
      <c r="O1" s="59"/>
      <c r="P1" s="60" t="s">
        <v>413</v>
      </c>
      <c r="Q1" s="70"/>
      <c r="R1" s="70"/>
      <c r="S1" s="58" t="s">
        <v>414</v>
      </c>
      <c r="T1" s="58" t="s">
        <v>415</v>
      </c>
      <c r="U1" s="59"/>
      <c r="V1" s="59"/>
      <c r="W1" s="59"/>
      <c r="X1" s="59"/>
      <c r="Y1" s="58" t="s">
        <v>50</v>
      </c>
      <c r="Z1" s="84" t="s">
        <v>416</v>
      </c>
      <c r="AA1" s="85"/>
      <c r="AB1" s="85"/>
      <c r="AC1" s="85"/>
      <c r="AD1" s="85"/>
    </row>
    <row r="2" s="33" customFormat="1" ht="15" spans="1:30">
      <c r="A2" s="41"/>
      <c r="B2" s="42"/>
      <c r="C2" s="43"/>
      <c r="D2" s="42"/>
      <c r="E2" s="43"/>
      <c r="F2" s="42"/>
      <c r="G2" s="44"/>
      <c r="H2" s="45"/>
      <c r="I2" s="42"/>
      <c r="J2" s="61"/>
      <c r="K2" s="56" t="s">
        <v>417</v>
      </c>
      <c r="L2" s="56" t="s">
        <v>418</v>
      </c>
      <c r="M2" s="56" t="s">
        <v>419</v>
      </c>
      <c r="N2" s="58" t="s">
        <v>28</v>
      </c>
      <c r="O2" s="58" t="s">
        <v>420</v>
      </c>
      <c r="P2" s="60" t="s">
        <v>421</v>
      </c>
      <c r="Q2" s="60" t="s">
        <v>422</v>
      </c>
      <c r="R2" s="60" t="s">
        <v>420</v>
      </c>
      <c r="S2" s="59"/>
      <c r="T2" s="71" t="s">
        <v>423</v>
      </c>
      <c r="U2" s="58" t="s">
        <v>424</v>
      </c>
      <c r="V2" s="58" t="s">
        <v>425</v>
      </c>
      <c r="W2" s="72" t="s">
        <v>426</v>
      </c>
      <c r="X2" s="73" t="s">
        <v>427</v>
      </c>
      <c r="Y2" s="59"/>
      <c r="Z2" s="86"/>
      <c r="AA2" s="85"/>
      <c r="AB2" s="85"/>
      <c r="AC2" s="85"/>
      <c r="AD2" s="85"/>
    </row>
    <row r="3" s="34" customFormat="1" ht="21" spans="1:30">
      <c r="A3" s="46">
        <v>1</v>
      </c>
      <c r="B3" s="46"/>
      <c r="C3" s="46" t="s">
        <v>62</v>
      </c>
      <c r="D3" s="47" t="s">
        <v>63</v>
      </c>
      <c r="E3" s="46"/>
      <c r="F3" s="48" t="s">
        <v>78</v>
      </c>
      <c r="G3" s="49" t="s">
        <v>79</v>
      </c>
      <c r="H3" s="49"/>
      <c r="I3" s="62">
        <v>1</v>
      </c>
      <c r="J3" s="51" t="s">
        <v>82</v>
      </c>
      <c r="K3" s="63">
        <v>468</v>
      </c>
      <c r="L3" s="63">
        <v>77.5</v>
      </c>
      <c r="M3" s="63">
        <v>2.5</v>
      </c>
      <c r="N3" s="64">
        <v>5.13</v>
      </c>
      <c r="O3" s="64">
        <v>2.5</v>
      </c>
      <c r="P3" s="65">
        <v>0.8792</v>
      </c>
      <c r="Q3" s="74">
        <v>0.48</v>
      </c>
      <c r="R3" s="75">
        <f>P3-Q3</f>
        <v>0.3992</v>
      </c>
      <c r="S3" s="64">
        <f>N3*P3-O3*R3</f>
        <v>3.512296</v>
      </c>
      <c r="T3" s="76" t="s">
        <v>428</v>
      </c>
      <c r="U3" s="77">
        <v>250</v>
      </c>
      <c r="V3" s="78">
        <f>工序费!V10</f>
        <v>0.18</v>
      </c>
      <c r="W3" s="79">
        <v>1</v>
      </c>
      <c r="X3" s="78">
        <f>V3*W3</f>
        <v>0.18</v>
      </c>
      <c r="Y3" s="87">
        <v>1.2</v>
      </c>
      <c r="Z3" s="88">
        <f>(S3+S7+S11+S13+S17+S19+S20+S21+S25+S34+X45)*Y3+(S15+S16+S32+S33+S36+S37+S38+S39+S40+S41+S42+S43+S44)*1.03</f>
        <v>54.571886959115</v>
      </c>
      <c r="AA3" s="89">
        <f>K3</f>
        <v>468</v>
      </c>
      <c r="AB3" s="89">
        <f>L3</f>
        <v>77.5</v>
      </c>
      <c r="AC3" s="89">
        <f>M3</f>
        <v>2.5</v>
      </c>
      <c r="AD3" s="90">
        <f>(AA3+AB3)*2*AC3*590*1.3/10000</f>
        <v>209.19925</v>
      </c>
    </row>
    <row r="4" s="34" customFormat="1" ht="14.25" spans="1:30">
      <c r="A4" s="50"/>
      <c r="B4" s="50"/>
      <c r="C4" s="50"/>
      <c r="D4" s="50"/>
      <c r="E4" s="50"/>
      <c r="F4" s="51"/>
      <c r="G4" s="52"/>
      <c r="H4" s="52"/>
      <c r="I4" s="62"/>
      <c r="J4" s="62"/>
      <c r="K4" s="66"/>
      <c r="L4" s="66"/>
      <c r="M4" s="66"/>
      <c r="N4" s="67"/>
      <c r="O4" s="67"/>
      <c r="P4" s="68"/>
      <c r="Q4" s="68"/>
      <c r="R4" s="68"/>
      <c r="S4" s="67"/>
      <c r="T4" s="76" t="s">
        <v>429</v>
      </c>
      <c r="U4" s="77">
        <v>125</v>
      </c>
      <c r="V4" s="78">
        <f>工序费!V6</f>
        <v>0.08</v>
      </c>
      <c r="W4" s="79">
        <v>1</v>
      </c>
      <c r="X4" s="78">
        <f>V4*W4</f>
        <v>0.08</v>
      </c>
      <c r="Y4" s="87"/>
      <c r="Z4" s="91"/>
      <c r="AA4" s="92"/>
      <c r="AB4" s="92"/>
      <c r="AC4" s="92"/>
      <c r="AD4" s="92"/>
    </row>
    <row r="5" s="34" customFormat="1" ht="14.25" spans="1:30">
      <c r="A5" s="50"/>
      <c r="B5" s="50"/>
      <c r="C5" s="50"/>
      <c r="D5" s="50"/>
      <c r="E5" s="50"/>
      <c r="F5" s="51"/>
      <c r="G5" s="52"/>
      <c r="H5" s="52"/>
      <c r="I5" s="62"/>
      <c r="J5" s="62"/>
      <c r="K5" s="66"/>
      <c r="L5" s="66"/>
      <c r="M5" s="66"/>
      <c r="N5" s="67"/>
      <c r="O5" s="67"/>
      <c r="P5" s="68"/>
      <c r="Q5" s="68"/>
      <c r="R5" s="68"/>
      <c r="S5" s="67"/>
      <c r="T5" s="76" t="s">
        <v>429</v>
      </c>
      <c r="U5" s="77">
        <v>125</v>
      </c>
      <c r="V5" s="78">
        <f>V4</f>
        <v>0.08</v>
      </c>
      <c r="W5" s="79">
        <v>1</v>
      </c>
      <c r="X5" s="78">
        <f>V5*W5</f>
        <v>0.08</v>
      </c>
      <c r="Y5" s="87"/>
      <c r="Z5" s="91"/>
      <c r="AA5" s="92"/>
      <c r="AB5" s="92"/>
      <c r="AC5" s="92"/>
      <c r="AD5" s="92"/>
    </row>
    <row r="6" s="34" customFormat="1" ht="14.25" spans="1:30">
      <c r="A6" s="50"/>
      <c r="B6" s="50"/>
      <c r="C6" s="50"/>
      <c r="D6" s="50"/>
      <c r="E6" s="50"/>
      <c r="F6" s="51"/>
      <c r="G6" s="52"/>
      <c r="H6" s="52"/>
      <c r="I6" s="62"/>
      <c r="J6" s="51"/>
      <c r="K6" s="63"/>
      <c r="L6" s="63"/>
      <c r="M6" s="63"/>
      <c r="N6" s="64"/>
      <c r="O6" s="64"/>
      <c r="P6" s="69"/>
      <c r="Q6" s="74"/>
      <c r="R6" s="75"/>
      <c r="S6" s="64"/>
      <c r="T6" s="76" t="s">
        <v>430</v>
      </c>
      <c r="U6" s="77">
        <v>125</v>
      </c>
      <c r="V6" s="78">
        <f>工序费!V6</f>
        <v>0.08</v>
      </c>
      <c r="W6" s="79">
        <v>1</v>
      </c>
      <c r="X6" s="78">
        <f>V6*W6</f>
        <v>0.08</v>
      </c>
      <c r="Y6" s="87"/>
      <c r="Z6" s="91"/>
      <c r="AA6" s="92"/>
      <c r="AB6" s="92"/>
      <c r="AC6" s="92"/>
      <c r="AD6" s="92"/>
    </row>
    <row r="7" s="34" customFormat="1" ht="21" spans="1:30">
      <c r="A7" s="50"/>
      <c r="B7" s="50"/>
      <c r="C7" s="50"/>
      <c r="D7" s="50"/>
      <c r="E7" s="50"/>
      <c r="F7" s="51" t="s">
        <v>87</v>
      </c>
      <c r="G7" s="52" t="s">
        <v>88</v>
      </c>
      <c r="H7" s="52"/>
      <c r="I7" s="62">
        <v>1</v>
      </c>
      <c r="J7" s="62" t="s">
        <v>82</v>
      </c>
      <c r="K7" s="63">
        <v>476</v>
      </c>
      <c r="L7" s="63">
        <v>86.5</v>
      </c>
      <c r="M7" s="63">
        <v>2.5</v>
      </c>
      <c r="N7" s="64">
        <v>5.13</v>
      </c>
      <c r="O7" s="64">
        <v>2.5</v>
      </c>
      <c r="P7" s="69">
        <f>K7*L7*M7*0.00000785</f>
        <v>0.80803975</v>
      </c>
      <c r="Q7" s="74">
        <v>0.52</v>
      </c>
      <c r="R7" s="75">
        <f>P7-Q7</f>
        <v>0.28803975</v>
      </c>
      <c r="S7" s="64">
        <f>N7*P7-O7*R7</f>
        <v>3.4251445425</v>
      </c>
      <c r="T7" s="76" t="s">
        <v>428</v>
      </c>
      <c r="U7" s="77">
        <v>250</v>
      </c>
      <c r="V7" s="78">
        <f>V3</f>
        <v>0.18</v>
      </c>
      <c r="W7" s="79">
        <v>1</v>
      </c>
      <c r="X7" s="78">
        <f t="shared" ref="X7:X16" si="0">V7*W7</f>
        <v>0.18</v>
      </c>
      <c r="Y7" s="87"/>
      <c r="Z7" s="91"/>
      <c r="AA7" s="89">
        <f t="shared" ref="AA7:AC7" si="1">K7</f>
        <v>476</v>
      </c>
      <c r="AB7" s="89">
        <f t="shared" si="1"/>
        <v>86.5</v>
      </c>
      <c r="AC7" s="89">
        <f t="shared" si="1"/>
        <v>2.5</v>
      </c>
      <c r="AD7" s="90">
        <f>(AA7+AB7)*2*AC7*590*1.3/10000</f>
        <v>215.71875</v>
      </c>
    </row>
    <row r="8" s="34" customFormat="1" ht="14.25" spans="1:30">
      <c r="A8" s="50"/>
      <c r="B8" s="50"/>
      <c r="C8" s="50"/>
      <c r="D8" s="50"/>
      <c r="E8" s="50"/>
      <c r="F8" s="51"/>
      <c r="G8" s="52"/>
      <c r="H8" s="52"/>
      <c r="I8" s="62"/>
      <c r="J8" s="51"/>
      <c r="K8" s="63"/>
      <c r="L8" s="63"/>
      <c r="M8" s="63"/>
      <c r="N8" s="64"/>
      <c r="O8" s="64"/>
      <c r="P8" s="69"/>
      <c r="Q8" s="74"/>
      <c r="R8" s="75"/>
      <c r="S8" s="64"/>
      <c r="T8" s="76" t="s">
        <v>429</v>
      </c>
      <c r="U8" s="77">
        <v>125</v>
      </c>
      <c r="V8" s="78">
        <f>V4</f>
        <v>0.08</v>
      </c>
      <c r="W8" s="79">
        <v>1</v>
      </c>
      <c r="X8" s="78">
        <f t="shared" si="0"/>
        <v>0.08</v>
      </c>
      <c r="Y8" s="87"/>
      <c r="Z8" s="91"/>
      <c r="AA8" s="92"/>
      <c r="AB8" s="92"/>
      <c r="AC8" s="92"/>
      <c r="AD8" s="92"/>
    </row>
    <row r="9" s="34" customFormat="1" ht="14.25" spans="1:30">
      <c r="A9" s="50"/>
      <c r="B9" s="50"/>
      <c r="C9" s="50"/>
      <c r="D9" s="50"/>
      <c r="E9" s="50"/>
      <c r="F9" s="51"/>
      <c r="G9" s="52"/>
      <c r="H9" s="52"/>
      <c r="I9" s="62"/>
      <c r="J9" s="51"/>
      <c r="K9" s="63"/>
      <c r="L9" s="63"/>
      <c r="M9" s="63"/>
      <c r="N9" s="64"/>
      <c r="O9" s="64"/>
      <c r="P9" s="69"/>
      <c r="Q9" s="74"/>
      <c r="R9" s="75"/>
      <c r="S9" s="64"/>
      <c r="T9" s="76" t="s">
        <v>429</v>
      </c>
      <c r="U9" s="77">
        <v>125</v>
      </c>
      <c r="V9" s="78">
        <v>0.08</v>
      </c>
      <c r="W9" s="79">
        <v>1</v>
      </c>
      <c r="X9" s="78">
        <v>0.08</v>
      </c>
      <c r="Y9" s="87"/>
      <c r="Z9" s="91"/>
      <c r="AA9" s="92"/>
      <c r="AB9" s="92"/>
      <c r="AC9" s="92"/>
      <c r="AD9" s="92"/>
    </row>
    <row r="10" s="34" customFormat="1" ht="14.25" spans="1:30">
      <c r="A10" s="50"/>
      <c r="B10" s="50"/>
      <c r="C10" s="50"/>
      <c r="D10" s="50"/>
      <c r="E10" s="50"/>
      <c r="F10" s="51"/>
      <c r="G10" s="52"/>
      <c r="H10" s="52"/>
      <c r="I10" s="62"/>
      <c r="J10" s="51"/>
      <c r="K10" s="63"/>
      <c r="L10" s="63"/>
      <c r="M10" s="63"/>
      <c r="N10" s="64"/>
      <c r="O10" s="64"/>
      <c r="P10" s="69"/>
      <c r="Q10" s="74"/>
      <c r="R10" s="75"/>
      <c r="S10" s="64"/>
      <c r="T10" s="76" t="s">
        <v>430</v>
      </c>
      <c r="U10" s="77">
        <v>125</v>
      </c>
      <c r="V10" s="78">
        <f>V6</f>
        <v>0.08</v>
      </c>
      <c r="W10" s="79">
        <v>1</v>
      </c>
      <c r="X10" s="78">
        <f t="shared" si="0"/>
        <v>0.08</v>
      </c>
      <c r="Y10" s="87"/>
      <c r="Z10" s="91"/>
      <c r="AA10" s="92"/>
      <c r="AB10" s="92"/>
      <c r="AC10" s="92"/>
      <c r="AD10" s="92"/>
    </row>
    <row r="11" s="34" customFormat="1" ht="21.75" spans="1:30">
      <c r="A11" s="50"/>
      <c r="B11" s="50"/>
      <c r="C11" s="50"/>
      <c r="D11" s="50"/>
      <c r="E11" s="50"/>
      <c r="F11" s="51" t="s">
        <v>91</v>
      </c>
      <c r="G11" s="52" t="s">
        <v>431</v>
      </c>
      <c r="H11" s="52"/>
      <c r="I11" s="62">
        <v>2</v>
      </c>
      <c r="J11" s="51" t="s">
        <v>94</v>
      </c>
      <c r="K11" s="63">
        <v>747.629459148446</v>
      </c>
      <c r="L11" s="63"/>
      <c r="M11" s="63"/>
      <c r="N11" s="64">
        <v>4.8</v>
      </c>
      <c r="O11" s="64">
        <v>2.5</v>
      </c>
      <c r="P11" s="69">
        <f>K11*0.869/1000</f>
        <v>0.64969</v>
      </c>
      <c r="Q11" s="74">
        <v>0.641</v>
      </c>
      <c r="R11" s="75">
        <f>P11-Q11</f>
        <v>0.00868999999999998</v>
      </c>
      <c r="S11" s="64">
        <f>(N11*P11-O11*R11)*I11</f>
        <v>6.193574</v>
      </c>
      <c r="T11" s="76" t="s">
        <v>97</v>
      </c>
      <c r="U11" s="77"/>
      <c r="V11" s="78">
        <v>0.08</v>
      </c>
      <c r="W11" s="79">
        <v>4</v>
      </c>
      <c r="X11" s="78">
        <f>V11*W11*I11</f>
        <v>0.64</v>
      </c>
      <c r="Y11" s="87"/>
      <c r="Z11" s="91"/>
      <c r="AA11" s="92"/>
      <c r="AB11" s="92"/>
      <c r="AC11" s="92"/>
      <c r="AD11" s="92"/>
    </row>
    <row r="12" s="34" customFormat="1" ht="14.25" spans="1:30">
      <c r="A12" s="50"/>
      <c r="B12" s="50"/>
      <c r="C12" s="50"/>
      <c r="D12" s="50"/>
      <c r="E12" s="50"/>
      <c r="F12" s="51"/>
      <c r="G12" s="52"/>
      <c r="H12" s="52"/>
      <c r="I12" s="62"/>
      <c r="J12" s="51"/>
      <c r="K12" s="63"/>
      <c r="L12" s="63"/>
      <c r="M12" s="63"/>
      <c r="N12" s="64"/>
      <c r="O12" s="64"/>
      <c r="P12" s="69"/>
      <c r="Q12" s="74"/>
      <c r="R12" s="75"/>
      <c r="S12" s="64"/>
      <c r="T12" s="76" t="s">
        <v>432</v>
      </c>
      <c r="U12" s="77"/>
      <c r="V12" s="77">
        <v>0.05</v>
      </c>
      <c r="W12" s="79">
        <v>2</v>
      </c>
      <c r="X12" s="78">
        <f t="shared" si="0"/>
        <v>0.1</v>
      </c>
      <c r="Y12" s="87"/>
      <c r="Z12" s="91"/>
      <c r="AA12" s="92"/>
      <c r="AB12" s="92"/>
      <c r="AC12" s="92"/>
      <c r="AD12" s="92"/>
    </row>
    <row r="13" s="34" customFormat="1" ht="14.25" spans="1:30">
      <c r="A13" s="50"/>
      <c r="B13" s="50"/>
      <c r="C13" s="50"/>
      <c r="D13" s="50"/>
      <c r="E13" s="50"/>
      <c r="F13" s="51" t="s">
        <v>104</v>
      </c>
      <c r="G13" s="52" t="s">
        <v>105</v>
      </c>
      <c r="H13" s="52"/>
      <c r="I13" s="62">
        <v>1</v>
      </c>
      <c r="J13" s="51" t="s">
        <v>82</v>
      </c>
      <c r="K13" s="63">
        <v>117</v>
      </c>
      <c r="L13" s="63">
        <v>53</v>
      </c>
      <c r="M13" s="63">
        <v>5</v>
      </c>
      <c r="N13" s="64">
        <v>5.13</v>
      </c>
      <c r="O13" s="64">
        <v>2.5</v>
      </c>
      <c r="P13" s="69">
        <f>K13*L13*M13*0.00000785</f>
        <v>0.24338925</v>
      </c>
      <c r="Q13" s="74">
        <v>0.15</v>
      </c>
      <c r="R13" s="75">
        <f>P13-Q13</f>
        <v>0.09338925</v>
      </c>
      <c r="S13" s="64">
        <f>N13*P13-O13*R13</f>
        <v>1.0151137275</v>
      </c>
      <c r="T13" s="76" t="s">
        <v>428</v>
      </c>
      <c r="U13" s="77">
        <v>160</v>
      </c>
      <c r="V13" s="78">
        <f>工序费!V12</f>
        <v>0.12</v>
      </c>
      <c r="W13" s="79">
        <v>1</v>
      </c>
      <c r="X13" s="78">
        <f t="shared" si="0"/>
        <v>0.12</v>
      </c>
      <c r="Y13" s="87"/>
      <c r="Z13" s="91"/>
      <c r="AA13" s="89">
        <f t="shared" ref="AA13:AC13" si="2">K13</f>
        <v>117</v>
      </c>
      <c r="AB13" s="89">
        <f t="shared" si="2"/>
        <v>53</v>
      </c>
      <c r="AC13" s="89">
        <f t="shared" si="2"/>
        <v>5</v>
      </c>
      <c r="AD13" s="90">
        <f>(AA13+AB13)*2*AC13*590*1.3/10000</f>
        <v>130.39</v>
      </c>
    </row>
    <row r="14" s="34" customFormat="1" ht="14.25" spans="1:30">
      <c r="A14" s="50"/>
      <c r="B14" s="50"/>
      <c r="C14" s="50"/>
      <c r="D14" s="50"/>
      <c r="E14" s="50"/>
      <c r="F14" s="51"/>
      <c r="G14" s="52"/>
      <c r="H14" s="52"/>
      <c r="I14" s="62"/>
      <c r="J14" s="52"/>
      <c r="K14" s="63"/>
      <c r="L14" s="63"/>
      <c r="M14" s="63"/>
      <c r="N14" s="64"/>
      <c r="O14" s="64"/>
      <c r="P14" s="69"/>
      <c r="Q14" s="74"/>
      <c r="R14" s="75"/>
      <c r="S14" s="64"/>
      <c r="T14" s="76" t="s">
        <v>429</v>
      </c>
      <c r="U14" s="77">
        <v>100</v>
      </c>
      <c r="V14" s="78">
        <f>工序费!V7</f>
        <v>0.07</v>
      </c>
      <c r="W14" s="79">
        <v>1</v>
      </c>
      <c r="X14" s="78">
        <f t="shared" si="0"/>
        <v>0.07</v>
      </c>
      <c r="Y14" s="87"/>
      <c r="Z14" s="91"/>
      <c r="AA14" s="92"/>
      <c r="AB14" s="92"/>
      <c r="AC14" s="92"/>
      <c r="AD14" s="92"/>
    </row>
    <row r="15" s="34" customFormat="1" ht="14.25" spans="1:30">
      <c r="A15" s="50"/>
      <c r="B15" s="50"/>
      <c r="C15" s="50"/>
      <c r="D15" s="50"/>
      <c r="E15" s="50"/>
      <c r="F15" s="51" t="s">
        <v>108</v>
      </c>
      <c r="G15" s="52" t="s">
        <v>109</v>
      </c>
      <c r="H15" s="52"/>
      <c r="I15" s="62">
        <v>2</v>
      </c>
      <c r="J15" s="52" t="s">
        <v>110</v>
      </c>
      <c r="K15" s="63"/>
      <c r="L15" s="63"/>
      <c r="M15" s="63"/>
      <c r="N15" s="64">
        <v>0.15</v>
      </c>
      <c r="O15" s="64"/>
      <c r="P15" s="69"/>
      <c r="Q15" s="74"/>
      <c r="R15" s="75"/>
      <c r="S15" s="64">
        <f>N15*I15</f>
        <v>0.3</v>
      </c>
      <c r="T15" s="76" t="s">
        <v>103</v>
      </c>
      <c r="U15" s="77"/>
      <c r="V15" s="77">
        <v>0.05</v>
      </c>
      <c r="W15" s="79">
        <v>4</v>
      </c>
      <c r="X15" s="78">
        <f t="shared" si="0"/>
        <v>0.2</v>
      </c>
      <c r="Y15" s="87"/>
      <c r="Z15" s="91"/>
      <c r="AA15" s="92"/>
      <c r="AB15" s="92"/>
      <c r="AC15" s="92"/>
      <c r="AD15" s="92"/>
    </row>
    <row r="16" s="34" customFormat="1" ht="22.5" spans="1:30">
      <c r="A16" s="50"/>
      <c r="B16" s="50"/>
      <c r="C16" s="50"/>
      <c r="D16" s="50"/>
      <c r="E16" s="50"/>
      <c r="F16" s="51" t="s">
        <v>137</v>
      </c>
      <c r="G16" s="51" t="s">
        <v>138</v>
      </c>
      <c r="H16" s="51"/>
      <c r="I16" s="62">
        <v>1</v>
      </c>
      <c r="J16" s="51" t="s">
        <v>139</v>
      </c>
      <c r="K16" s="63"/>
      <c r="L16" s="63"/>
      <c r="M16" s="63"/>
      <c r="N16" s="64">
        <v>2</v>
      </c>
      <c r="O16" s="64"/>
      <c r="P16" s="69"/>
      <c r="Q16" s="74"/>
      <c r="R16" s="75"/>
      <c r="S16" s="64">
        <f>N16*I16</f>
        <v>2</v>
      </c>
      <c r="T16" s="76"/>
      <c r="U16" s="77"/>
      <c r="V16" s="78"/>
      <c r="W16" s="79"/>
      <c r="X16" s="78">
        <f t="shared" si="0"/>
        <v>0</v>
      </c>
      <c r="Y16" s="87"/>
      <c r="Z16" s="91"/>
      <c r="AA16" s="92"/>
      <c r="AB16" s="92"/>
      <c r="AC16" s="92"/>
      <c r="AD16" s="92"/>
    </row>
    <row r="17" s="34" customFormat="1" ht="14.25" spans="1:30">
      <c r="A17" s="50"/>
      <c r="B17" s="50"/>
      <c r="C17" s="50"/>
      <c r="D17" s="50"/>
      <c r="E17" s="50"/>
      <c r="F17" s="51" t="s">
        <v>141</v>
      </c>
      <c r="G17" s="51" t="s">
        <v>142</v>
      </c>
      <c r="H17" s="51"/>
      <c r="I17" s="62">
        <v>1</v>
      </c>
      <c r="J17" s="51" t="s">
        <v>143</v>
      </c>
      <c r="K17" s="63">
        <v>44</v>
      </c>
      <c r="L17" s="63">
        <v>33.5</v>
      </c>
      <c r="M17" s="63">
        <v>3</v>
      </c>
      <c r="N17" s="64">
        <v>3.9</v>
      </c>
      <c r="O17" s="64">
        <v>2.5</v>
      </c>
      <c r="P17" s="69">
        <f>K17*L17*M17*0.00000785</f>
        <v>0.0347127</v>
      </c>
      <c r="Q17" s="74">
        <v>0.0191</v>
      </c>
      <c r="R17" s="75">
        <f t="shared" ref="R16:R21" si="3">P17-Q17</f>
        <v>0.0156127</v>
      </c>
      <c r="S17" s="64">
        <f t="shared" ref="S16:S18" si="4">N17*P17-O17*R17</f>
        <v>0.09634778</v>
      </c>
      <c r="T17" s="76" t="s">
        <v>428</v>
      </c>
      <c r="U17" s="77">
        <v>45</v>
      </c>
      <c r="V17" s="78">
        <f>工序费!V4</f>
        <v>0.04</v>
      </c>
      <c r="W17" s="79">
        <v>1</v>
      </c>
      <c r="X17" s="78">
        <f t="shared" ref="X17:X44" si="5">V17*W17</f>
        <v>0.04</v>
      </c>
      <c r="Y17" s="87"/>
      <c r="Z17" s="91"/>
      <c r="AA17" s="89">
        <f t="shared" ref="AA17:AC17" si="6">K17</f>
        <v>44</v>
      </c>
      <c r="AB17" s="89">
        <f t="shared" si="6"/>
        <v>33.5</v>
      </c>
      <c r="AC17" s="89">
        <f t="shared" si="6"/>
        <v>3</v>
      </c>
      <c r="AD17" s="90">
        <f>(AA17+AB17)*2*AC17*590*1.3/10000</f>
        <v>35.6655</v>
      </c>
    </row>
    <row r="18" s="34" customFormat="1" ht="14.25" spans="1:30">
      <c r="A18" s="50"/>
      <c r="B18" s="50"/>
      <c r="C18" s="50"/>
      <c r="D18" s="50"/>
      <c r="E18" s="50"/>
      <c r="F18" s="51"/>
      <c r="G18" s="51"/>
      <c r="H18" s="51"/>
      <c r="I18" s="62"/>
      <c r="J18" s="51"/>
      <c r="K18" s="63"/>
      <c r="L18" s="63"/>
      <c r="M18" s="63"/>
      <c r="N18" s="64"/>
      <c r="O18" s="64"/>
      <c r="P18" s="69"/>
      <c r="Q18" s="74"/>
      <c r="R18" s="75"/>
      <c r="S18" s="80"/>
      <c r="T18" s="76" t="s">
        <v>429</v>
      </c>
      <c r="U18" s="77">
        <v>45</v>
      </c>
      <c r="V18" s="78">
        <f>V17</f>
        <v>0.04</v>
      </c>
      <c r="W18" s="79">
        <v>1</v>
      </c>
      <c r="X18" s="78">
        <f t="shared" si="5"/>
        <v>0.04</v>
      </c>
      <c r="Y18" s="87"/>
      <c r="Z18" s="91"/>
      <c r="AA18" s="92"/>
      <c r="AB18" s="92"/>
      <c r="AC18" s="92"/>
      <c r="AD18" s="92"/>
    </row>
    <row r="19" s="34" customFormat="1" ht="14.25" spans="1:30">
      <c r="A19" s="50"/>
      <c r="B19" s="50"/>
      <c r="C19" s="50"/>
      <c r="D19" s="50"/>
      <c r="E19" s="50"/>
      <c r="F19" s="51" t="s">
        <v>147</v>
      </c>
      <c r="G19" s="51" t="s">
        <v>148</v>
      </c>
      <c r="H19" s="51"/>
      <c r="I19" s="62">
        <v>1</v>
      </c>
      <c r="J19" s="51" t="s">
        <v>143</v>
      </c>
      <c r="K19" s="63">
        <v>376.546503244412</v>
      </c>
      <c r="L19" s="63"/>
      <c r="M19" s="63"/>
      <c r="N19" s="64">
        <v>4.5</v>
      </c>
      <c r="O19" s="64">
        <v>2.5</v>
      </c>
      <c r="P19" s="69">
        <f>K19*1.387/1000</f>
        <v>0.522269999999999</v>
      </c>
      <c r="Q19" s="74">
        <v>0.5084</v>
      </c>
      <c r="R19" s="75">
        <f t="shared" si="3"/>
        <v>0.0138699999999995</v>
      </c>
      <c r="S19" s="64">
        <f>N19*P19-O19*R19</f>
        <v>2.31554</v>
      </c>
      <c r="T19" s="76" t="s">
        <v>432</v>
      </c>
      <c r="U19" s="77"/>
      <c r="V19" s="77">
        <v>0.05</v>
      </c>
      <c r="W19" s="79">
        <v>2</v>
      </c>
      <c r="X19" s="78">
        <f t="shared" si="5"/>
        <v>0.1</v>
      </c>
      <c r="Y19" s="87"/>
      <c r="Z19" s="91"/>
      <c r="AA19" s="92"/>
      <c r="AB19" s="92"/>
      <c r="AC19" s="92"/>
      <c r="AD19" s="92"/>
    </row>
    <row r="20" s="34" customFormat="1" ht="22.5" spans="1:30">
      <c r="A20" s="50"/>
      <c r="B20" s="50"/>
      <c r="C20" s="50"/>
      <c r="D20" s="50"/>
      <c r="E20" s="50"/>
      <c r="F20" s="51" t="s">
        <v>173</v>
      </c>
      <c r="G20" s="51" t="s">
        <v>174</v>
      </c>
      <c r="H20" s="51"/>
      <c r="I20" s="62">
        <v>2</v>
      </c>
      <c r="J20" s="51" t="s">
        <v>94</v>
      </c>
      <c r="K20" s="63">
        <v>451.887226697353</v>
      </c>
      <c r="L20" s="63"/>
      <c r="M20" s="63"/>
      <c r="N20" s="64">
        <v>4.8</v>
      </c>
      <c r="O20" s="64">
        <v>2.5</v>
      </c>
      <c r="P20" s="69">
        <f>K20*0.869/1000</f>
        <v>0.39269</v>
      </c>
      <c r="Q20" s="74">
        <v>0.384</v>
      </c>
      <c r="R20" s="75">
        <f t="shared" si="3"/>
        <v>0.00868999999999975</v>
      </c>
      <c r="S20" s="64">
        <f>(N20*P20-O20*R20)*I20</f>
        <v>3.726374</v>
      </c>
      <c r="T20" s="76" t="s">
        <v>432</v>
      </c>
      <c r="U20" s="77"/>
      <c r="V20" s="77">
        <v>0.05</v>
      </c>
      <c r="W20" s="79">
        <v>2</v>
      </c>
      <c r="X20" s="78">
        <f>(V20*W20)*I20</f>
        <v>0.2</v>
      </c>
      <c r="Y20" s="87"/>
      <c r="Z20" s="91"/>
      <c r="AA20" s="92"/>
      <c r="AB20" s="92"/>
      <c r="AC20" s="92"/>
      <c r="AD20" s="92"/>
    </row>
    <row r="21" s="34" customFormat="1" ht="14.25" spans="1:30">
      <c r="A21" s="50"/>
      <c r="B21" s="50"/>
      <c r="C21" s="50"/>
      <c r="D21" s="50"/>
      <c r="E21" s="50"/>
      <c r="F21" s="51" t="s">
        <v>177</v>
      </c>
      <c r="G21" s="51" t="s">
        <v>178</v>
      </c>
      <c r="H21" s="51"/>
      <c r="I21" s="62">
        <v>1</v>
      </c>
      <c r="J21" s="51" t="s">
        <v>143</v>
      </c>
      <c r="K21" s="63">
        <v>65</v>
      </c>
      <c r="L21" s="63">
        <v>25.5</v>
      </c>
      <c r="M21" s="63">
        <v>2</v>
      </c>
      <c r="N21" s="64">
        <v>3.9</v>
      </c>
      <c r="O21" s="64">
        <v>2.5</v>
      </c>
      <c r="P21" s="69">
        <f>K21*L21*M21*0.00000785</f>
        <v>0.02602275</v>
      </c>
      <c r="Q21" s="74">
        <v>0.02</v>
      </c>
      <c r="R21" s="75">
        <f t="shared" si="3"/>
        <v>0.00602275</v>
      </c>
      <c r="S21" s="64">
        <f>N21*P21-O21*R21</f>
        <v>0.08643185</v>
      </c>
      <c r="T21" s="76" t="s">
        <v>428</v>
      </c>
      <c r="U21" s="77">
        <v>40</v>
      </c>
      <c r="V21" s="78">
        <f>V18</f>
        <v>0.04</v>
      </c>
      <c r="W21" s="79">
        <v>1</v>
      </c>
      <c r="X21" s="78">
        <f t="shared" si="5"/>
        <v>0.04</v>
      </c>
      <c r="Y21" s="87"/>
      <c r="Z21" s="91"/>
      <c r="AA21" s="89">
        <f t="shared" ref="AA21:AC21" si="7">K21</f>
        <v>65</v>
      </c>
      <c r="AB21" s="89">
        <f t="shared" si="7"/>
        <v>25.5</v>
      </c>
      <c r="AC21" s="89">
        <f t="shared" si="7"/>
        <v>2</v>
      </c>
      <c r="AD21" s="90">
        <f>(AA21+AB21)*2*AC21*590*1.3/10000</f>
        <v>27.7654</v>
      </c>
    </row>
    <row r="22" s="34" customFormat="1" ht="14.25" spans="1:30">
      <c r="A22" s="50"/>
      <c r="B22" s="50"/>
      <c r="C22" s="50"/>
      <c r="D22" s="50"/>
      <c r="E22" s="50"/>
      <c r="F22" s="51"/>
      <c r="G22" s="51"/>
      <c r="H22" s="51"/>
      <c r="I22" s="62"/>
      <c r="J22" s="51"/>
      <c r="K22" s="63"/>
      <c r="L22" s="63"/>
      <c r="M22" s="63"/>
      <c r="N22" s="64"/>
      <c r="O22" s="64"/>
      <c r="P22" s="69"/>
      <c r="Q22" s="74"/>
      <c r="R22" s="75"/>
      <c r="S22" s="64"/>
      <c r="T22" s="76" t="s">
        <v>429</v>
      </c>
      <c r="U22" s="77">
        <v>40</v>
      </c>
      <c r="V22" s="78">
        <f>V21</f>
        <v>0.04</v>
      </c>
      <c r="W22" s="79">
        <v>1</v>
      </c>
      <c r="X22" s="78">
        <f t="shared" si="5"/>
        <v>0.04</v>
      </c>
      <c r="Y22" s="87"/>
      <c r="Z22" s="91"/>
      <c r="AA22" s="92"/>
      <c r="AB22" s="92"/>
      <c r="AC22" s="92"/>
      <c r="AD22" s="92"/>
    </row>
    <row r="23" s="34" customFormat="1" ht="14.25" spans="1:30">
      <c r="A23" s="50"/>
      <c r="B23" s="50"/>
      <c r="C23" s="50"/>
      <c r="D23" s="50"/>
      <c r="E23" s="50"/>
      <c r="F23" s="51"/>
      <c r="G23" s="51"/>
      <c r="H23" s="51"/>
      <c r="I23" s="62"/>
      <c r="J23" s="51"/>
      <c r="K23" s="63"/>
      <c r="L23" s="63"/>
      <c r="M23" s="63"/>
      <c r="N23" s="64"/>
      <c r="O23" s="64"/>
      <c r="P23" s="69"/>
      <c r="Q23" s="74"/>
      <c r="R23" s="75"/>
      <c r="S23" s="64"/>
      <c r="T23" s="76" t="s">
        <v>97</v>
      </c>
      <c r="U23" s="77">
        <v>40</v>
      </c>
      <c r="V23" s="78">
        <f>V22</f>
        <v>0.04</v>
      </c>
      <c r="W23" s="79">
        <v>1</v>
      </c>
      <c r="X23" s="78">
        <f t="shared" si="5"/>
        <v>0.04</v>
      </c>
      <c r="Y23" s="87"/>
      <c r="Z23" s="91"/>
      <c r="AA23" s="92"/>
      <c r="AB23" s="92"/>
      <c r="AC23" s="92"/>
      <c r="AD23" s="92"/>
    </row>
    <row r="24" s="34" customFormat="1" ht="14.25" spans="1:30">
      <c r="A24" s="50"/>
      <c r="B24" s="50"/>
      <c r="C24" s="50"/>
      <c r="D24" s="50"/>
      <c r="E24" s="50"/>
      <c r="F24" s="51"/>
      <c r="G24" s="51"/>
      <c r="H24" s="51"/>
      <c r="I24" s="62"/>
      <c r="J24" s="51"/>
      <c r="K24" s="63"/>
      <c r="L24" s="63"/>
      <c r="M24" s="63"/>
      <c r="N24" s="64"/>
      <c r="O24" s="64"/>
      <c r="P24" s="69"/>
      <c r="Q24" s="74"/>
      <c r="R24" s="75"/>
      <c r="S24" s="64"/>
      <c r="T24" s="76" t="s">
        <v>97</v>
      </c>
      <c r="U24" s="77">
        <v>40</v>
      </c>
      <c r="V24" s="78">
        <f>V23</f>
        <v>0.04</v>
      </c>
      <c r="W24" s="79">
        <v>1</v>
      </c>
      <c r="X24" s="78">
        <f t="shared" si="5"/>
        <v>0.04</v>
      </c>
      <c r="Y24" s="87"/>
      <c r="Z24" s="91"/>
      <c r="AA24" s="92"/>
      <c r="AB24" s="92"/>
      <c r="AC24" s="92"/>
      <c r="AD24" s="92"/>
    </row>
    <row r="25" s="34" customFormat="1" ht="14.25" spans="1:30">
      <c r="A25" s="50"/>
      <c r="B25" s="50"/>
      <c r="C25" s="50"/>
      <c r="D25" s="50"/>
      <c r="E25" s="50"/>
      <c r="F25" s="51" t="s">
        <v>187</v>
      </c>
      <c r="G25" s="51" t="s">
        <v>188</v>
      </c>
      <c r="H25" s="51"/>
      <c r="I25" s="62">
        <v>1</v>
      </c>
      <c r="J25" s="51" t="s">
        <v>143</v>
      </c>
      <c r="K25" s="63">
        <v>180</v>
      </c>
      <c r="L25" s="63">
        <v>160</v>
      </c>
      <c r="M25" s="63">
        <v>2.5</v>
      </c>
      <c r="N25" s="64">
        <v>3.9</v>
      </c>
      <c r="O25" s="64">
        <v>2.5</v>
      </c>
      <c r="P25" s="69">
        <f>K25*L25*M25*0.00000785</f>
        <v>0.5652</v>
      </c>
      <c r="Q25" s="74">
        <v>0.3554</v>
      </c>
      <c r="R25" s="75">
        <f>P25-Q25</f>
        <v>0.2098</v>
      </c>
      <c r="S25" s="64">
        <f>N25*P25-O25*R25</f>
        <v>1.67978</v>
      </c>
      <c r="T25" s="81" t="s">
        <v>428</v>
      </c>
      <c r="U25" s="77" t="s">
        <v>433</v>
      </c>
      <c r="V25" s="78">
        <f>工序费!V11</f>
        <v>0.15</v>
      </c>
      <c r="W25" s="79">
        <v>1</v>
      </c>
      <c r="X25" s="78">
        <f t="shared" si="5"/>
        <v>0.15</v>
      </c>
      <c r="Y25" s="87"/>
      <c r="Z25" s="91"/>
      <c r="AA25" s="92"/>
      <c r="AB25" s="92"/>
      <c r="AC25" s="92"/>
      <c r="AD25" s="92"/>
    </row>
    <row r="26" s="34" customFormat="1" ht="14.25" spans="1:30">
      <c r="A26" s="50"/>
      <c r="B26" s="50"/>
      <c r="C26" s="50"/>
      <c r="D26" s="50"/>
      <c r="E26" s="50"/>
      <c r="F26" s="51"/>
      <c r="G26" s="51"/>
      <c r="H26" s="51"/>
      <c r="I26" s="62"/>
      <c r="J26" s="51"/>
      <c r="K26" s="63"/>
      <c r="L26" s="63"/>
      <c r="M26" s="63"/>
      <c r="N26" s="64"/>
      <c r="O26" s="64"/>
      <c r="P26" s="69"/>
      <c r="Q26" s="74"/>
      <c r="R26" s="75"/>
      <c r="S26" s="64"/>
      <c r="T26" s="81" t="s">
        <v>434</v>
      </c>
      <c r="U26" s="77" t="s">
        <v>435</v>
      </c>
      <c r="V26" s="78">
        <f>工序费!V12</f>
        <v>0.12</v>
      </c>
      <c r="W26" s="79">
        <v>1</v>
      </c>
      <c r="X26" s="78">
        <f t="shared" si="5"/>
        <v>0.12</v>
      </c>
      <c r="Y26" s="87"/>
      <c r="Z26" s="91"/>
      <c r="AA26" s="92"/>
      <c r="AB26" s="92"/>
      <c r="AC26" s="92"/>
      <c r="AD26" s="92"/>
    </row>
    <row r="27" s="34" customFormat="1" ht="14.25" spans="1:30">
      <c r="A27" s="50"/>
      <c r="B27" s="50"/>
      <c r="C27" s="50"/>
      <c r="D27" s="50"/>
      <c r="E27" s="50"/>
      <c r="F27" s="51"/>
      <c r="G27" s="51"/>
      <c r="H27" s="51"/>
      <c r="I27" s="62"/>
      <c r="J27" s="51"/>
      <c r="K27" s="63"/>
      <c r="L27" s="63"/>
      <c r="M27" s="63"/>
      <c r="N27" s="64"/>
      <c r="O27" s="64"/>
      <c r="P27" s="69"/>
      <c r="Q27" s="74"/>
      <c r="R27" s="75"/>
      <c r="S27" s="64"/>
      <c r="T27" s="81" t="s">
        <v>436</v>
      </c>
      <c r="U27" s="77" t="s">
        <v>433</v>
      </c>
      <c r="V27" s="78">
        <f>V25</f>
        <v>0.15</v>
      </c>
      <c r="W27" s="79">
        <v>1</v>
      </c>
      <c r="X27" s="78">
        <f t="shared" si="5"/>
        <v>0.15</v>
      </c>
      <c r="Y27" s="87"/>
      <c r="Z27" s="91"/>
      <c r="AA27" s="92"/>
      <c r="AB27" s="92"/>
      <c r="AC27" s="92"/>
      <c r="AD27" s="92"/>
    </row>
    <row r="28" s="34" customFormat="1" ht="14.25" spans="1:30">
      <c r="A28" s="50"/>
      <c r="B28" s="50"/>
      <c r="C28" s="50"/>
      <c r="D28" s="50"/>
      <c r="E28" s="50"/>
      <c r="F28" s="51"/>
      <c r="G28" s="51"/>
      <c r="H28" s="51"/>
      <c r="I28" s="62"/>
      <c r="J28" s="51"/>
      <c r="K28" s="63"/>
      <c r="L28" s="63"/>
      <c r="M28" s="63"/>
      <c r="N28" s="64"/>
      <c r="O28" s="64"/>
      <c r="P28" s="69"/>
      <c r="Q28" s="74"/>
      <c r="R28" s="75"/>
      <c r="S28" s="64"/>
      <c r="T28" s="81" t="s">
        <v>437</v>
      </c>
      <c r="U28" s="77" t="s">
        <v>433</v>
      </c>
      <c r="V28" s="78">
        <f>V27</f>
        <v>0.15</v>
      </c>
      <c r="W28" s="79">
        <v>1</v>
      </c>
      <c r="X28" s="78">
        <f t="shared" si="5"/>
        <v>0.15</v>
      </c>
      <c r="Y28" s="87"/>
      <c r="Z28" s="91"/>
      <c r="AA28" s="92"/>
      <c r="AB28" s="92"/>
      <c r="AC28" s="92"/>
      <c r="AD28" s="92"/>
    </row>
    <row r="29" s="34" customFormat="1" ht="14.25" spans="1:30">
      <c r="A29" s="50"/>
      <c r="B29" s="50"/>
      <c r="C29" s="50"/>
      <c r="D29" s="50"/>
      <c r="E29" s="50"/>
      <c r="F29" s="51"/>
      <c r="G29" s="51"/>
      <c r="H29" s="51"/>
      <c r="I29" s="62"/>
      <c r="J29" s="51"/>
      <c r="K29" s="63"/>
      <c r="L29" s="63"/>
      <c r="M29" s="63"/>
      <c r="N29" s="64"/>
      <c r="O29" s="64"/>
      <c r="P29" s="69"/>
      <c r="Q29" s="74"/>
      <c r="R29" s="75"/>
      <c r="S29" s="64"/>
      <c r="T29" s="81" t="s">
        <v>438</v>
      </c>
      <c r="U29" s="77" t="s">
        <v>439</v>
      </c>
      <c r="V29" s="78">
        <v>0.03</v>
      </c>
      <c r="W29" s="79">
        <v>1</v>
      </c>
      <c r="X29" s="78">
        <f t="shared" si="5"/>
        <v>0.03</v>
      </c>
      <c r="Y29" s="87"/>
      <c r="Z29" s="91"/>
      <c r="AA29" s="92"/>
      <c r="AB29" s="92"/>
      <c r="AC29" s="92"/>
      <c r="AD29" s="92"/>
    </row>
    <row r="30" s="34" customFormat="1" ht="14.25" spans="1:30">
      <c r="A30" s="50"/>
      <c r="B30" s="50"/>
      <c r="C30" s="50"/>
      <c r="D30" s="50"/>
      <c r="E30" s="50"/>
      <c r="F30" s="51"/>
      <c r="G30" s="51"/>
      <c r="H30" s="51"/>
      <c r="I30" s="62"/>
      <c r="J30" s="51"/>
      <c r="K30" s="63"/>
      <c r="L30" s="63"/>
      <c r="M30" s="63"/>
      <c r="N30" s="64"/>
      <c r="O30" s="64"/>
      <c r="P30" s="69"/>
      <c r="Q30" s="74"/>
      <c r="R30" s="75"/>
      <c r="S30" s="64"/>
      <c r="T30" s="81" t="s">
        <v>429</v>
      </c>
      <c r="U30" s="77" t="s">
        <v>440</v>
      </c>
      <c r="V30" s="78">
        <f>V14</f>
        <v>0.07</v>
      </c>
      <c r="W30" s="79">
        <v>1</v>
      </c>
      <c r="X30" s="78">
        <f t="shared" si="5"/>
        <v>0.07</v>
      </c>
      <c r="Y30" s="87"/>
      <c r="Z30" s="91"/>
      <c r="AA30" s="92"/>
      <c r="AB30" s="92"/>
      <c r="AC30" s="92"/>
      <c r="AD30" s="92"/>
    </row>
    <row r="31" s="34" customFormat="1" ht="14.25" spans="1:30">
      <c r="A31" s="50"/>
      <c r="B31" s="50"/>
      <c r="C31" s="50"/>
      <c r="D31" s="50"/>
      <c r="E31" s="50"/>
      <c r="F31" s="51"/>
      <c r="G31" s="51"/>
      <c r="H31" s="51"/>
      <c r="I31" s="62"/>
      <c r="J31" s="51"/>
      <c r="K31" s="63"/>
      <c r="L31" s="63"/>
      <c r="M31" s="63"/>
      <c r="N31" s="64"/>
      <c r="O31" s="64"/>
      <c r="P31" s="69"/>
      <c r="Q31" s="74"/>
      <c r="R31" s="75"/>
      <c r="S31" s="64"/>
      <c r="T31" s="81" t="s">
        <v>441</v>
      </c>
      <c r="U31" s="77" t="s">
        <v>440</v>
      </c>
      <c r="V31" s="78">
        <f>V30</f>
        <v>0.07</v>
      </c>
      <c r="W31" s="79">
        <v>1</v>
      </c>
      <c r="X31" s="78">
        <f t="shared" si="5"/>
        <v>0.07</v>
      </c>
      <c r="Y31" s="87"/>
      <c r="Z31" s="91"/>
      <c r="AA31" s="92"/>
      <c r="AB31" s="92"/>
      <c r="AC31" s="92"/>
      <c r="AD31" s="92"/>
    </row>
    <row r="32" s="34" customFormat="1" ht="21.75" spans="1:30">
      <c r="A32" s="50"/>
      <c r="B32" s="50"/>
      <c r="C32" s="50"/>
      <c r="D32" s="50"/>
      <c r="E32" s="50"/>
      <c r="F32" s="51" t="s">
        <v>191</v>
      </c>
      <c r="G32" s="51" t="s">
        <v>192</v>
      </c>
      <c r="H32" s="51"/>
      <c r="I32" s="62">
        <v>2</v>
      </c>
      <c r="J32" s="51"/>
      <c r="K32" s="63"/>
      <c r="L32" s="63"/>
      <c r="M32" s="63"/>
      <c r="N32" s="64">
        <v>0.3</v>
      </c>
      <c r="O32" s="64"/>
      <c r="P32" s="69"/>
      <c r="Q32" s="74"/>
      <c r="R32" s="75"/>
      <c r="S32" s="80">
        <f>N32*I32</f>
        <v>0.6</v>
      </c>
      <c r="T32" s="81"/>
      <c r="U32" s="77"/>
      <c r="V32" s="78"/>
      <c r="W32" s="79"/>
      <c r="X32" s="78">
        <f t="shared" si="5"/>
        <v>0</v>
      </c>
      <c r="Y32" s="87"/>
      <c r="Z32" s="91"/>
      <c r="AA32" s="92"/>
      <c r="AB32" s="92"/>
      <c r="AC32" s="92"/>
      <c r="AD32" s="92"/>
    </row>
    <row r="33" s="34" customFormat="1" ht="14.25" spans="1:30">
      <c r="A33" s="50"/>
      <c r="B33" s="50"/>
      <c r="C33" s="50"/>
      <c r="D33" s="50"/>
      <c r="E33" s="50"/>
      <c r="F33" s="51">
        <v>321721801400</v>
      </c>
      <c r="G33" s="51" t="s">
        <v>197</v>
      </c>
      <c r="H33" s="51"/>
      <c r="I33" s="62">
        <v>1</v>
      </c>
      <c r="J33" s="51"/>
      <c r="K33" s="63"/>
      <c r="L33" s="63"/>
      <c r="M33" s="63"/>
      <c r="N33" s="64">
        <v>0.34</v>
      </c>
      <c r="O33" s="64"/>
      <c r="P33" s="69"/>
      <c r="Q33" s="74"/>
      <c r="R33" s="75"/>
      <c r="S33" s="80">
        <f>N33*I33</f>
        <v>0.34</v>
      </c>
      <c r="T33" s="81"/>
      <c r="U33" s="77"/>
      <c r="V33" s="78"/>
      <c r="W33" s="79"/>
      <c r="X33" s="78">
        <f t="shared" si="5"/>
        <v>0</v>
      </c>
      <c r="Y33" s="87"/>
      <c r="Z33" s="91"/>
      <c r="AA33" s="92"/>
      <c r="AB33" s="92"/>
      <c r="AC33" s="92"/>
      <c r="AD33" s="92"/>
    </row>
    <row r="34" s="34" customFormat="1" ht="14.25" spans="1:30">
      <c r="A34" s="50"/>
      <c r="B34" s="50"/>
      <c r="C34" s="50"/>
      <c r="D34" s="50"/>
      <c r="E34" s="50"/>
      <c r="F34" s="51" t="s">
        <v>201</v>
      </c>
      <c r="G34" s="51" t="s">
        <v>202</v>
      </c>
      <c r="H34" s="51"/>
      <c r="I34" s="62">
        <v>1</v>
      </c>
      <c r="J34" s="51" t="s">
        <v>143</v>
      </c>
      <c r="K34" s="63">
        <v>203</v>
      </c>
      <c r="L34" s="63">
        <v>39</v>
      </c>
      <c r="M34" s="63">
        <v>5</v>
      </c>
      <c r="N34" s="64">
        <v>3.9</v>
      </c>
      <c r="O34" s="64">
        <v>2.5</v>
      </c>
      <c r="P34" s="69">
        <f>K34*L34*M34*0.00000785</f>
        <v>0.31074225</v>
      </c>
      <c r="Q34" s="74">
        <v>0.157</v>
      </c>
      <c r="R34" s="75">
        <f>P34-Q34</f>
        <v>0.15374225</v>
      </c>
      <c r="S34" s="64">
        <f>N34*P34-O34*R34</f>
        <v>0.82753915</v>
      </c>
      <c r="T34" s="81" t="s">
        <v>428</v>
      </c>
      <c r="U34" s="77" t="s">
        <v>433</v>
      </c>
      <c r="V34" s="78">
        <f>工序费!V11</f>
        <v>0.15</v>
      </c>
      <c r="W34" s="79">
        <v>1</v>
      </c>
      <c r="X34" s="78">
        <f t="shared" si="5"/>
        <v>0.15</v>
      </c>
      <c r="Y34" s="87"/>
      <c r="Z34" s="91"/>
      <c r="AA34" s="89">
        <f t="shared" ref="AA34:AC34" si="8">K34</f>
        <v>203</v>
      </c>
      <c r="AB34" s="89">
        <f t="shared" si="8"/>
        <v>39</v>
      </c>
      <c r="AC34" s="89">
        <f t="shared" si="8"/>
        <v>5</v>
      </c>
      <c r="AD34" s="90">
        <f>(AA34+AB34)*2*AC34*590*1.3/10000</f>
        <v>185.614</v>
      </c>
    </row>
    <row r="35" s="34" customFormat="1" ht="14.25" spans="1:30">
      <c r="A35" s="50"/>
      <c r="B35" s="50"/>
      <c r="C35" s="50"/>
      <c r="D35" s="50"/>
      <c r="E35" s="50"/>
      <c r="F35" s="51"/>
      <c r="G35" s="51"/>
      <c r="H35" s="51"/>
      <c r="I35" s="62"/>
      <c r="J35" s="51"/>
      <c r="K35" s="63"/>
      <c r="L35" s="63"/>
      <c r="M35" s="63"/>
      <c r="N35" s="64"/>
      <c r="O35" s="64"/>
      <c r="P35" s="69"/>
      <c r="Q35" s="74"/>
      <c r="R35" s="75"/>
      <c r="S35" s="80"/>
      <c r="T35" s="76" t="s">
        <v>430</v>
      </c>
      <c r="U35" s="77" t="s">
        <v>433</v>
      </c>
      <c r="V35" s="78">
        <f>V34</f>
        <v>0.15</v>
      </c>
      <c r="W35" s="79">
        <v>1</v>
      </c>
      <c r="X35" s="78">
        <f t="shared" si="5"/>
        <v>0.15</v>
      </c>
      <c r="Y35" s="87"/>
      <c r="Z35" s="91"/>
      <c r="AA35" s="92"/>
      <c r="AB35" s="92"/>
      <c r="AC35" s="92"/>
      <c r="AD35" s="92"/>
    </row>
    <row r="36" s="34" customFormat="1" ht="14.25" spans="1:30">
      <c r="A36" s="50"/>
      <c r="B36" s="50"/>
      <c r="C36" s="50"/>
      <c r="D36" s="50"/>
      <c r="E36" s="50"/>
      <c r="F36" s="51" t="s">
        <v>205</v>
      </c>
      <c r="G36" s="51" t="s">
        <v>206</v>
      </c>
      <c r="H36" s="51"/>
      <c r="I36" s="62">
        <v>1</v>
      </c>
      <c r="J36" s="51"/>
      <c r="K36" s="63"/>
      <c r="L36" s="63"/>
      <c r="M36" s="63"/>
      <c r="N36" s="64"/>
      <c r="O36" s="64"/>
      <c r="P36" s="69"/>
      <c r="Q36" s="74">
        <v>0.0583</v>
      </c>
      <c r="R36" s="75"/>
      <c r="S36" s="80">
        <f t="shared" ref="S36:S44" si="9">9/1.13*Q36</f>
        <v>0.464336283185841</v>
      </c>
      <c r="T36" s="76" t="s">
        <v>103</v>
      </c>
      <c r="U36" s="77"/>
      <c r="V36" s="77">
        <v>0.05</v>
      </c>
      <c r="W36" s="79">
        <v>88.5</v>
      </c>
      <c r="X36" s="78">
        <f t="shared" si="5"/>
        <v>4.425</v>
      </c>
      <c r="Y36" s="87"/>
      <c r="Z36" s="91"/>
      <c r="AA36" s="92"/>
      <c r="AB36" s="92"/>
      <c r="AC36" s="92"/>
      <c r="AD36" s="92"/>
    </row>
    <row r="37" s="34" customFormat="1" ht="14.25" spans="1:30">
      <c r="A37" s="50"/>
      <c r="B37" s="50"/>
      <c r="C37" s="50"/>
      <c r="D37" s="50"/>
      <c r="E37" s="50"/>
      <c r="F37" s="51" t="s">
        <v>210</v>
      </c>
      <c r="G37" s="51" t="s">
        <v>211</v>
      </c>
      <c r="H37" s="51"/>
      <c r="I37" s="62">
        <v>1</v>
      </c>
      <c r="J37" s="51"/>
      <c r="K37" s="63"/>
      <c r="L37" s="63"/>
      <c r="M37" s="63"/>
      <c r="N37" s="64"/>
      <c r="O37" s="64"/>
      <c r="P37" s="69"/>
      <c r="Q37" s="74">
        <v>0.099</v>
      </c>
      <c r="R37" s="75"/>
      <c r="S37" s="80">
        <f t="shared" si="9"/>
        <v>0.788495575221239</v>
      </c>
      <c r="T37" s="76" t="s">
        <v>74</v>
      </c>
      <c r="U37" s="77"/>
      <c r="V37" s="77">
        <v>7</v>
      </c>
      <c r="W37" s="79">
        <v>0.793</v>
      </c>
      <c r="X37" s="78">
        <f t="shared" si="5"/>
        <v>5.551</v>
      </c>
      <c r="Y37" s="87"/>
      <c r="Z37" s="91"/>
      <c r="AA37" s="92"/>
      <c r="AB37" s="92"/>
      <c r="AC37" s="92"/>
      <c r="AD37" s="92"/>
    </row>
    <row r="38" s="34" customFormat="1" ht="14.25" spans="1:30">
      <c r="A38" s="50"/>
      <c r="B38" s="50"/>
      <c r="C38" s="50"/>
      <c r="D38" s="50"/>
      <c r="E38" s="50"/>
      <c r="F38" s="51" t="s">
        <v>213</v>
      </c>
      <c r="G38" s="51" t="s">
        <v>214</v>
      </c>
      <c r="H38" s="51"/>
      <c r="I38" s="62">
        <v>1</v>
      </c>
      <c r="J38" s="51"/>
      <c r="K38" s="63"/>
      <c r="L38" s="63"/>
      <c r="M38" s="63"/>
      <c r="N38" s="64"/>
      <c r="O38" s="64"/>
      <c r="P38" s="69"/>
      <c r="Q38" s="74">
        <v>0.22</v>
      </c>
      <c r="R38" s="75"/>
      <c r="S38" s="80">
        <f t="shared" si="9"/>
        <v>1.75221238938053</v>
      </c>
      <c r="T38" s="76"/>
      <c r="U38" s="77"/>
      <c r="V38" s="78"/>
      <c r="W38" s="79"/>
      <c r="X38" s="78"/>
      <c r="Y38" s="87"/>
      <c r="Z38" s="91"/>
      <c r="AA38" s="92"/>
      <c r="AB38" s="92"/>
      <c r="AC38" s="92"/>
      <c r="AD38" s="92"/>
    </row>
    <row r="39" s="34" customFormat="1" ht="14.25" spans="1:30">
      <c r="A39" s="50"/>
      <c r="B39" s="50"/>
      <c r="C39" s="50"/>
      <c r="D39" s="50"/>
      <c r="E39" s="50"/>
      <c r="F39" s="51" t="s">
        <v>217</v>
      </c>
      <c r="G39" s="51" t="s">
        <v>218</v>
      </c>
      <c r="H39" s="51"/>
      <c r="I39" s="62">
        <v>1</v>
      </c>
      <c r="J39" s="51"/>
      <c r="K39" s="63"/>
      <c r="L39" s="63"/>
      <c r="M39" s="63"/>
      <c r="N39" s="64"/>
      <c r="O39" s="64"/>
      <c r="P39" s="69"/>
      <c r="Q39" s="74">
        <v>0.22</v>
      </c>
      <c r="R39" s="75"/>
      <c r="S39" s="80">
        <f t="shared" si="9"/>
        <v>1.75221238938053</v>
      </c>
      <c r="T39" s="76"/>
      <c r="U39" s="77"/>
      <c r="V39" s="78"/>
      <c r="W39" s="79"/>
      <c r="X39" s="78"/>
      <c r="Y39" s="87"/>
      <c r="Z39" s="91"/>
      <c r="AA39" s="92"/>
      <c r="AB39" s="92"/>
      <c r="AC39" s="92"/>
      <c r="AD39" s="92"/>
    </row>
    <row r="40" s="34" customFormat="1" ht="21" spans="1:30">
      <c r="A40" s="50"/>
      <c r="B40" s="50"/>
      <c r="C40" s="50"/>
      <c r="D40" s="50"/>
      <c r="E40" s="50"/>
      <c r="F40" s="51" t="s">
        <v>219</v>
      </c>
      <c r="G40" s="51" t="s">
        <v>220</v>
      </c>
      <c r="H40" s="51"/>
      <c r="I40" s="62">
        <v>1</v>
      </c>
      <c r="J40" s="51"/>
      <c r="K40" s="63"/>
      <c r="L40" s="63"/>
      <c r="M40" s="63"/>
      <c r="N40" s="64"/>
      <c r="O40" s="64"/>
      <c r="P40" s="69"/>
      <c r="Q40" s="74">
        <v>0.065</v>
      </c>
      <c r="R40" s="75"/>
      <c r="S40" s="80">
        <f t="shared" si="9"/>
        <v>0.517699115044248</v>
      </c>
      <c r="T40" s="76"/>
      <c r="U40" s="77"/>
      <c r="V40" s="78"/>
      <c r="W40" s="79"/>
      <c r="X40" s="78"/>
      <c r="Y40" s="87"/>
      <c r="Z40" s="91"/>
      <c r="AA40" s="92"/>
      <c r="AB40" s="92"/>
      <c r="AC40" s="92"/>
      <c r="AD40" s="92"/>
    </row>
    <row r="41" s="34" customFormat="1" ht="21" spans="1:30">
      <c r="A41" s="50"/>
      <c r="B41" s="50"/>
      <c r="C41" s="50"/>
      <c r="D41" s="50"/>
      <c r="E41" s="50"/>
      <c r="F41" s="51" t="s">
        <v>223</v>
      </c>
      <c r="G41" s="51" t="s">
        <v>224</v>
      </c>
      <c r="H41" s="51"/>
      <c r="I41" s="62">
        <v>1</v>
      </c>
      <c r="J41" s="51"/>
      <c r="K41" s="63"/>
      <c r="L41" s="63"/>
      <c r="M41" s="63"/>
      <c r="N41" s="64"/>
      <c r="O41" s="64"/>
      <c r="P41" s="69"/>
      <c r="Q41" s="74">
        <v>0.065</v>
      </c>
      <c r="R41" s="75"/>
      <c r="S41" s="80">
        <f t="shared" si="9"/>
        <v>0.517699115044248</v>
      </c>
      <c r="T41" s="76"/>
      <c r="U41" s="77"/>
      <c r="V41" s="78"/>
      <c r="W41" s="79"/>
      <c r="X41" s="78"/>
      <c r="Y41" s="87"/>
      <c r="Z41" s="91"/>
      <c r="AA41" s="92"/>
      <c r="AB41" s="92"/>
      <c r="AC41" s="92"/>
      <c r="AD41" s="92"/>
    </row>
    <row r="42" s="34" customFormat="1" ht="21" spans="1:30">
      <c r="A42" s="50"/>
      <c r="B42" s="50"/>
      <c r="C42" s="50"/>
      <c r="D42" s="50"/>
      <c r="E42" s="50"/>
      <c r="F42" s="51" t="s">
        <v>226</v>
      </c>
      <c r="G42" s="51" t="s">
        <v>227</v>
      </c>
      <c r="H42" s="51"/>
      <c r="I42" s="62">
        <v>1</v>
      </c>
      <c r="J42" s="51"/>
      <c r="K42" s="63"/>
      <c r="L42" s="63"/>
      <c r="M42" s="63"/>
      <c r="N42" s="64"/>
      <c r="O42" s="64"/>
      <c r="P42" s="69"/>
      <c r="Q42" s="74">
        <v>0.041</v>
      </c>
      <c r="R42" s="75"/>
      <c r="S42" s="80">
        <f t="shared" si="9"/>
        <v>0.326548672566372</v>
      </c>
      <c r="T42" s="76"/>
      <c r="U42" s="77"/>
      <c r="V42" s="78"/>
      <c r="W42" s="79"/>
      <c r="X42" s="78"/>
      <c r="Y42" s="87"/>
      <c r="Z42" s="91"/>
      <c r="AA42" s="92"/>
      <c r="AB42" s="92"/>
      <c r="AC42" s="92"/>
      <c r="AD42" s="92"/>
    </row>
    <row r="43" s="34" customFormat="1" ht="14.25" spans="1:30">
      <c r="A43" s="50"/>
      <c r="B43" s="50"/>
      <c r="C43" s="50"/>
      <c r="D43" s="50"/>
      <c r="E43" s="50"/>
      <c r="F43" s="51" t="s">
        <v>229</v>
      </c>
      <c r="G43" s="51" t="s">
        <v>230</v>
      </c>
      <c r="H43" s="51"/>
      <c r="I43" s="62">
        <v>1</v>
      </c>
      <c r="J43" s="51"/>
      <c r="K43" s="63"/>
      <c r="L43" s="63"/>
      <c r="M43" s="63"/>
      <c r="N43" s="64"/>
      <c r="O43" s="64"/>
      <c r="P43" s="69"/>
      <c r="Q43" s="74">
        <v>0.034</v>
      </c>
      <c r="R43" s="75"/>
      <c r="S43" s="80">
        <f t="shared" si="9"/>
        <v>0.270796460176991</v>
      </c>
      <c r="T43" s="76"/>
      <c r="U43" s="77"/>
      <c r="V43" s="78"/>
      <c r="W43" s="79"/>
      <c r="X43" s="78"/>
      <c r="Y43" s="87"/>
      <c r="Z43" s="91"/>
      <c r="AA43" s="92"/>
      <c r="AB43" s="92"/>
      <c r="AC43" s="92"/>
      <c r="AD43" s="92"/>
    </row>
    <row r="44" s="34" customFormat="1" ht="14.25" spans="1:30">
      <c r="A44" s="50"/>
      <c r="B44" s="50"/>
      <c r="C44" s="50"/>
      <c r="D44" s="50"/>
      <c r="E44" s="50"/>
      <c r="F44" s="51" t="s">
        <v>232</v>
      </c>
      <c r="G44" s="51" t="s">
        <v>233</v>
      </c>
      <c r="H44" s="51"/>
      <c r="I44" s="62">
        <v>2</v>
      </c>
      <c r="J44" s="51"/>
      <c r="K44" s="63"/>
      <c r="L44" s="63"/>
      <c r="M44" s="63"/>
      <c r="N44" s="64"/>
      <c r="O44" s="64"/>
      <c r="P44" s="69"/>
      <c r="Q44" s="74">
        <v>0.059</v>
      </c>
      <c r="R44" s="75"/>
      <c r="S44" s="80">
        <f>9/1.13*Q44*I44</f>
        <v>0.939823008849558</v>
      </c>
      <c r="T44" s="76"/>
      <c r="U44" s="77"/>
      <c r="V44" s="78"/>
      <c r="W44" s="79"/>
      <c r="X44" s="78"/>
      <c r="Y44" s="87"/>
      <c r="Z44" s="91"/>
      <c r="AA44" s="92"/>
      <c r="AB44" s="92"/>
      <c r="AC44" s="92"/>
      <c r="AD44" s="92"/>
    </row>
    <row r="45" s="34" customFormat="1" ht="14.25" spans="1:30">
      <c r="A45" s="53"/>
      <c r="B45" s="53"/>
      <c r="C45" s="53"/>
      <c r="D45" s="53"/>
      <c r="E45" s="53"/>
      <c r="F45" s="54" t="s">
        <v>442</v>
      </c>
      <c r="G45" s="51"/>
      <c r="H45" s="51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7">
        <f>SUM(S3:S44)</f>
        <v>33.4479640588496</v>
      </c>
      <c r="T45" s="82" t="s">
        <v>443</v>
      </c>
      <c r="U45" s="62"/>
      <c r="V45" s="62"/>
      <c r="W45" s="62"/>
      <c r="X45" s="83">
        <f>SUM(X3:X44)</f>
        <v>13.526</v>
      </c>
      <c r="Y45" s="87"/>
      <c r="Z45" s="93"/>
      <c r="AA45" s="92"/>
      <c r="AB45" s="92"/>
      <c r="AC45" s="92"/>
      <c r="AD45" s="92"/>
    </row>
    <row r="46" s="34" customFormat="1" ht="21" spans="1:30">
      <c r="A46" s="46">
        <v>2</v>
      </c>
      <c r="B46" s="46"/>
      <c r="C46" s="46" t="s">
        <v>77</v>
      </c>
      <c r="D46" s="47" t="s">
        <v>444</v>
      </c>
      <c r="E46" s="46"/>
      <c r="F46" s="48" t="s">
        <v>78</v>
      </c>
      <c r="G46" s="49" t="s">
        <v>79</v>
      </c>
      <c r="H46" s="49"/>
      <c r="I46" s="62">
        <v>1</v>
      </c>
      <c r="J46" s="51" t="s">
        <v>82</v>
      </c>
      <c r="K46" s="63">
        <v>468</v>
      </c>
      <c r="L46" s="63">
        <v>77.5</v>
      </c>
      <c r="M46" s="63">
        <v>2.5</v>
      </c>
      <c r="N46" s="64">
        <v>5.13</v>
      </c>
      <c r="O46" s="64">
        <v>2.5</v>
      </c>
      <c r="P46" s="65">
        <v>0.8792</v>
      </c>
      <c r="Q46" s="74">
        <v>0.48</v>
      </c>
      <c r="R46" s="75">
        <f>P46-Q46</f>
        <v>0.3992</v>
      </c>
      <c r="S46" s="64">
        <f>N46*P46-O46*R46</f>
        <v>3.512296</v>
      </c>
      <c r="T46" s="76" t="s">
        <v>428</v>
      </c>
      <c r="U46" s="77">
        <v>250</v>
      </c>
      <c r="V46" s="78">
        <v>0.18</v>
      </c>
      <c r="W46" s="79">
        <v>1</v>
      </c>
      <c r="X46" s="78">
        <f>V46*W46</f>
        <v>0.18</v>
      </c>
      <c r="Y46" s="87">
        <v>1.2</v>
      </c>
      <c r="Z46" s="88">
        <f>(S46+S50+S54+S55+S59+S63+S64+S68+S73+S75+S76+S78+S82+X92)*Y46+(S72+S81+S83+S84+S85+S86+S87+S88+S89+S90+S91)*1.03</f>
        <v>66.8787096389575</v>
      </c>
      <c r="AA46" s="89">
        <f t="shared" ref="AA46:AC46" si="10">K46</f>
        <v>468</v>
      </c>
      <c r="AB46" s="89">
        <f t="shared" si="10"/>
        <v>77.5</v>
      </c>
      <c r="AC46" s="89">
        <f t="shared" si="10"/>
        <v>2.5</v>
      </c>
      <c r="AD46" s="90">
        <f>(AA46+AB46)*2*AC46*590*1.3/10000</f>
        <v>209.19925</v>
      </c>
    </row>
    <row r="47" s="34" customFormat="1" ht="14.25" spans="1:30">
      <c r="A47" s="50"/>
      <c r="B47" s="50"/>
      <c r="C47" s="50"/>
      <c r="D47" s="50"/>
      <c r="E47" s="50"/>
      <c r="F47" s="51"/>
      <c r="G47" s="52"/>
      <c r="H47" s="52"/>
      <c r="I47" s="62"/>
      <c r="J47" s="62"/>
      <c r="K47" s="66"/>
      <c r="L47" s="66"/>
      <c r="M47" s="66"/>
      <c r="N47" s="67"/>
      <c r="O47" s="67"/>
      <c r="P47" s="68"/>
      <c r="Q47" s="68"/>
      <c r="R47" s="68"/>
      <c r="S47" s="67"/>
      <c r="T47" s="76" t="s">
        <v>429</v>
      </c>
      <c r="U47" s="77">
        <v>125</v>
      </c>
      <c r="V47" s="78">
        <v>0.08</v>
      </c>
      <c r="W47" s="79">
        <v>1</v>
      </c>
      <c r="X47" s="78">
        <f>V47*W47</f>
        <v>0.08</v>
      </c>
      <c r="Y47" s="87"/>
      <c r="Z47" s="91"/>
      <c r="AA47" s="92"/>
      <c r="AB47" s="92"/>
      <c r="AC47" s="92"/>
      <c r="AD47" s="92"/>
    </row>
    <row r="48" s="34" customFormat="1" ht="14.25" spans="1:30">
      <c r="A48" s="50"/>
      <c r="B48" s="50"/>
      <c r="C48" s="50"/>
      <c r="D48" s="50"/>
      <c r="E48" s="50"/>
      <c r="F48" s="51"/>
      <c r="G48" s="52"/>
      <c r="H48" s="52"/>
      <c r="I48" s="62"/>
      <c r="J48" s="62"/>
      <c r="K48" s="66"/>
      <c r="L48" s="66"/>
      <c r="M48" s="66"/>
      <c r="N48" s="67"/>
      <c r="O48" s="67"/>
      <c r="P48" s="68"/>
      <c r="Q48" s="68"/>
      <c r="R48" s="68"/>
      <c r="S48" s="67"/>
      <c r="T48" s="76" t="s">
        <v>429</v>
      </c>
      <c r="U48" s="77">
        <v>125</v>
      </c>
      <c r="V48" s="78">
        <v>0.08</v>
      </c>
      <c r="W48" s="79">
        <v>1</v>
      </c>
      <c r="X48" s="78">
        <v>0.08</v>
      </c>
      <c r="Y48" s="87"/>
      <c r="Z48" s="91"/>
      <c r="AA48" s="92"/>
      <c r="AB48" s="92"/>
      <c r="AC48" s="92"/>
      <c r="AD48" s="92"/>
    </row>
    <row r="49" s="34" customFormat="1" ht="14.25" spans="1:30">
      <c r="A49" s="50"/>
      <c r="B49" s="50"/>
      <c r="C49" s="50"/>
      <c r="D49" s="50"/>
      <c r="E49" s="50"/>
      <c r="F49" s="51"/>
      <c r="G49" s="52"/>
      <c r="H49" s="52"/>
      <c r="I49" s="62"/>
      <c r="J49" s="51"/>
      <c r="K49" s="63"/>
      <c r="L49" s="63"/>
      <c r="M49" s="63"/>
      <c r="N49" s="64"/>
      <c r="O49" s="64"/>
      <c r="P49" s="69"/>
      <c r="Q49" s="74"/>
      <c r="R49" s="75"/>
      <c r="S49" s="64"/>
      <c r="T49" s="76" t="s">
        <v>430</v>
      </c>
      <c r="U49" s="77">
        <v>125</v>
      </c>
      <c r="V49" s="78">
        <v>0.08</v>
      </c>
      <c r="W49" s="79">
        <v>1</v>
      </c>
      <c r="X49" s="78">
        <f>V49*W49</f>
        <v>0.08</v>
      </c>
      <c r="Y49" s="87"/>
      <c r="Z49" s="91"/>
      <c r="AA49" s="92"/>
      <c r="AB49" s="92"/>
      <c r="AC49" s="92"/>
      <c r="AD49" s="92"/>
    </row>
    <row r="50" s="34" customFormat="1" ht="21" spans="1:30">
      <c r="A50" s="50"/>
      <c r="B50" s="50"/>
      <c r="C50" s="50"/>
      <c r="D50" s="50"/>
      <c r="E50" s="50"/>
      <c r="F50" s="51" t="s">
        <v>87</v>
      </c>
      <c r="G50" s="52" t="s">
        <v>88</v>
      </c>
      <c r="H50" s="52"/>
      <c r="I50" s="62">
        <v>1</v>
      </c>
      <c r="J50" s="62" t="s">
        <v>82</v>
      </c>
      <c r="K50" s="63">
        <v>476</v>
      </c>
      <c r="L50" s="63">
        <v>86.5</v>
      </c>
      <c r="M50" s="63">
        <v>2.5</v>
      </c>
      <c r="N50" s="64">
        <v>5.13</v>
      </c>
      <c r="O50" s="64">
        <v>2.5</v>
      </c>
      <c r="P50" s="69">
        <f>K50*L50*M50*0.00000785</f>
        <v>0.80803975</v>
      </c>
      <c r="Q50" s="74">
        <v>0.52</v>
      </c>
      <c r="R50" s="75">
        <f>P50-Q50</f>
        <v>0.28803975</v>
      </c>
      <c r="S50" s="64">
        <f>N50*P50-O50*R50</f>
        <v>3.4251445425</v>
      </c>
      <c r="T50" s="76" t="s">
        <v>428</v>
      </c>
      <c r="U50" s="77">
        <v>250</v>
      </c>
      <c r="V50" s="78">
        <v>0.18</v>
      </c>
      <c r="W50" s="79">
        <v>1</v>
      </c>
      <c r="X50" s="78">
        <f>V50*W50</f>
        <v>0.18</v>
      </c>
      <c r="Y50" s="87"/>
      <c r="Z50" s="91"/>
      <c r="AA50" s="89">
        <f t="shared" ref="AA50:AC50" si="11">K50</f>
        <v>476</v>
      </c>
      <c r="AB50" s="89">
        <f t="shared" si="11"/>
        <v>86.5</v>
      </c>
      <c r="AC50" s="89">
        <f t="shared" si="11"/>
        <v>2.5</v>
      </c>
      <c r="AD50" s="90">
        <f>(AA50+AB50)*2*AC50*590*1.3/10000</f>
        <v>215.71875</v>
      </c>
    </row>
    <row r="51" s="34" customFormat="1" ht="14.25" spans="1:30">
      <c r="A51" s="50"/>
      <c r="B51" s="50"/>
      <c r="C51" s="50"/>
      <c r="D51" s="50"/>
      <c r="E51" s="50"/>
      <c r="F51" s="51"/>
      <c r="G51" s="52"/>
      <c r="H51" s="52"/>
      <c r="I51" s="62"/>
      <c r="J51" s="51"/>
      <c r="K51" s="63"/>
      <c r="L51" s="63"/>
      <c r="M51" s="63"/>
      <c r="N51" s="64"/>
      <c r="O51" s="64"/>
      <c r="P51" s="69"/>
      <c r="Q51" s="74"/>
      <c r="R51" s="75"/>
      <c r="S51" s="64"/>
      <c r="T51" s="76" t="s">
        <v>429</v>
      </c>
      <c r="U51" s="77">
        <v>125</v>
      </c>
      <c r="V51" s="78">
        <v>0.08</v>
      </c>
      <c r="W51" s="79">
        <v>1</v>
      </c>
      <c r="X51" s="78">
        <f>V51*W51</f>
        <v>0.08</v>
      </c>
      <c r="Y51" s="87"/>
      <c r="Z51" s="91"/>
      <c r="AA51" s="92"/>
      <c r="AB51" s="92"/>
      <c r="AC51" s="92"/>
      <c r="AD51" s="92"/>
    </row>
    <row r="52" s="34" customFormat="1" ht="14.25" spans="1:30">
      <c r="A52" s="50"/>
      <c r="B52" s="50"/>
      <c r="C52" s="50"/>
      <c r="D52" s="50"/>
      <c r="E52" s="50"/>
      <c r="F52" s="51"/>
      <c r="G52" s="52"/>
      <c r="H52" s="52"/>
      <c r="I52" s="62"/>
      <c r="J52" s="51"/>
      <c r="K52" s="63"/>
      <c r="L52" s="63"/>
      <c r="M52" s="63"/>
      <c r="N52" s="64"/>
      <c r="O52" s="64"/>
      <c r="P52" s="69"/>
      <c r="Q52" s="74"/>
      <c r="R52" s="75"/>
      <c r="S52" s="64"/>
      <c r="T52" s="76" t="s">
        <v>429</v>
      </c>
      <c r="U52" s="77">
        <v>125</v>
      </c>
      <c r="V52" s="78">
        <v>0.08</v>
      </c>
      <c r="W52" s="79">
        <v>1</v>
      </c>
      <c r="X52" s="78">
        <v>0.08</v>
      </c>
      <c r="Y52" s="87"/>
      <c r="Z52" s="91"/>
      <c r="AA52" s="92"/>
      <c r="AB52" s="92"/>
      <c r="AC52" s="92"/>
      <c r="AD52" s="92"/>
    </row>
    <row r="53" s="34" customFormat="1" ht="14.25" spans="1:30">
      <c r="A53" s="50"/>
      <c r="B53" s="50"/>
      <c r="C53" s="50"/>
      <c r="D53" s="50"/>
      <c r="E53" s="50"/>
      <c r="F53" s="51"/>
      <c r="G53" s="52"/>
      <c r="H53" s="52"/>
      <c r="I53" s="62"/>
      <c r="J53" s="51"/>
      <c r="K53" s="63"/>
      <c r="L53" s="63"/>
      <c r="M53" s="63"/>
      <c r="N53" s="64"/>
      <c r="O53" s="64"/>
      <c r="P53" s="69"/>
      <c r="Q53" s="74"/>
      <c r="R53" s="75"/>
      <c r="S53" s="64"/>
      <c r="T53" s="76" t="s">
        <v>430</v>
      </c>
      <c r="U53" s="77">
        <v>125</v>
      </c>
      <c r="V53" s="78">
        <v>0.08</v>
      </c>
      <c r="W53" s="79">
        <v>1</v>
      </c>
      <c r="X53" s="78">
        <f>V53*W53</f>
        <v>0.08</v>
      </c>
      <c r="Y53" s="87"/>
      <c r="Z53" s="91"/>
      <c r="AA53" s="92"/>
      <c r="AB53" s="92"/>
      <c r="AC53" s="92"/>
      <c r="AD53" s="92"/>
    </row>
    <row r="54" s="34" customFormat="1" ht="21.75" spans="1:30">
      <c r="A54" s="50"/>
      <c r="B54" s="50"/>
      <c r="C54" s="50"/>
      <c r="D54" s="50"/>
      <c r="E54" s="50"/>
      <c r="F54" s="51" t="s">
        <v>91</v>
      </c>
      <c r="G54" s="52" t="s">
        <v>431</v>
      </c>
      <c r="H54" s="52"/>
      <c r="I54" s="62">
        <v>2</v>
      </c>
      <c r="J54" s="51" t="s">
        <v>94</v>
      </c>
      <c r="K54" s="63">
        <v>747.629459148446</v>
      </c>
      <c r="L54" s="63"/>
      <c r="M54" s="63"/>
      <c r="N54" s="64">
        <v>4.8</v>
      </c>
      <c r="O54" s="64">
        <v>2.5</v>
      </c>
      <c r="P54" s="69">
        <f>K54*0.869/1000</f>
        <v>0.64969</v>
      </c>
      <c r="Q54" s="74">
        <v>0.641</v>
      </c>
      <c r="R54" s="75">
        <f>P54-Q54</f>
        <v>0.00868999999999953</v>
      </c>
      <c r="S54" s="64">
        <f>(N54*P54-O54*R54)*I54</f>
        <v>6.193574</v>
      </c>
      <c r="T54" s="76" t="s">
        <v>97</v>
      </c>
      <c r="U54" s="77"/>
      <c r="V54" s="78">
        <v>0.08</v>
      </c>
      <c r="W54" s="79">
        <v>4</v>
      </c>
      <c r="X54" s="78">
        <f>V54*W54*I54</f>
        <v>0.64</v>
      </c>
      <c r="Y54" s="87"/>
      <c r="Z54" s="91"/>
      <c r="AA54" s="92"/>
      <c r="AB54" s="92"/>
      <c r="AC54" s="92"/>
      <c r="AD54" s="92"/>
    </row>
    <row r="55" s="34" customFormat="1" ht="14.25" spans="1:30">
      <c r="A55" s="50"/>
      <c r="B55" s="50"/>
      <c r="C55" s="50"/>
      <c r="D55" s="50"/>
      <c r="E55" s="50"/>
      <c r="F55" s="51" t="s">
        <v>112</v>
      </c>
      <c r="G55" s="52" t="s">
        <v>113</v>
      </c>
      <c r="H55" s="52"/>
      <c r="I55" s="62">
        <v>1</v>
      </c>
      <c r="J55" s="51" t="s">
        <v>143</v>
      </c>
      <c r="K55" s="63">
        <v>305</v>
      </c>
      <c r="L55" s="63">
        <v>94</v>
      </c>
      <c r="M55" s="63">
        <v>5</v>
      </c>
      <c r="N55" s="64">
        <v>3.9</v>
      </c>
      <c r="O55" s="64">
        <v>2.5</v>
      </c>
      <c r="P55" s="69">
        <f>K55*L55*M55*0.00000785</f>
        <v>1.1252975</v>
      </c>
      <c r="Q55" s="74">
        <v>0.667</v>
      </c>
      <c r="R55" s="75">
        <f>P55-Q55</f>
        <v>0.4582975</v>
      </c>
      <c r="S55" s="64">
        <f>N55*P55-O55*R55</f>
        <v>3.2429165</v>
      </c>
      <c r="T55" s="76" t="s">
        <v>428</v>
      </c>
      <c r="U55" s="77">
        <v>250</v>
      </c>
      <c r="V55" s="78">
        <f>V46</f>
        <v>0.18</v>
      </c>
      <c r="W55" s="79">
        <v>1</v>
      </c>
      <c r="X55" s="78">
        <f>V55*W55</f>
        <v>0.18</v>
      </c>
      <c r="Y55" s="87"/>
      <c r="Z55" s="91"/>
      <c r="AA55" s="89">
        <f t="shared" ref="AA55:AC55" si="12">K55</f>
        <v>305</v>
      </c>
      <c r="AB55" s="89">
        <f t="shared" si="12"/>
        <v>94</v>
      </c>
      <c r="AC55" s="89">
        <f t="shared" si="12"/>
        <v>5</v>
      </c>
      <c r="AD55" s="90">
        <f>(AA55+AB55)*2*AC55*420*1.3/10000</f>
        <v>217.854</v>
      </c>
    </row>
    <row r="56" s="34" customFormat="1" ht="14.25" spans="1:30">
      <c r="A56" s="50"/>
      <c r="B56" s="50"/>
      <c r="C56" s="50"/>
      <c r="D56" s="50"/>
      <c r="E56" s="50"/>
      <c r="F56" s="51"/>
      <c r="G56" s="52"/>
      <c r="H56" s="52"/>
      <c r="I56" s="62"/>
      <c r="J56" s="51"/>
      <c r="K56" s="63"/>
      <c r="L56" s="63"/>
      <c r="M56" s="63"/>
      <c r="N56" s="64"/>
      <c r="O56" s="64"/>
      <c r="P56" s="69"/>
      <c r="Q56" s="74"/>
      <c r="R56" s="75"/>
      <c r="S56" s="64"/>
      <c r="T56" s="76" t="s">
        <v>429</v>
      </c>
      <c r="U56" s="77">
        <v>125</v>
      </c>
      <c r="V56" s="78">
        <v>0.08</v>
      </c>
      <c r="W56" s="79">
        <v>1</v>
      </c>
      <c r="X56" s="78">
        <v>0.08</v>
      </c>
      <c r="Y56" s="87"/>
      <c r="Z56" s="91"/>
      <c r="AA56" s="89"/>
      <c r="AB56" s="89"/>
      <c r="AC56" s="89"/>
      <c r="AD56" s="90"/>
    </row>
    <row r="57" s="34" customFormat="1" ht="14.25" spans="1:30">
      <c r="A57" s="50"/>
      <c r="B57" s="50"/>
      <c r="C57" s="50"/>
      <c r="D57" s="50"/>
      <c r="E57" s="50"/>
      <c r="F57" s="51"/>
      <c r="G57" s="52"/>
      <c r="H57" s="52"/>
      <c r="I57" s="62"/>
      <c r="J57" s="51"/>
      <c r="K57" s="63"/>
      <c r="L57" s="63"/>
      <c r="M57" s="63"/>
      <c r="N57" s="64"/>
      <c r="O57" s="64"/>
      <c r="P57" s="69"/>
      <c r="Q57" s="74"/>
      <c r="R57" s="75"/>
      <c r="S57" s="64"/>
      <c r="T57" s="76" t="s">
        <v>429</v>
      </c>
      <c r="U57" s="77">
        <v>125</v>
      </c>
      <c r="V57" s="78">
        <f>V47</f>
        <v>0.08</v>
      </c>
      <c r="W57" s="79">
        <v>1</v>
      </c>
      <c r="X57" s="78">
        <f>V57*W57</f>
        <v>0.08</v>
      </c>
      <c r="Y57" s="87"/>
      <c r="Z57" s="91"/>
      <c r="AA57" s="89"/>
      <c r="AB57" s="89"/>
      <c r="AC57" s="89"/>
      <c r="AD57" s="90"/>
    </row>
    <row r="58" s="34" customFormat="1" ht="14.25" spans="1:30">
      <c r="A58" s="50"/>
      <c r="B58" s="50"/>
      <c r="C58" s="50"/>
      <c r="D58" s="50"/>
      <c r="E58" s="50"/>
      <c r="F58" s="51"/>
      <c r="G58" s="52"/>
      <c r="H58" s="52"/>
      <c r="I58" s="62"/>
      <c r="J58" s="51"/>
      <c r="K58" s="63"/>
      <c r="L58" s="63"/>
      <c r="M58" s="63"/>
      <c r="N58" s="64"/>
      <c r="O58" s="64"/>
      <c r="P58" s="69"/>
      <c r="Q58" s="74"/>
      <c r="R58" s="75"/>
      <c r="S58" s="64"/>
      <c r="T58" s="76" t="s">
        <v>430</v>
      </c>
      <c r="U58" s="77">
        <v>125</v>
      </c>
      <c r="V58" s="78">
        <f>V57</f>
        <v>0.08</v>
      </c>
      <c r="W58" s="79">
        <v>1</v>
      </c>
      <c r="X58" s="78">
        <f>V58*W58</f>
        <v>0.08</v>
      </c>
      <c r="Y58" s="87"/>
      <c r="Z58" s="91"/>
      <c r="AA58" s="89"/>
      <c r="AB58" s="89"/>
      <c r="AC58" s="89"/>
      <c r="AD58" s="90"/>
    </row>
    <row r="59" s="34" customFormat="1" ht="14.25" spans="1:30">
      <c r="A59" s="50"/>
      <c r="B59" s="50"/>
      <c r="C59" s="50"/>
      <c r="D59" s="50"/>
      <c r="E59" s="50"/>
      <c r="F59" s="51" t="s">
        <v>117</v>
      </c>
      <c r="G59" s="52" t="s">
        <v>118</v>
      </c>
      <c r="H59" s="52"/>
      <c r="I59" s="62">
        <v>1</v>
      </c>
      <c r="J59" s="51" t="s">
        <v>143</v>
      </c>
      <c r="K59" s="63">
        <v>305</v>
      </c>
      <c r="L59" s="63">
        <v>94</v>
      </c>
      <c r="M59" s="63">
        <v>5</v>
      </c>
      <c r="N59" s="64">
        <v>3.9</v>
      </c>
      <c r="O59" s="64">
        <v>2.5</v>
      </c>
      <c r="P59" s="69">
        <f>K59*L59*M59*0.00000785</f>
        <v>1.1252975</v>
      </c>
      <c r="Q59" s="74">
        <v>0.667</v>
      </c>
      <c r="R59" s="75">
        <f>P59-Q59</f>
        <v>0.4582975</v>
      </c>
      <c r="S59" s="64">
        <f>N59*P59-O59*R59</f>
        <v>3.2429165</v>
      </c>
      <c r="T59" s="76" t="s">
        <v>428</v>
      </c>
      <c r="U59" s="77">
        <v>250</v>
      </c>
      <c r="V59" s="78">
        <f>V50</f>
        <v>0.18</v>
      </c>
      <c r="W59" s="79">
        <v>1</v>
      </c>
      <c r="X59" s="78">
        <f>V59*W59</f>
        <v>0.18</v>
      </c>
      <c r="Y59" s="87"/>
      <c r="Z59" s="91"/>
      <c r="AA59" s="89">
        <f t="shared" ref="AA59:AC59" si="13">K59</f>
        <v>305</v>
      </c>
      <c r="AB59" s="89">
        <f t="shared" si="13"/>
        <v>94</v>
      </c>
      <c r="AC59" s="89">
        <f t="shared" si="13"/>
        <v>5</v>
      </c>
      <c r="AD59" s="90">
        <f>(AA59+AB59)*2*AC59*420*1.3/10000</f>
        <v>217.854</v>
      </c>
    </row>
    <row r="60" s="34" customFormat="1" ht="14.25" spans="1:30">
      <c r="A60" s="50"/>
      <c r="B60" s="50"/>
      <c r="C60" s="50"/>
      <c r="D60" s="50"/>
      <c r="E60" s="50"/>
      <c r="F60" s="51"/>
      <c r="G60" s="52"/>
      <c r="H60" s="52"/>
      <c r="I60" s="62"/>
      <c r="J60" s="51"/>
      <c r="K60" s="63"/>
      <c r="L60" s="63"/>
      <c r="M60" s="63"/>
      <c r="N60" s="64"/>
      <c r="O60" s="64"/>
      <c r="P60" s="69"/>
      <c r="Q60" s="74"/>
      <c r="R60" s="75"/>
      <c r="S60" s="64"/>
      <c r="T60" s="76" t="s">
        <v>429</v>
      </c>
      <c r="U60" s="77">
        <v>125</v>
      </c>
      <c r="V60" s="78">
        <v>0.08</v>
      </c>
      <c r="W60" s="79">
        <v>1</v>
      </c>
      <c r="X60" s="78">
        <v>0.08</v>
      </c>
      <c r="Y60" s="87"/>
      <c r="Z60" s="91"/>
      <c r="AA60" s="89"/>
      <c r="AB60" s="89"/>
      <c r="AC60" s="89"/>
      <c r="AD60" s="90"/>
    </row>
    <row r="61" s="34" customFormat="1" ht="14.25" spans="1:30">
      <c r="A61" s="50"/>
      <c r="B61" s="50"/>
      <c r="C61" s="50"/>
      <c r="D61" s="50"/>
      <c r="E61" s="50"/>
      <c r="F61" s="51"/>
      <c r="G61" s="52"/>
      <c r="H61" s="52"/>
      <c r="I61" s="62"/>
      <c r="J61" s="51"/>
      <c r="K61" s="63"/>
      <c r="L61" s="63"/>
      <c r="M61" s="63"/>
      <c r="N61" s="64"/>
      <c r="O61" s="64"/>
      <c r="P61" s="69"/>
      <c r="Q61" s="74"/>
      <c r="R61" s="75"/>
      <c r="S61" s="64"/>
      <c r="T61" s="76" t="s">
        <v>429</v>
      </c>
      <c r="U61" s="77">
        <v>125</v>
      </c>
      <c r="V61" s="78">
        <f>V51</f>
        <v>0.08</v>
      </c>
      <c r="W61" s="79">
        <v>1</v>
      </c>
      <c r="X61" s="78">
        <f t="shared" ref="X61:X74" si="14">V61*W61</f>
        <v>0.08</v>
      </c>
      <c r="Y61" s="87"/>
      <c r="Z61" s="91"/>
      <c r="AA61" s="89"/>
      <c r="AB61" s="89"/>
      <c r="AC61" s="89"/>
      <c r="AD61" s="90"/>
    </row>
    <row r="62" s="34" customFormat="1" ht="14.25" spans="1:30">
      <c r="A62" s="50"/>
      <c r="B62" s="50"/>
      <c r="C62" s="50"/>
      <c r="D62" s="50"/>
      <c r="E62" s="50"/>
      <c r="F62" s="51"/>
      <c r="G62" s="52"/>
      <c r="H62" s="52"/>
      <c r="I62" s="62"/>
      <c r="J62" s="51"/>
      <c r="K62" s="63"/>
      <c r="L62" s="63"/>
      <c r="M62" s="63"/>
      <c r="N62" s="64"/>
      <c r="O62" s="64"/>
      <c r="P62" s="69"/>
      <c r="Q62" s="74"/>
      <c r="R62" s="75"/>
      <c r="S62" s="64"/>
      <c r="T62" s="76" t="s">
        <v>430</v>
      </c>
      <c r="U62" s="77">
        <v>125</v>
      </c>
      <c r="V62" s="78">
        <f>V61</f>
        <v>0.08</v>
      </c>
      <c r="W62" s="79">
        <v>1</v>
      </c>
      <c r="X62" s="78">
        <f t="shared" si="14"/>
        <v>0.08</v>
      </c>
      <c r="Y62" s="87"/>
      <c r="Z62" s="91"/>
      <c r="AA62" s="89"/>
      <c r="AB62" s="89"/>
      <c r="AC62" s="89"/>
      <c r="AD62" s="90"/>
    </row>
    <row r="63" s="34" customFormat="1" ht="14.25" spans="1:30">
      <c r="A63" s="50"/>
      <c r="B63" s="50"/>
      <c r="C63" s="50"/>
      <c r="D63" s="50"/>
      <c r="E63" s="50"/>
      <c r="F63" s="51" t="s">
        <v>120</v>
      </c>
      <c r="G63" s="52" t="s">
        <v>121</v>
      </c>
      <c r="H63" s="52"/>
      <c r="I63" s="62">
        <v>1</v>
      </c>
      <c r="J63" s="51" t="s">
        <v>143</v>
      </c>
      <c r="K63" s="63">
        <v>65.2359033371692</v>
      </c>
      <c r="L63" s="63"/>
      <c r="M63" s="63"/>
      <c r="N63" s="64">
        <v>4.5</v>
      </c>
      <c r="O63" s="64">
        <v>2.5</v>
      </c>
      <c r="P63" s="69">
        <f>K63*0.869/1000</f>
        <v>0.05669</v>
      </c>
      <c r="Q63" s="74">
        <v>0.048</v>
      </c>
      <c r="R63" s="75">
        <f>P63-Q63</f>
        <v>0.00869</v>
      </c>
      <c r="S63" s="64">
        <f>N63*P63-O63*R63</f>
        <v>0.23338</v>
      </c>
      <c r="T63" s="76" t="s">
        <v>432</v>
      </c>
      <c r="U63" s="77"/>
      <c r="V63" s="77">
        <v>0.05</v>
      </c>
      <c r="W63" s="79">
        <v>2</v>
      </c>
      <c r="X63" s="78">
        <f t="shared" si="14"/>
        <v>0.1</v>
      </c>
      <c r="Y63" s="87"/>
      <c r="Z63" s="91"/>
      <c r="AA63" s="89"/>
      <c r="AB63" s="89"/>
      <c r="AC63" s="89"/>
      <c r="AD63" s="90"/>
    </row>
    <row r="64" s="34" customFormat="1" ht="21" spans="1:30">
      <c r="A64" s="50"/>
      <c r="B64" s="50"/>
      <c r="C64" s="50"/>
      <c r="D64" s="50"/>
      <c r="E64" s="50"/>
      <c r="F64" s="51" t="s">
        <v>125</v>
      </c>
      <c r="G64" s="52" t="s">
        <v>126</v>
      </c>
      <c r="H64" s="52"/>
      <c r="I64" s="62">
        <v>1</v>
      </c>
      <c r="J64" s="51" t="s">
        <v>82</v>
      </c>
      <c r="K64" s="63">
        <v>208</v>
      </c>
      <c r="L64" s="63">
        <v>106</v>
      </c>
      <c r="M64" s="63" t="s">
        <v>129</v>
      </c>
      <c r="N64" s="64">
        <v>5.13</v>
      </c>
      <c r="O64" s="64">
        <v>2.5</v>
      </c>
      <c r="P64" s="69">
        <f>K64*L64*M64*0.00000785</f>
        <v>0.5192304</v>
      </c>
      <c r="Q64" s="74">
        <v>0.325</v>
      </c>
      <c r="R64" s="75">
        <f>P64-Q64</f>
        <v>0.1942304</v>
      </c>
      <c r="S64" s="64">
        <f>N64*P64-O64*R64</f>
        <v>2.178075952</v>
      </c>
      <c r="T64" s="76" t="s">
        <v>428</v>
      </c>
      <c r="U64" s="77" t="s">
        <v>433</v>
      </c>
      <c r="V64" s="78">
        <f>工序费!V11</f>
        <v>0.15</v>
      </c>
      <c r="W64" s="79">
        <v>1</v>
      </c>
      <c r="X64" s="78">
        <f t="shared" si="14"/>
        <v>0.15</v>
      </c>
      <c r="Y64" s="87"/>
      <c r="Z64" s="91"/>
      <c r="AA64" s="89">
        <f t="shared" ref="AA64:AC64" si="15">K64</f>
        <v>208</v>
      </c>
      <c r="AB64" s="89">
        <f t="shared" si="15"/>
        <v>106</v>
      </c>
      <c r="AC64" s="89" t="str">
        <f t="shared" si="15"/>
        <v>3</v>
      </c>
      <c r="AD64" s="90">
        <f>(AA64+AB64)*2*AC64*590*1.3/10000</f>
        <v>144.5028</v>
      </c>
    </row>
    <row r="65" s="34" customFormat="1" ht="14.25" spans="1:30">
      <c r="A65" s="50"/>
      <c r="B65" s="50"/>
      <c r="C65" s="50"/>
      <c r="D65" s="50"/>
      <c r="E65" s="50"/>
      <c r="F65" s="51"/>
      <c r="G65" s="52"/>
      <c r="H65" s="52"/>
      <c r="I65" s="62"/>
      <c r="J65" s="51"/>
      <c r="K65" s="63"/>
      <c r="L65" s="63"/>
      <c r="M65" s="63"/>
      <c r="N65" s="64"/>
      <c r="O65" s="64"/>
      <c r="P65" s="69"/>
      <c r="Q65" s="74"/>
      <c r="R65" s="75"/>
      <c r="S65" s="64"/>
      <c r="T65" s="76" t="s">
        <v>429</v>
      </c>
      <c r="U65" s="77">
        <v>160</v>
      </c>
      <c r="V65" s="78">
        <f>工序费!V12</f>
        <v>0.12</v>
      </c>
      <c r="W65" s="79">
        <v>1</v>
      </c>
      <c r="X65" s="78">
        <f t="shared" si="14"/>
        <v>0.12</v>
      </c>
      <c r="Y65" s="87"/>
      <c r="Z65" s="91"/>
      <c r="AA65" s="89"/>
      <c r="AB65" s="89"/>
      <c r="AC65" s="89"/>
      <c r="AD65" s="90"/>
    </row>
    <row r="66" s="34" customFormat="1" ht="14.25" spans="1:30">
      <c r="A66" s="50"/>
      <c r="B66" s="50"/>
      <c r="C66" s="50"/>
      <c r="D66" s="50"/>
      <c r="E66" s="50"/>
      <c r="F66" s="51"/>
      <c r="G66" s="52"/>
      <c r="H66" s="52"/>
      <c r="I66" s="62"/>
      <c r="J66" s="51"/>
      <c r="K66" s="63"/>
      <c r="L66" s="63"/>
      <c r="M66" s="63"/>
      <c r="N66" s="64"/>
      <c r="O66" s="64"/>
      <c r="P66" s="69"/>
      <c r="Q66" s="74"/>
      <c r="R66" s="75"/>
      <c r="S66" s="64"/>
      <c r="T66" s="76" t="s">
        <v>430</v>
      </c>
      <c r="U66" s="77">
        <v>160</v>
      </c>
      <c r="V66" s="78">
        <f>V65</f>
        <v>0.12</v>
      </c>
      <c r="W66" s="79">
        <v>1</v>
      </c>
      <c r="X66" s="78">
        <f t="shared" si="14"/>
        <v>0.12</v>
      </c>
      <c r="Y66" s="87"/>
      <c r="Z66" s="91"/>
      <c r="AA66" s="89"/>
      <c r="AB66" s="89"/>
      <c r="AC66" s="89"/>
      <c r="AD66" s="90"/>
    </row>
    <row r="67" s="34" customFormat="1" ht="14.25" spans="1:30">
      <c r="A67" s="50"/>
      <c r="B67" s="50"/>
      <c r="C67" s="50"/>
      <c r="D67" s="50"/>
      <c r="E67" s="50"/>
      <c r="F67" s="51"/>
      <c r="G67" s="52"/>
      <c r="H67" s="52"/>
      <c r="I67" s="62"/>
      <c r="J67" s="51"/>
      <c r="K67" s="63"/>
      <c r="L67" s="63"/>
      <c r="M67" s="63"/>
      <c r="N67" s="64"/>
      <c r="O67" s="64"/>
      <c r="P67" s="69"/>
      <c r="Q67" s="74"/>
      <c r="R67" s="75"/>
      <c r="S67" s="64"/>
      <c r="T67" s="76" t="s">
        <v>430</v>
      </c>
      <c r="U67" s="77">
        <v>160</v>
      </c>
      <c r="V67" s="78">
        <f>V66</f>
        <v>0.12</v>
      </c>
      <c r="W67" s="79">
        <v>1</v>
      </c>
      <c r="X67" s="78">
        <f t="shared" si="14"/>
        <v>0.12</v>
      </c>
      <c r="Y67" s="87"/>
      <c r="Z67" s="91"/>
      <c r="AA67" s="89"/>
      <c r="AB67" s="89"/>
      <c r="AC67" s="89"/>
      <c r="AD67" s="90"/>
    </row>
    <row r="68" s="34" customFormat="1" ht="21" spans="1:30">
      <c r="A68" s="50"/>
      <c r="B68" s="50"/>
      <c r="C68" s="50"/>
      <c r="D68" s="50"/>
      <c r="E68" s="50"/>
      <c r="F68" s="51" t="s">
        <v>130</v>
      </c>
      <c r="G68" s="52" t="s">
        <v>131</v>
      </c>
      <c r="H68" s="52"/>
      <c r="I68" s="62">
        <v>1</v>
      </c>
      <c r="J68" s="51" t="s">
        <v>82</v>
      </c>
      <c r="K68" s="63">
        <v>190</v>
      </c>
      <c r="L68" s="63">
        <v>104</v>
      </c>
      <c r="M68" s="63" t="s">
        <v>129</v>
      </c>
      <c r="N68" s="64">
        <v>5.13</v>
      </c>
      <c r="O68" s="64">
        <v>2.5</v>
      </c>
      <c r="P68" s="69">
        <f>K68*L68*M68*0.00000785</f>
        <v>0.465348</v>
      </c>
      <c r="Q68" s="74">
        <v>0.354</v>
      </c>
      <c r="R68" s="75">
        <f>P68-Q68</f>
        <v>0.111348</v>
      </c>
      <c r="S68" s="64">
        <f>N68*P68-O68*R68</f>
        <v>2.10886524</v>
      </c>
      <c r="T68" s="76" t="s">
        <v>428</v>
      </c>
      <c r="U68" s="77" t="s">
        <v>433</v>
      </c>
      <c r="V68" s="78">
        <f>V64</f>
        <v>0.15</v>
      </c>
      <c r="W68" s="79">
        <v>1</v>
      </c>
      <c r="X68" s="78">
        <f t="shared" si="14"/>
        <v>0.15</v>
      </c>
      <c r="Y68" s="87"/>
      <c r="Z68" s="91"/>
      <c r="AA68" s="89">
        <f t="shared" ref="AA68:AC68" si="16">K68</f>
        <v>190</v>
      </c>
      <c r="AB68" s="89">
        <f t="shared" si="16"/>
        <v>104</v>
      </c>
      <c r="AC68" s="89" t="str">
        <f t="shared" si="16"/>
        <v>3</v>
      </c>
      <c r="AD68" s="90">
        <f>(AA68+AB68)*2*AC68*590*1.3/10000</f>
        <v>135.2988</v>
      </c>
    </row>
    <row r="69" s="34" customFormat="1" ht="14.25" spans="1:30">
      <c r="A69" s="50"/>
      <c r="B69" s="50"/>
      <c r="C69" s="50"/>
      <c r="D69" s="50"/>
      <c r="E69" s="50"/>
      <c r="F69" s="51"/>
      <c r="G69" s="52"/>
      <c r="H69" s="52"/>
      <c r="I69" s="62"/>
      <c r="J69" s="51"/>
      <c r="K69" s="63"/>
      <c r="L69" s="63"/>
      <c r="M69" s="63"/>
      <c r="N69" s="64"/>
      <c r="O69" s="64"/>
      <c r="P69" s="69"/>
      <c r="Q69" s="74"/>
      <c r="R69" s="75"/>
      <c r="S69" s="64"/>
      <c r="T69" s="76" t="s">
        <v>429</v>
      </c>
      <c r="U69" s="77">
        <v>160</v>
      </c>
      <c r="V69" s="78">
        <f>V67</f>
        <v>0.12</v>
      </c>
      <c r="W69" s="79">
        <v>1</v>
      </c>
      <c r="X69" s="78">
        <f t="shared" si="14"/>
        <v>0.12</v>
      </c>
      <c r="Y69" s="87"/>
      <c r="Z69" s="91"/>
      <c r="AA69" s="89"/>
      <c r="AB69" s="89"/>
      <c r="AC69" s="89"/>
      <c r="AD69" s="90"/>
    </row>
    <row r="70" s="34" customFormat="1" ht="14.25" spans="1:30">
      <c r="A70" s="50"/>
      <c r="B70" s="50"/>
      <c r="C70" s="50"/>
      <c r="D70" s="50"/>
      <c r="E70" s="50"/>
      <c r="F70" s="51"/>
      <c r="G70" s="52"/>
      <c r="H70" s="52"/>
      <c r="I70" s="62"/>
      <c r="J70" s="51"/>
      <c r="K70" s="63"/>
      <c r="L70" s="63"/>
      <c r="M70" s="63"/>
      <c r="N70" s="64"/>
      <c r="O70" s="64"/>
      <c r="P70" s="69"/>
      <c r="Q70" s="74"/>
      <c r="R70" s="75"/>
      <c r="S70" s="64"/>
      <c r="T70" s="76" t="s">
        <v>430</v>
      </c>
      <c r="U70" s="77">
        <v>160</v>
      </c>
      <c r="V70" s="78">
        <f>V69</f>
        <v>0.12</v>
      </c>
      <c r="W70" s="79">
        <v>1</v>
      </c>
      <c r="X70" s="78">
        <f t="shared" si="14"/>
        <v>0.12</v>
      </c>
      <c r="Y70" s="87"/>
      <c r="Z70" s="91"/>
      <c r="AA70" s="89"/>
      <c r="AB70" s="89"/>
      <c r="AC70" s="89"/>
      <c r="AD70" s="90"/>
    </row>
    <row r="71" s="34" customFormat="1" ht="14.25" spans="1:30">
      <c r="A71" s="50"/>
      <c r="B71" s="50"/>
      <c r="C71" s="50"/>
      <c r="D71" s="50"/>
      <c r="E71" s="50"/>
      <c r="F71" s="51"/>
      <c r="G71" s="52"/>
      <c r="H71" s="52"/>
      <c r="I71" s="62"/>
      <c r="J71" s="51"/>
      <c r="K71" s="63"/>
      <c r="L71" s="63"/>
      <c r="M71" s="63"/>
      <c r="N71" s="64"/>
      <c r="O71" s="64"/>
      <c r="P71" s="69"/>
      <c r="Q71" s="74"/>
      <c r="R71" s="75"/>
      <c r="S71" s="64"/>
      <c r="T71" s="76" t="s">
        <v>430</v>
      </c>
      <c r="U71" s="77">
        <v>160</v>
      </c>
      <c r="V71" s="78">
        <f>V70</f>
        <v>0.12</v>
      </c>
      <c r="W71" s="79">
        <v>1</v>
      </c>
      <c r="X71" s="78">
        <f t="shared" si="14"/>
        <v>0.12</v>
      </c>
      <c r="Y71" s="87"/>
      <c r="Z71" s="91"/>
      <c r="AA71" s="89"/>
      <c r="AB71" s="89"/>
      <c r="AC71" s="89"/>
      <c r="AD71" s="90"/>
    </row>
    <row r="72" s="34" customFormat="1" ht="21" spans="1:30">
      <c r="A72" s="50"/>
      <c r="B72" s="50"/>
      <c r="C72" s="50"/>
      <c r="D72" s="50"/>
      <c r="E72" s="50"/>
      <c r="F72" s="51" t="s">
        <v>133</v>
      </c>
      <c r="G72" s="52" t="s">
        <v>134</v>
      </c>
      <c r="H72" s="52"/>
      <c r="I72" s="62">
        <v>2</v>
      </c>
      <c r="J72" s="51"/>
      <c r="K72" s="63"/>
      <c r="L72" s="63"/>
      <c r="M72" s="63"/>
      <c r="N72" s="64">
        <v>0.735</v>
      </c>
      <c r="O72" s="64"/>
      <c r="P72" s="69"/>
      <c r="Q72" s="74"/>
      <c r="R72" s="75"/>
      <c r="S72" s="64">
        <f>N72*I72</f>
        <v>1.47</v>
      </c>
      <c r="T72" s="76" t="s">
        <v>103</v>
      </c>
      <c r="U72" s="77"/>
      <c r="V72" s="78">
        <v>0.05</v>
      </c>
      <c r="W72" s="79">
        <v>4</v>
      </c>
      <c r="X72" s="78">
        <f t="shared" si="14"/>
        <v>0.2</v>
      </c>
      <c r="Y72" s="87"/>
      <c r="Z72" s="91"/>
      <c r="AA72" s="89"/>
      <c r="AB72" s="89"/>
      <c r="AC72" s="89"/>
      <c r="AD72" s="90"/>
    </row>
    <row r="73" s="34" customFormat="1" ht="14.25" spans="1:30">
      <c r="A73" s="50"/>
      <c r="B73" s="50"/>
      <c r="C73" s="50"/>
      <c r="D73" s="50"/>
      <c r="E73" s="50"/>
      <c r="F73" s="51" t="s">
        <v>141</v>
      </c>
      <c r="G73" s="51" t="s">
        <v>142</v>
      </c>
      <c r="H73" s="51"/>
      <c r="I73" s="62">
        <v>1</v>
      </c>
      <c r="J73" s="51" t="s">
        <v>143</v>
      </c>
      <c r="K73" s="63">
        <v>44</v>
      </c>
      <c r="L73" s="63">
        <v>33.5</v>
      </c>
      <c r="M73" s="63">
        <v>3</v>
      </c>
      <c r="N73" s="64">
        <v>3.9</v>
      </c>
      <c r="O73" s="64">
        <v>2.5</v>
      </c>
      <c r="P73" s="69">
        <f>K73*L73*M73*0.00000785</f>
        <v>0.0347127</v>
      </c>
      <c r="Q73" s="74">
        <v>0.0191</v>
      </c>
      <c r="R73" s="75">
        <f t="shared" ref="R73:R76" si="17">P73-Q73</f>
        <v>0.0156127</v>
      </c>
      <c r="S73" s="64">
        <f>N73*P73-O73*R73</f>
        <v>0.09634778</v>
      </c>
      <c r="T73" s="76" t="s">
        <v>428</v>
      </c>
      <c r="U73" s="77">
        <v>45</v>
      </c>
      <c r="V73" s="78">
        <f>工序费!V44</f>
        <v>0</v>
      </c>
      <c r="W73" s="79">
        <v>1</v>
      </c>
      <c r="X73" s="78">
        <f t="shared" si="14"/>
        <v>0</v>
      </c>
      <c r="Y73" s="87"/>
      <c r="Z73" s="91"/>
      <c r="AA73" s="89">
        <f t="shared" ref="AA73:AC73" si="18">K73</f>
        <v>44</v>
      </c>
      <c r="AB73" s="89">
        <f t="shared" si="18"/>
        <v>33.5</v>
      </c>
      <c r="AC73" s="89">
        <f t="shared" si="18"/>
        <v>3</v>
      </c>
      <c r="AD73" s="90">
        <f>(AA73+AB73)*2*AC73*590*1.3/10000</f>
        <v>35.6655</v>
      </c>
    </row>
    <row r="74" s="34" customFormat="1" ht="14.25" spans="1:30">
      <c r="A74" s="50"/>
      <c r="B74" s="50"/>
      <c r="C74" s="50"/>
      <c r="D74" s="50"/>
      <c r="E74" s="50"/>
      <c r="F74" s="51"/>
      <c r="G74" s="51"/>
      <c r="H74" s="51"/>
      <c r="I74" s="62"/>
      <c r="J74" s="51"/>
      <c r="K74" s="63"/>
      <c r="L74" s="63"/>
      <c r="M74" s="63"/>
      <c r="N74" s="64"/>
      <c r="O74" s="64"/>
      <c r="P74" s="69"/>
      <c r="Q74" s="74"/>
      <c r="R74" s="75"/>
      <c r="S74" s="80"/>
      <c r="T74" s="76" t="s">
        <v>429</v>
      </c>
      <c r="U74" s="77">
        <v>45</v>
      </c>
      <c r="V74" s="78">
        <f>V73</f>
        <v>0</v>
      </c>
      <c r="W74" s="79">
        <v>1</v>
      </c>
      <c r="X74" s="78">
        <f t="shared" si="14"/>
        <v>0</v>
      </c>
      <c r="Y74" s="87"/>
      <c r="Z74" s="91"/>
      <c r="AA74" s="92"/>
      <c r="AB74" s="92"/>
      <c r="AC74" s="92"/>
      <c r="AD74" s="92"/>
    </row>
    <row r="75" s="34" customFormat="1" ht="22.5" spans="1:30">
      <c r="A75" s="50"/>
      <c r="B75" s="50"/>
      <c r="C75" s="50"/>
      <c r="D75" s="50"/>
      <c r="E75" s="50"/>
      <c r="F75" s="51" t="s">
        <v>173</v>
      </c>
      <c r="G75" s="51" t="s">
        <v>174</v>
      </c>
      <c r="H75" s="51"/>
      <c r="I75" s="62">
        <v>2</v>
      </c>
      <c r="J75" s="51" t="s">
        <v>94</v>
      </c>
      <c r="K75" s="63">
        <v>451.887226697353</v>
      </c>
      <c r="L75" s="63"/>
      <c r="M75" s="63"/>
      <c r="N75" s="64">
        <v>4.8</v>
      </c>
      <c r="O75" s="64">
        <v>2.5</v>
      </c>
      <c r="P75" s="69">
        <f>K75*0.869/1000</f>
        <v>0.39269</v>
      </c>
      <c r="Q75" s="74">
        <v>0.384</v>
      </c>
      <c r="R75" s="75">
        <f t="shared" si="17"/>
        <v>0.00868999999999975</v>
      </c>
      <c r="S75" s="64">
        <f>(N75*P75-O75*R75)*I75</f>
        <v>3.726374</v>
      </c>
      <c r="T75" s="76" t="s">
        <v>432</v>
      </c>
      <c r="U75" s="77"/>
      <c r="V75" s="77">
        <v>0.05</v>
      </c>
      <c r="W75" s="79">
        <v>2</v>
      </c>
      <c r="X75" s="78">
        <f t="shared" ref="X75:X77" si="19">(V75*W75)*I75</f>
        <v>0.2</v>
      </c>
      <c r="Y75" s="87"/>
      <c r="Z75" s="91"/>
      <c r="AA75" s="92"/>
      <c r="AB75" s="92"/>
      <c r="AC75" s="92"/>
      <c r="AD75" s="92"/>
    </row>
    <row r="76" s="34" customFormat="1" ht="14.25" spans="1:30">
      <c r="A76" s="50"/>
      <c r="B76" s="50"/>
      <c r="C76" s="50"/>
      <c r="D76" s="50"/>
      <c r="E76" s="50"/>
      <c r="F76" s="51" t="s">
        <v>153</v>
      </c>
      <c r="G76" s="51" t="s">
        <v>154</v>
      </c>
      <c r="H76" s="51"/>
      <c r="I76" s="62">
        <v>1</v>
      </c>
      <c r="J76" s="51" t="s">
        <v>94</v>
      </c>
      <c r="K76" s="63">
        <v>393.245149911817</v>
      </c>
      <c r="L76" s="63"/>
      <c r="M76" s="63"/>
      <c r="N76" s="64">
        <v>4.8</v>
      </c>
      <c r="O76" s="64">
        <v>2.5</v>
      </c>
      <c r="P76" s="69">
        <f>K76*1.134/1000</f>
        <v>0.44594</v>
      </c>
      <c r="Q76" s="74">
        <v>0.4346</v>
      </c>
      <c r="R76" s="75">
        <f t="shared" si="17"/>
        <v>0.0113400000000005</v>
      </c>
      <c r="S76" s="64">
        <f>(N76*P76-O76*R76)*I76</f>
        <v>2.112162</v>
      </c>
      <c r="T76" s="76" t="s">
        <v>432</v>
      </c>
      <c r="U76" s="77"/>
      <c r="V76" s="77">
        <v>0.05</v>
      </c>
      <c r="W76" s="79">
        <v>2</v>
      </c>
      <c r="X76" s="78">
        <f t="shared" si="19"/>
        <v>0.1</v>
      </c>
      <c r="Y76" s="87"/>
      <c r="Z76" s="91"/>
      <c r="AA76" s="92"/>
      <c r="AB76" s="92"/>
      <c r="AC76" s="92"/>
      <c r="AD76" s="92"/>
    </row>
    <row r="77" s="34" customFormat="1" ht="14.25" spans="1:30">
      <c r="A77" s="50"/>
      <c r="B77" s="50"/>
      <c r="C77" s="50"/>
      <c r="D77" s="50"/>
      <c r="E77" s="50"/>
      <c r="F77" s="51"/>
      <c r="G77" s="51"/>
      <c r="H77" s="51"/>
      <c r="I77" s="62"/>
      <c r="J77" s="51"/>
      <c r="K77" s="63"/>
      <c r="L77" s="63"/>
      <c r="M77" s="63"/>
      <c r="N77" s="64"/>
      <c r="O77" s="64"/>
      <c r="P77" s="69"/>
      <c r="Q77" s="74"/>
      <c r="R77" s="75"/>
      <c r="S77" s="64"/>
      <c r="T77" s="76" t="s">
        <v>97</v>
      </c>
      <c r="U77" s="77"/>
      <c r="V77" s="77">
        <v>0.08</v>
      </c>
      <c r="W77" s="79">
        <v>4</v>
      </c>
      <c r="X77" s="78">
        <f>(V77*W77)</f>
        <v>0.32</v>
      </c>
      <c r="Y77" s="87"/>
      <c r="Z77" s="91"/>
      <c r="AA77" s="92"/>
      <c r="AB77" s="92"/>
      <c r="AC77" s="92"/>
      <c r="AD77" s="92"/>
    </row>
    <row r="78" s="34" customFormat="1" ht="14.25" spans="1:30">
      <c r="A78" s="50"/>
      <c r="B78" s="50"/>
      <c r="C78" s="50"/>
      <c r="D78" s="50"/>
      <c r="E78" s="50"/>
      <c r="F78" s="51" t="s">
        <v>162</v>
      </c>
      <c r="G78" s="51" t="s">
        <v>163</v>
      </c>
      <c r="H78" s="51"/>
      <c r="I78" s="62">
        <v>1</v>
      </c>
      <c r="J78" s="51" t="s">
        <v>82</v>
      </c>
      <c r="K78" s="63">
        <v>110</v>
      </c>
      <c r="L78" s="63">
        <v>54</v>
      </c>
      <c r="M78" s="63">
        <v>3</v>
      </c>
      <c r="N78" s="64">
        <v>5.13</v>
      </c>
      <c r="O78" s="64">
        <v>2.5</v>
      </c>
      <c r="P78" s="69">
        <f>K78*L78*M78*0.00000785</f>
        <v>0.139887</v>
      </c>
      <c r="Q78" s="74">
        <v>0.096</v>
      </c>
      <c r="R78" s="75">
        <f>P78-Q78</f>
        <v>0.043887</v>
      </c>
      <c r="S78" s="64">
        <f>N78*P78-O78*R78</f>
        <v>0.60790281</v>
      </c>
      <c r="T78" s="76" t="s">
        <v>428</v>
      </c>
      <c r="U78" s="77">
        <v>80</v>
      </c>
      <c r="V78" s="77">
        <f>工序费!V7</f>
        <v>0.07</v>
      </c>
      <c r="W78" s="79">
        <v>1</v>
      </c>
      <c r="X78" s="78">
        <f t="shared" ref="X78:X80" si="20">(V78*W78)*I78</f>
        <v>0.07</v>
      </c>
      <c r="Y78" s="87"/>
      <c r="Z78" s="91"/>
      <c r="AA78" s="89">
        <f t="shared" ref="AA78:AC78" si="21">K78</f>
        <v>110</v>
      </c>
      <c r="AB78" s="89">
        <f t="shared" si="21"/>
        <v>54</v>
      </c>
      <c r="AC78" s="89">
        <f t="shared" si="21"/>
        <v>3</v>
      </c>
      <c r="AD78" s="90">
        <f>(AA78+AB78)*2*AC78*590*1.3/10000</f>
        <v>75.4728</v>
      </c>
    </row>
    <row r="79" s="34" customFormat="1" ht="14.25" spans="1:30">
      <c r="A79" s="50"/>
      <c r="B79" s="50"/>
      <c r="C79" s="50"/>
      <c r="D79" s="50"/>
      <c r="E79" s="50"/>
      <c r="F79" s="51"/>
      <c r="G79" s="51"/>
      <c r="H79" s="51"/>
      <c r="I79" s="62"/>
      <c r="J79" s="51"/>
      <c r="K79" s="63"/>
      <c r="L79" s="63"/>
      <c r="M79" s="63"/>
      <c r="N79" s="64"/>
      <c r="O79" s="64"/>
      <c r="P79" s="69"/>
      <c r="Q79" s="74"/>
      <c r="R79" s="75"/>
      <c r="S79" s="64"/>
      <c r="T79" s="76" t="s">
        <v>429</v>
      </c>
      <c r="U79" s="77">
        <v>80</v>
      </c>
      <c r="V79" s="77">
        <f>V78</f>
        <v>0.07</v>
      </c>
      <c r="W79" s="79">
        <v>1</v>
      </c>
      <c r="X79" s="78">
        <f t="shared" si="20"/>
        <v>0</v>
      </c>
      <c r="Y79" s="87"/>
      <c r="Z79" s="91"/>
      <c r="AA79" s="92"/>
      <c r="AB79" s="92"/>
      <c r="AC79" s="92"/>
      <c r="AD79" s="92"/>
    </row>
    <row r="80" s="34" customFormat="1" ht="14.25" spans="1:30">
      <c r="A80" s="50"/>
      <c r="B80" s="50"/>
      <c r="C80" s="50"/>
      <c r="D80" s="50"/>
      <c r="E80" s="50"/>
      <c r="F80" s="51"/>
      <c r="G80" s="51"/>
      <c r="H80" s="51"/>
      <c r="I80" s="62"/>
      <c r="J80" s="51"/>
      <c r="K80" s="63"/>
      <c r="L80" s="63"/>
      <c r="M80" s="63"/>
      <c r="N80" s="64"/>
      <c r="O80" s="64"/>
      <c r="P80" s="69"/>
      <c r="Q80" s="74"/>
      <c r="R80" s="75"/>
      <c r="S80" s="64"/>
      <c r="T80" s="76" t="s">
        <v>430</v>
      </c>
      <c r="U80" s="77">
        <v>80</v>
      </c>
      <c r="V80" s="77">
        <f>V79</f>
        <v>0.07</v>
      </c>
      <c r="W80" s="79">
        <v>1</v>
      </c>
      <c r="X80" s="78">
        <f t="shared" si="20"/>
        <v>0</v>
      </c>
      <c r="Y80" s="87"/>
      <c r="Z80" s="91"/>
      <c r="AA80" s="92"/>
      <c r="AB80" s="92"/>
      <c r="AC80" s="92"/>
      <c r="AD80" s="92"/>
    </row>
    <row r="81" s="34" customFormat="1" ht="21.75" spans="1:30">
      <c r="A81" s="50"/>
      <c r="B81" s="50"/>
      <c r="C81" s="50"/>
      <c r="D81" s="50"/>
      <c r="E81" s="50"/>
      <c r="F81" s="51" t="s">
        <v>133</v>
      </c>
      <c r="G81" s="51" t="s">
        <v>134</v>
      </c>
      <c r="H81" s="51"/>
      <c r="I81" s="62">
        <v>1</v>
      </c>
      <c r="J81" s="51"/>
      <c r="K81" s="63"/>
      <c r="L81" s="63"/>
      <c r="M81" s="63"/>
      <c r="N81" s="64">
        <v>0.735</v>
      </c>
      <c r="O81" s="64"/>
      <c r="P81" s="69"/>
      <c r="Q81" s="74"/>
      <c r="R81" s="75"/>
      <c r="S81" s="64">
        <f>N81*I81</f>
        <v>0.735</v>
      </c>
      <c r="T81" s="76"/>
      <c r="U81" s="77"/>
      <c r="V81" s="77"/>
      <c r="W81" s="79"/>
      <c r="X81" s="78"/>
      <c r="Y81" s="87"/>
      <c r="Z81" s="91"/>
      <c r="AA81" s="92"/>
      <c r="AB81" s="92"/>
      <c r="AC81" s="92"/>
      <c r="AD81" s="92"/>
    </row>
    <row r="82" s="34" customFormat="1" ht="14.25" spans="1:30">
      <c r="A82" s="50"/>
      <c r="B82" s="50"/>
      <c r="C82" s="50"/>
      <c r="D82" s="50"/>
      <c r="E82" s="50"/>
      <c r="F82" s="51" t="s">
        <v>170</v>
      </c>
      <c r="G82" s="51" t="s">
        <v>171</v>
      </c>
      <c r="H82" s="51"/>
      <c r="I82" s="62">
        <v>1</v>
      </c>
      <c r="J82" s="51" t="s">
        <v>94</v>
      </c>
      <c r="K82" s="63">
        <v>236.697353279632</v>
      </c>
      <c r="L82" s="63"/>
      <c r="M82" s="63"/>
      <c r="N82" s="64">
        <v>4.8</v>
      </c>
      <c r="O82" s="64">
        <v>2.5</v>
      </c>
      <c r="P82" s="64">
        <f>K82*0.869/1000</f>
        <v>0.20569</v>
      </c>
      <c r="Q82" s="74">
        <v>0.197</v>
      </c>
      <c r="R82" s="75">
        <f>P82-Q82</f>
        <v>0.00869000000000023</v>
      </c>
      <c r="S82" s="64">
        <f>N82*P82-O82*R82</f>
        <v>0.965587000000001</v>
      </c>
      <c r="T82" s="76"/>
      <c r="U82" s="77"/>
      <c r="V82" s="77"/>
      <c r="W82" s="79"/>
      <c r="X82" s="78"/>
      <c r="Y82" s="87"/>
      <c r="Z82" s="91"/>
      <c r="AA82" s="92"/>
      <c r="AB82" s="92"/>
      <c r="AC82" s="92"/>
      <c r="AD82" s="92"/>
    </row>
    <row r="83" s="34" customFormat="1" ht="14.25" spans="1:30">
      <c r="A83" s="50"/>
      <c r="B83" s="50"/>
      <c r="C83" s="50"/>
      <c r="D83" s="50"/>
      <c r="E83" s="50"/>
      <c r="F83" s="51" t="s">
        <v>205</v>
      </c>
      <c r="G83" s="51" t="s">
        <v>206</v>
      </c>
      <c r="H83" s="51"/>
      <c r="I83" s="62">
        <v>1</v>
      </c>
      <c r="J83" s="51"/>
      <c r="K83" s="63"/>
      <c r="L83" s="63"/>
      <c r="M83" s="63"/>
      <c r="N83" s="64"/>
      <c r="O83" s="64"/>
      <c r="P83" s="69"/>
      <c r="Q83" s="74">
        <v>0.0583</v>
      </c>
      <c r="R83" s="75"/>
      <c r="S83" s="80">
        <f t="shared" ref="S83:S91" si="22">9/1.13*Q83</f>
        <v>0.464336283185841</v>
      </c>
      <c r="T83" s="76" t="s">
        <v>103</v>
      </c>
      <c r="U83" s="77"/>
      <c r="V83" s="77">
        <v>0.05</v>
      </c>
      <c r="W83" s="79">
        <v>128.5</v>
      </c>
      <c r="X83" s="78">
        <f>V83*W83</f>
        <v>6.425</v>
      </c>
      <c r="Y83" s="87"/>
      <c r="Z83" s="91"/>
      <c r="AA83" s="92"/>
      <c r="AB83" s="92"/>
      <c r="AC83" s="92"/>
      <c r="AD83" s="92"/>
    </row>
    <row r="84" s="34" customFormat="1" ht="14.25" spans="1:30">
      <c r="A84" s="50"/>
      <c r="B84" s="50"/>
      <c r="C84" s="50"/>
      <c r="D84" s="50"/>
      <c r="E84" s="50"/>
      <c r="F84" s="51" t="s">
        <v>210</v>
      </c>
      <c r="G84" s="51" t="s">
        <v>211</v>
      </c>
      <c r="H84" s="51"/>
      <c r="I84" s="62">
        <v>1</v>
      </c>
      <c r="J84" s="51"/>
      <c r="K84" s="63"/>
      <c r="L84" s="63"/>
      <c r="M84" s="63"/>
      <c r="N84" s="64"/>
      <c r="O84" s="64"/>
      <c r="P84" s="69"/>
      <c r="Q84" s="74">
        <v>0.099</v>
      </c>
      <c r="R84" s="75"/>
      <c r="S84" s="80">
        <f t="shared" si="22"/>
        <v>0.788495575221239</v>
      </c>
      <c r="T84" s="76" t="s">
        <v>74</v>
      </c>
      <c r="U84" s="77"/>
      <c r="V84" s="77">
        <v>7</v>
      </c>
      <c r="W84" s="79">
        <v>0.793</v>
      </c>
      <c r="X84" s="78">
        <f>V84*W84</f>
        <v>5.551</v>
      </c>
      <c r="Y84" s="87"/>
      <c r="Z84" s="91"/>
      <c r="AA84" s="92"/>
      <c r="AB84" s="92"/>
      <c r="AC84" s="92"/>
      <c r="AD84" s="92"/>
    </row>
    <row r="85" s="34" customFormat="1" ht="14.25" spans="1:30">
      <c r="A85" s="50"/>
      <c r="B85" s="50"/>
      <c r="C85" s="50"/>
      <c r="D85" s="50"/>
      <c r="E85" s="50"/>
      <c r="F85" s="51" t="s">
        <v>213</v>
      </c>
      <c r="G85" s="51" t="s">
        <v>214</v>
      </c>
      <c r="H85" s="51"/>
      <c r="I85" s="62">
        <v>1</v>
      </c>
      <c r="J85" s="51"/>
      <c r="K85" s="63"/>
      <c r="L85" s="63"/>
      <c r="M85" s="63"/>
      <c r="N85" s="64"/>
      <c r="O85" s="64"/>
      <c r="P85" s="69"/>
      <c r="Q85" s="74">
        <v>0.22</v>
      </c>
      <c r="R85" s="75"/>
      <c r="S85" s="80">
        <f t="shared" si="22"/>
        <v>1.75221238938053</v>
      </c>
      <c r="T85" s="76"/>
      <c r="U85" s="77"/>
      <c r="V85" s="78"/>
      <c r="W85" s="79"/>
      <c r="X85" s="78"/>
      <c r="Y85" s="87"/>
      <c r="Z85" s="91"/>
      <c r="AA85" s="92"/>
      <c r="AB85" s="92"/>
      <c r="AC85" s="92"/>
      <c r="AD85" s="92"/>
    </row>
    <row r="86" s="34" customFormat="1" ht="14.25" spans="1:30">
      <c r="A86" s="50"/>
      <c r="B86" s="50"/>
      <c r="C86" s="50"/>
      <c r="D86" s="50"/>
      <c r="E86" s="50"/>
      <c r="F86" s="51" t="s">
        <v>217</v>
      </c>
      <c r="G86" s="51" t="s">
        <v>218</v>
      </c>
      <c r="H86" s="51"/>
      <c r="I86" s="62">
        <v>1</v>
      </c>
      <c r="J86" s="51"/>
      <c r="K86" s="63"/>
      <c r="L86" s="63"/>
      <c r="M86" s="63"/>
      <c r="N86" s="64"/>
      <c r="O86" s="64"/>
      <c r="P86" s="69"/>
      <c r="Q86" s="74">
        <v>0.22</v>
      </c>
      <c r="R86" s="75"/>
      <c r="S86" s="80">
        <f t="shared" si="22"/>
        <v>1.75221238938053</v>
      </c>
      <c r="T86" s="76"/>
      <c r="U86" s="77"/>
      <c r="V86" s="78"/>
      <c r="W86" s="79"/>
      <c r="X86" s="78"/>
      <c r="Y86" s="87"/>
      <c r="Z86" s="91"/>
      <c r="AA86" s="92"/>
      <c r="AB86" s="92"/>
      <c r="AC86" s="92"/>
      <c r="AD86" s="92"/>
    </row>
    <row r="87" s="34" customFormat="1" ht="21" spans="1:30">
      <c r="A87" s="50"/>
      <c r="B87" s="50"/>
      <c r="C87" s="50"/>
      <c r="D87" s="50"/>
      <c r="E87" s="50"/>
      <c r="F87" s="51" t="s">
        <v>219</v>
      </c>
      <c r="G87" s="51" t="s">
        <v>220</v>
      </c>
      <c r="H87" s="51"/>
      <c r="I87" s="62">
        <v>1</v>
      </c>
      <c r="J87" s="51"/>
      <c r="K87" s="63"/>
      <c r="L87" s="63"/>
      <c r="M87" s="63"/>
      <c r="N87" s="64"/>
      <c r="O87" s="64"/>
      <c r="P87" s="69"/>
      <c r="Q87" s="74">
        <v>0.065</v>
      </c>
      <c r="R87" s="75"/>
      <c r="S87" s="80">
        <f t="shared" si="22"/>
        <v>0.517699115044248</v>
      </c>
      <c r="T87" s="76"/>
      <c r="U87" s="77"/>
      <c r="V87" s="78"/>
      <c r="W87" s="79"/>
      <c r="X87" s="78"/>
      <c r="Y87" s="87"/>
      <c r="Z87" s="91"/>
      <c r="AA87" s="92"/>
      <c r="AB87" s="92"/>
      <c r="AC87" s="92"/>
      <c r="AD87" s="92"/>
    </row>
    <row r="88" s="34" customFormat="1" ht="21" spans="1:30">
      <c r="A88" s="50"/>
      <c r="B88" s="50"/>
      <c r="C88" s="50"/>
      <c r="D88" s="50"/>
      <c r="E88" s="50"/>
      <c r="F88" s="51" t="s">
        <v>223</v>
      </c>
      <c r="G88" s="51" t="s">
        <v>224</v>
      </c>
      <c r="H88" s="51"/>
      <c r="I88" s="62">
        <v>1</v>
      </c>
      <c r="J88" s="51"/>
      <c r="K88" s="63"/>
      <c r="L88" s="63"/>
      <c r="M88" s="63"/>
      <c r="N88" s="64"/>
      <c r="O88" s="64"/>
      <c r="P88" s="69"/>
      <c r="Q88" s="74">
        <v>0.065</v>
      </c>
      <c r="R88" s="75"/>
      <c r="S88" s="80">
        <f t="shared" si="22"/>
        <v>0.517699115044248</v>
      </c>
      <c r="T88" s="76"/>
      <c r="U88" s="77"/>
      <c r="V88" s="78"/>
      <c r="W88" s="79"/>
      <c r="X88" s="78"/>
      <c r="Y88" s="87"/>
      <c r="Z88" s="91"/>
      <c r="AA88" s="92"/>
      <c r="AB88" s="92"/>
      <c r="AC88" s="92"/>
      <c r="AD88" s="92"/>
    </row>
    <row r="89" s="34" customFormat="1" ht="21" spans="1:30">
      <c r="A89" s="50"/>
      <c r="B89" s="50"/>
      <c r="C89" s="50"/>
      <c r="D89" s="50"/>
      <c r="E89" s="50"/>
      <c r="F89" s="51" t="s">
        <v>226</v>
      </c>
      <c r="G89" s="51" t="s">
        <v>227</v>
      </c>
      <c r="H89" s="51"/>
      <c r="I89" s="62">
        <v>1</v>
      </c>
      <c r="J89" s="51"/>
      <c r="K89" s="63"/>
      <c r="L89" s="63"/>
      <c r="M89" s="63"/>
      <c r="N89" s="64"/>
      <c r="O89" s="64"/>
      <c r="P89" s="69"/>
      <c r="Q89" s="74">
        <v>0.041</v>
      </c>
      <c r="R89" s="75"/>
      <c r="S89" s="80">
        <f t="shared" si="22"/>
        <v>0.326548672566372</v>
      </c>
      <c r="T89" s="76"/>
      <c r="U89" s="77"/>
      <c r="V89" s="78"/>
      <c r="W89" s="79"/>
      <c r="X89" s="78"/>
      <c r="Y89" s="87"/>
      <c r="Z89" s="91"/>
      <c r="AA89" s="92"/>
      <c r="AB89" s="92"/>
      <c r="AC89" s="92"/>
      <c r="AD89" s="92"/>
    </row>
    <row r="90" s="34" customFormat="1" ht="14.25" spans="1:30">
      <c r="A90" s="50"/>
      <c r="B90" s="50"/>
      <c r="C90" s="50"/>
      <c r="D90" s="50"/>
      <c r="E90" s="50"/>
      <c r="F90" s="51" t="s">
        <v>229</v>
      </c>
      <c r="G90" s="51" t="s">
        <v>230</v>
      </c>
      <c r="H90" s="51"/>
      <c r="I90" s="62">
        <v>1</v>
      </c>
      <c r="J90" s="51"/>
      <c r="K90" s="63"/>
      <c r="L90" s="63"/>
      <c r="M90" s="63"/>
      <c r="N90" s="64"/>
      <c r="O90" s="64"/>
      <c r="P90" s="69"/>
      <c r="Q90" s="74">
        <v>0.034</v>
      </c>
      <c r="R90" s="75"/>
      <c r="S90" s="80">
        <f t="shared" si="22"/>
        <v>0.270796460176991</v>
      </c>
      <c r="T90" s="76"/>
      <c r="U90" s="77"/>
      <c r="V90" s="78"/>
      <c r="W90" s="79"/>
      <c r="X90" s="78"/>
      <c r="Y90" s="87"/>
      <c r="Z90" s="91"/>
      <c r="AA90" s="92"/>
      <c r="AB90" s="92"/>
      <c r="AC90" s="92"/>
      <c r="AD90" s="92"/>
    </row>
    <row r="91" s="34" customFormat="1" ht="14.25" spans="1:30">
      <c r="A91" s="50"/>
      <c r="B91" s="50"/>
      <c r="C91" s="50"/>
      <c r="D91" s="50"/>
      <c r="E91" s="50"/>
      <c r="F91" s="51" t="s">
        <v>232</v>
      </c>
      <c r="G91" s="51" t="s">
        <v>233</v>
      </c>
      <c r="H91" s="51"/>
      <c r="I91" s="62">
        <v>2</v>
      </c>
      <c r="J91" s="51"/>
      <c r="K91" s="63"/>
      <c r="L91" s="63"/>
      <c r="M91" s="63"/>
      <c r="N91" s="64"/>
      <c r="O91" s="64"/>
      <c r="P91" s="69"/>
      <c r="Q91" s="74">
        <v>0.059</v>
      </c>
      <c r="R91" s="75"/>
      <c r="S91" s="80">
        <f t="shared" si="22"/>
        <v>0.469911504424779</v>
      </c>
      <c r="T91" s="76"/>
      <c r="U91" s="77"/>
      <c r="V91" s="78"/>
      <c r="W91" s="79"/>
      <c r="X91" s="78"/>
      <c r="Y91" s="87"/>
      <c r="Z91" s="91"/>
      <c r="AA91" s="92"/>
      <c r="AB91" s="92"/>
      <c r="AC91" s="92"/>
      <c r="AD91" s="92"/>
    </row>
    <row r="92" s="34" customFormat="1" ht="14.25" spans="1:30">
      <c r="A92" s="53"/>
      <c r="B92" s="53"/>
      <c r="C92" s="53"/>
      <c r="D92" s="53"/>
      <c r="E92" s="53"/>
      <c r="F92" s="54" t="s">
        <v>442</v>
      </c>
      <c r="G92" s="51"/>
      <c r="H92" s="51"/>
      <c r="I92" s="62"/>
      <c r="J92" s="62"/>
      <c r="K92" s="62"/>
      <c r="L92" s="62"/>
      <c r="M92" s="62"/>
      <c r="N92" s="62"/>
      <c r="O92" s="62"/>
      <c r="P92" s="62"/>
      <c r="Q92" s="62"/>
      <c r="R92" s="62"/>
      <c r="S92" s="67">
        <f>SUM(S46:S91)</f>
        <v>40.7104538289248</v>
      </c>
      <c r="T92" s="82" t="s">
        <v>443</v>
      </c>
      <c r="U92" s="62"/>
      <c r="V92" s="62"/>
      <c r="W92" s="62"/>
      <c r="X92" s="83">
        <f>SUM(X46:X91)</f>
        <v>16.306</v>
      </c>
      <c r="Y92" s="87"/>
      <c r="Z92" s="93"/>
      <c r="AA92" s="92"/>
      <c r="AB92" s="92"/>
      <c r="AC92" s="92"/>
      <c r="AD92" s="92"/>
    </row>
    <row r="93" spans="1:26">
      <c r="A93" s="3">
        <v>3</v>
      </c>
      <c r="B93" s="3"/>
      <c r="C93" s="3" t="s">
        <v>270</v>
      </c>
      <c r="D93" s="3" t="s">
        <v>272</v>
      </c>
      <c r="E93" s="3"/>
      <c r="F93" s="51" t="s">
        <v>294</v>
      </c>
      <c r="G93" s="51" t="s">
        <v>289</v>
      </c>
      <c r="H93" s="94"/>
      <c r="I93" s="62">
        <v>1</v>
      </c>
      <c r="J93" s="51" t="s">
        <v>291</v>
      </c>
      <c r="K93" s="63">
        <v>489.53216374269</v>
      </c>
      <c r="L93" s="94"/>
      <c r="M93" s="94"/>
      <c r="N93" s="64">
        <v>4.8</v>
      </c>
      <c r="O93" s="64">
        <v>2.5</v>
      </c>
      <c r="P93" s="64">
        <f>K93*0.684/1000</f>
        <v>0.33484</v>
      </c>
      <c r="Q93" s="74">
        <v>0.197</v>
      </c>
      <c r="R93" s="75">
        <f>P93-Q93</f>
        <v>0.13784</v>
      </c>
      <c r="S93" s="64">
        <f>N93*P93-O93*R93</f>
        <v>1.262632</v>
      </c>
      <c r="T93" s="76" t="s">
        <v>432</v>
      </c>
      <c r="U93" s="77"/>
      <c r="V93" s="77">
        <v>0.05</v>
      </c>
      <c r="W93" s="79">
        <v>2</v>
      </c>
      <c r="X93" s="78">
        <f t="shared" ref="X93:X98" si="23">V93*W93</f>
        <v>0.1</v>
      </c>
      <c r="Y93" s="95">
        <v>1.2</v>
      </c>
      <c r="Z93" s="96">
        <f>Y93*(X116+S93+S95+S105+S109+S103+S104)+(S99+S100+S101+S102+S113+S114+S115)*1.03</f>
        <v>27.8650852398658</v>
      </c>
    </row>
    <row r="94" spans="1:26">
      <c r="A94" s="3"/>
      <c r="B94" s="3"/>
      <c r="C94" s="3"/>
      <c r="D94" s="3"/>
      <c r="E94" s="3"/>
      <c r="F94" s="51"/>
      <c r="G94" s="51"/>
      <c r="H94" s="94"/>
      <c r="I94" s="62"/>
      <c r="J94" s="51"/>
      <c r="K94" s="63"/>
      <c r="L94" s="94"/>
      <c r="M94" s="94"/>
      <c r="N94" s="64"/>
      <c r="O94" s="64"/>
      <c r="P94" s="64"/>
      <c r="Q94" s="74"/>
      <c r="R94" s="75"/>
      <c r="S94" s="64"/>
      <c r="T94" s="76" t="s">
        <v>97</v>
      </c>
      <c r="U94" s="77"/>
      <c r="V94" s="77">
        <v>0.08</v>
      </c>
      <c r="W94" s="79">
        <v>2</v>
      </c>
      <c r="X94" s="78">
        <f t="shared" si="23"/>
        <v>0.16</v>
      </c>
      <c r="Y94" s="97"/>
      <c r="Z94" s="98"/>
    </row>
    <row r="95" spans="1:26">
      <c r="A95" s="3"/>
      <c r="B95" s="3"/>
      <c r="C95" s="3"/>
      <c r="D95" s="3"/>
      <c r="E95" s="3"/>
      <c r="F95" s="51" t="s">
        <v>301</v>
      </c>
      <c r="G95" s="51" t="s">
        <v>298</v>
      </c>
      <c r="H95" s="94"/>
      <c r="I95" s="62">
        <v>1</v>
      </c>
      <c r="J95" s="51" t="s">
        <v>302</v>
      </c>
      <c r="K95" s="63">
        <v>451.104100946372</v>
      </c>
      <c r="L95" s="94"/>
      <c r="M95" s="94"/>
      <c r="N95" s="64">
        <v>4.3</v>
      </c>
      <c r="O95" s="64">
        <v>2.5</v>
      </c>
      <c r="P95" s="64">
        <f>Q95/0.9953</f>
        <v>1.47935295890686</v>
      </c>
      <c r="Q95" s="74">
        <v>1.4724</v>
      </c>
      <c r="R95" s="75">
        <f>P95-Q95</f>
        <v>0.00695295890686221</v>
      </c>
      <c r="S95" s="64">
        <f>N95*P95-O95*R95</f>
        <v>6.34383532603235</v>
      </c>
      <c r="T95" s="76" t="s">
        <v>432</v>
      </c>
      <c r="U95" s="94"/>
      <c r="V95" s="77">
        <v>0.05</v>
      </c>
      <c r="W95" s="79">
        <v>2</v>
      </c>
      <c r="X95" s="78">
        <f t="shared" si="23"/>
        <v>0.1</v>
      </c>
      <c r="Y95" s="97"/>
      <c r="Z95" s="98"/>
    </row>
    <row r="96" spans="1:26">
      <c r="A96" s="3"/>
      <c r="B96" s="3"/>
      <c r="C96" s="3"/>
      <c r="D96" s="3"/>
      <c r="E96" s="3"/>
      <c r="F96" s="51"/>
      <c r="G96" s="51"/>
      <c r="H96" s="94"/>
      <c r="I96" s="62"/>
      <c r="J96" s="94"/>
      <c r="K96" s="63"/>
      <c r="L96" s="94"/>
      <c r="M96" s="94"/>
      <c r="N96" s="64"/>
      <c r="O96" s="64"/>
      <c r="P96" s="64"/>
      <c r="Q96" s="74"/>
      <c r="R96" s="75"/>
      <c r="S96" s="64"/>
      <c r="T96" s="76" t="s">
        <v>97</v>
      </c>
      <c r="U96" s="94"/>
      <c r="V96" s="77">
        <v>0.08</v>
      </c>
      <c r="W96" s="79">
        <v>7</v>
      </c>
      <c r="X96" s="78">
        <f t="shared" si="23"/>
        <v>0.56</v>
      </c>
      <c r="Y96" s="97"/>
      <c r="Z96" s="98"/>
    </row>
    <row r="97" spans="1:26">
      <c r="A97" s="3"/>
      <c r="B97" s="3"/>
      <c r="C97" s="3"/>
      <c r="D97" s="3"/>
      <c r="E97" s="3"/>
      <c r="F97" s="51"/>
      <c r="G97" s="51"/>
      <c r="H97" s="94"/>
      <c r="I97" s="62"/>
      <c r="J97" s="94"/>
      <c r="K97" s="63"/>
      <c r="L97" s="94"/>
      <c r="M97" s="94"/>
      <c r="N97" s="64"/>
      <c r="O97" s="64"/>
      <c r="P97" s="64"/>
      <c r="Q97" s="74"/>
      <c r="R97" s="75"/>
      <c r="S97" s="64"/>
      <c r="T97" s="76" t="s">
        <v>429</v>
      </c>
      <c r="U97" s="94"/>
      <c r="V97" s="77">
        <v>0.05</v>
      </c>
      <c r="W97" s="79">
        <v>4</v>
      </c>
      <c r="X97" s="78">
        <f t="shared" si="23"/>
        <v>0.2</v>
      </c>
      <c r="Y97" s="97"/>
      <c r="Z97" s="98"/>
    </row>
    <row r="98" spans="1:26">
      <c r="A98" s="3"/>
      <c r="B98" s="3"/>
      <c r="C98" s="3"/>
      <c r="D98" s="3"/>
      <c r="E98" s="3"/>
      <c r="F98" s="51"/>
      <c r="G98" s="51"/>
      <c r="H98" s="94"/>
      <c r="I98" s="62"/>
      <c r="J98" s="94"/>
      <c r="K98" s="63"/>
      <c r="L98" s="94"/>
      <c r="M98" s="94"/>
      <c r="N98" s="64"/>
      <c r="O98" s="64"/>
      <c r="P98" s="64"/>
      <c r="Q98" s="74"/>
      <c r="R98" s="75"/>
      <c r="S98" s="64"/>
      <c r="T98" s="76" t="s">
        <v>445</v>
      </c>
      <c r="U98" s="94"/>
      <c r="V98" s="77">
        <v>0.08</v>
      </c>
      <c r="W98" s="79">
        <v>2</v>
      </c>
      <c r="X98" s="78">
        <f t="shared" si="23"/>
        <v>0.16</v>
      </c>
      <c r="Y98" s="97"/>
      <c r="Z98" s="98"/>
    </row>
    <row r="99" ht="21" spans="1:26">
      <c r="A99" s="3"/>
      <c r="B99" s="3"/>
      <c r="C99" s="3"/>
      <c r="D99" s="3"/>
      <c r="E99" s="3"/>
      <c r="F99" s="51" t="s">
        <v>304</v>
      </c>
      <c r="G99" s="51" t="s">
        <v>305</v>
      </c>
      <c r="H99" s="94"/>
      <c r="I99" s="62">
        <v>1</v>
      </c>
      <c r="J99" s="51" t="s">
        <v>143</v>
      </c>
      <c r="K99" s="63"/>
      <c r="L99" s="94"/>
      <c r="M99" s="94"/>
      <c r="N99" s="64"/>
      <c r="O99" s="64"/>
      <c r="P99" s="64"/>
      <c r="Q99" s="74">
        <v>0.1001</v>
      </c>
      <c r="R99" s="75"/>
      <c r="S99" s="64">
        <f>9/1.13*Q99</f>
        <v>0.797256637168142</v>
      </c>
      <c r="T99" s="94"/>
      <c r="U99" s="94"/>
      <c r="V99" s="94"/>
      <c r="W99" s="79"/>
      <c r="X99" s="78">
        <f t="shared" ref="X99:X113" si="24">V99*W99</f>
        <v>0</v>
      </c>
      <c r="Y99" s="97"/>
      <c r="Z99" s="98"/>
    </row>
    <row r="100" ht="21" spans="1:26">
      <c r="A100" s="3"/>
      <c r="B100" s="3"/>
      <c r="C100" s="3"/>
      <c r="D100" s="3"/>
      <c r="E100" s="3"/>
      <c r="F100" s="51" t="s">
        <v>312</v>
      </c>
      <c r="G100" s="51" t="s">
        <v>313</v>
      </c>
      <c r="H100" s="94"/>
      <c r="I100" s="62">
        <v>1</v>
      </c>
      <c r="J100" s="51" t="s">
        <v>143</v>
      </c>
      <c r="K100" s="94"/>
      <c r="L100" s="94"/>
      <c r="M100" s="94"/>
      <c r="N100" s="64"/>
      <c r="O100" s="64"/>
      <c r="P100" s="64"/>
      <c r="Q100" s="74">
        <v>0.0863</v>
      </c>
      <c r="R100" s="75"/>
      <c r="S100" s="64">
        <f>9/1.13*Q100</f>
        <v>0.687345132743363</v>
      </c>
      <c r="T100" s="94"/>
      <c r="U100" s="94"/>
      <c r="V100" s="94"/>
      <c r="W100" s="79"/>
      <c r="X100" s="78">
        <f t="shared" si="24"/>
        <v>0</v>
      </c>
      <c r="Y100" s="97"/>
      <c r="Z100" s="98"/>
    </row>
    <row r="101" spans="1:26">
      <c r="A101" s="3"/>
      <c r="B101" s="3"/>
      <c r="C101" s="3"/>
      <c r="D101" s="3"/>
      <c r="E101" s="3"/>
      <c r="F101" s="51" t="s">
        <v>317</v>
      </c>
      <c r="G101" s="51" t="s">
        <v>318</v>
      </c>
      <c r="H101" s="94"/>
      <c r="I101" s="62">
        <v>2</v>
      </c>
      <c r="J101" s="51" t="s">
        <v>143</v>
      </c>
      <c r="K101" s="94"/>
      <c r="L101" s="94"/>
      <c r="M101" s="94"/>
      <c r="N101" s="64"/>
      <c r="O101" s="64"/>
      <c r="P101" s="64"/>
      <c r="Q101" s="74">
        <v>0.0575</v>
      </c>
      <c r="R101" s="75"/>
      <c r="S101" s="64">
        <f>9/1.13*Q101*I101</f>
        <v>0.915929203539823</v>
      </c>
      <c r="T101" s="94"/>
      <c r="U101" s="94"/>
      <c r="V101" s="94"/>
      <c r="W101" s="79"/>
      <c r="X101" s="78">
        <f t="shared" si="24"/>
        <v>0</v>
      </c>
      <c r="Y101" s="97"/>
      <c r="Z101" s="98"/>
    </row>
    <row r="102" spans="1:26">
      <c r="A102" s="3"/>
      <c r="B102" s="3"/>
      <c r="C102" s="3"/>
      <c r="D102" s="3"/>
      <c r="E102" s="3"/>
      <c r="F102" s="51" t="s">
        <v>332</v>
      </c>
      <c r="G102" s="51" t="s">
        <v>334</v>
      </c>
      <c r="H102" s="94"/>
      <c r="I102" s="62">
        <v>1</v>
      </c>
      <c r="J102" s="51" t="s">
        <v>338</v>
      </c>
      <c r="K102" s="94"/>
      <c r="L102" s="94"/>
      <c r="M102" s="94"/>
      <c r="N102" s="64">
        <v>5</v>
      </c>
      <c r="O102" s="64"/>
      <c r="P102" s="64">
        <v>0.0587</v>
      </c>
      <c r="Q102" s="74">
        <v>0.0587</v>
      </c>
      <c r="R102" s="75">
        <f>P102-Q102</f>
        <v>0</v>
      </c>
      <c r="S102" s="64">
        <f>N102*P102-O102*R102</f>
        <v>0.2935</v>
      </c>
      <c r="T102" s="94"/>
      <c r="U102" s="94"/>
      <c r="V102" s="94"/>
      <c r="W102" s="79"/>
      <c r="X102" s="78">
        <f t="shared" si="24"/>
        <v>0</v>
      </c>
      <c r="Y102" s="97"/>
      <c r="Z102" s="98"/>
    </row>
    <row r="103" spans="1:26">
      <c r="A103" s="3"/>
      <c r="B103" s="3"/>
      <c r="C103" s="3"/>
      <c r="D103" s="3"/>
      <c r="E103" s="3"/>
      <c r="F103" s="51" t="s">
        <v>342</v>
      </c>
      <c r="G103" s="51" t="s">
        <v>343</v>
      </c>
      <c r="H103" s="94"/>
      <c r="I103" s="62">
        <v>1</v>
      </c>
      <c r="J103" s="51" t="s">
        <v>291</v>
      </c>
      <c r="K103" s="94"/>
      <c r="L103" s="94"/>
      <c r="M103" s="94"/>
      <c r="N103" s="64">
        <v>4.8</v>
      </c>
      <c r="O103" s="64">
        <v>2.5</v>
      </c>
      <c r="P103" s="64">
        <v>0.43089</v>
      </c>
      <c r="Q103" s="74">
        <v>0.4222</v>
      </c>
      <c r="R103" s="75">
        <f>P103-Q103</f>
        <v>0.00868999999999998</v>
      </c>
      <c r="S103" s="64">
        <f>N103*P103-O103*R103</f>
        <v>2.046547</v>
      </c>
      <c r="T103" s="94"/>
      <c r="U103" s="94"/>
      <c r="V103" s="94"/>
      <c r="W103" s="79"/>
      <c r="X103" s="78">
        <f t="shared" si="24"/>
        <v>0</v>
      </c>
      <c r="Y103" s="97"/>
      <c r="Z103" s="98"/>
    </row>
    <row r="104" spans="1:26">
      <c r="A104" s="3"/>
      <c r="B104" s="3"/>
      <c r="C104" s="3"/>
      <c r="D104" s="3"/>
      <c r="E104" s="3"/>
      <c r="F104" s="51" t="s">
        <v>367</v>
      </c>
      <c r="G104" s="51" t="s">
        <v>354</v>
      </c>
      <c r="H104" s="94"/>
      <c r="I104" s="62">
        <v>2</v>
      </c>
      <c r="J104" s="51" t="s">
        <v>143</v>
      </c>
      <c r="K104" s="94"/>
      <c r="L104" s="94"/>
      <c r="M104" s="94"/>
      <c r="N104" s="64"/>
      <c r="O104" s="64"/>
      <c r="P104" s="64"/>
      <c r="Q104" s="74">
        <v>0.0493</v>
      </c>
      <c r="R104" s="75"/>
      <c r="S104" s="64">
        <f>9/1.13*Q104*I104</f>
        <v>0.785309734513274</v>
      </c>
      <c r="T104" s="94"/>
      <c r="U104" s="94"/>
      <c r="V104" s="94"/>
      <c r="W104" s="79"/>
      <c r="X104" s="78">
        <f t="shared" si="24"/>
        <v>0</v>
      </c>
      <c r="Y104" s="97"/>
      <c r="Z104" s="98"/>
    </row>
    <row r="105" spans="1:26">
      <c r="A105" s="3"/>
      <c r="B105" s="3"/>
      <c r="C105" s="3"/>
      <c r="D105" s="3"/>
      <c r="E105" s="3"/>
      <c r="F105" s="51" t="s">
        <v>369</v>
      </c>
      <c r="G105" s="51" t="s">
        <v>370</v>
      </c>
      <c r="H105" s="94"/>
      <c r="I105" s="62">
        <v>1</v>
      </c>
      <c r="J105" s="51" t="s">
        <v>143</v>
      </c>
      <c r="K105" s="63">
        <v>344.06432748538</v>
      </c>
      <c r="L105" s="94"/>
      <c r="M105" s="94"/>
      <c r="N105" s="64">
        <v>4.5</v>
      </c>
      <c r="O105" s="64">
        <v>2.5</v>
      </c>
      <c r="P105" s="64">
        <f>K105*0.684/1000</f>
        <v>0.23534</v>
      </c>
      <c r="Q105" s="74">
        <v>0.2285</v>
      </c>
      <c r="R105" s="75">
        <f>P105-Q105</f>
        <v>0.00684000000000001</v>
      </c>
      <c r="S105" s="64">
        <f>N105*P105-O105*R105</f>
        <v>1.04193</v>
      </c>
      <c r="T105" s="76" t="s">
        <v>432</v>
      </c>
      <c r="U105" s="94"/>
      <c r="V105" s="77">
        <v>0.05</v>
      </c>
      <c r="W105" s="79">
        <v>2</v>
      </c>
      <c r="X105" s="78">
        <f t="shared" si="24"/>
        <v>0.1</v>
      </c>
      <c r="Y105" s="97"/>
      <c r="Z105" s="98"/>
    </row>
    <row r="106" spans="1:26">
      <c r="A106" s="3"/>
      <c r="B106" s="3"/>
      <c r="C106" s="3"/>
      <c r="D106" s="3"/>
      <c r="E106" s="3"/>
      <c r="F106" s="51"/>
      <c r="G106" s="51"/>
      <c r="H106" s="94"/>
      <c r="I106" s="62"/>
      <c r="J106" s="51"/>
      <c r="K106" s="94"/>
      <c r="L106" s="94"/>
      <c r="M106" s="94"/>
      <c r="N106" s="64"/>
      <c r="O106" s="64"/>
      <c r="P106" s="64"/>
      <c r="Q106" s="74"/>
      <c r="R106" s="75"/>
      <c r="S106" s="64"/>
      <c r="T106" s="76" t="s">
        <v>97</v>
      </c>
      <c r="U106" s="94"/>
      <c r="V106" s="77">
        <v>0.08</v>
      </c>
      <c r="W106" s="79">
        <v>2</v>
      </c>
      <c r="X106" s="78">
        <f t="shared" si="24"/>
        <v>0.16</v>
      </c>
      <c r="Y106" s="97"/>
      <c r="Z106" s="98"/>
    </row>
    <row r="107" spans="1:26">
      <c r="A107" s="3"/>
      <c r="B107" s="3"/>
      <c r="C107" s="3"/>
      <c r="D107" s="3"/>
      <c r="E107" s="3"/>
      <c r="F107" s="51"/>
      <c r="G107" s="51"/>
      <c r="H107" s="94"/>
      <c r="I107" s="62"/>
      <c r="J107" s="51"/>
      <c r="K107" s="94"/>
      <c r="L107" s="94"/>
      <c r="M107" s="94"/>
      <c r="N107" s="64"/>
      <c r="O107" s="64"/>
      <c r="P107" s="64"/>
      <c r="Q107" s="74"/>
      <c r="R107" s="75"/>
      <c r="S107" s="64"/>
      <c r="T107" s="76" t="s">
        <v>429</v>
      </c>
      <c r="U107" s="94"/>
      <c r="V107" s="77">
        <v>0.05</v>
      </c>
      <c r="W107" s="79">
        <v>1</v>
      </c>
      <c r="X107" s="78">
        <f t="shared" si="24"/>
        <v>0.05</v>
      </c>
      <c r="Y107" s="97"/>
      <c r="Z107" s="98"/>
    </row>
    <row r="108" spans="1:26">
      <c r="A108" s="3"/>
      <c r="B108" s="3"/>
      <c r="C108" s="3"/>
      <c r="D108" s="3"/>
      <c r="E108" s="3"/>
      <c r="F108" s="51"/>
      <c r="G108" s="51"/>
      <c r="H108" s="94"/>
      <c r="I108" s="62"/>
      <c r="J108" s="51"/>
      <c r="K108" s="94"/>
      <c r="L108" s="94"/>
      <c r="M108" s="94"/>
      <c r="N108" s="64"/>
      <c r="O108" s="64"/>
      <c r="P108" s="64"/>
      <c r="Q108" s="74"/>
      <c r="R108" s="75"/>
      <c r="S108" s="64"/>
      <c r="T108" s="76" t="s">
        <v>445</v>
      </c>
      <c r="U108" s="94"/>
      <c r="V108" s="77">
        <v>0.08</v>
      </c>
      <c r="W108" s="79">
        <v>1</v>
      </c>
      <c r="X108" s="78">
        <f t="shared" si="24"/>
        <v>0.08</v>
      </c>
      <c r="Y108" s="97"/>
      <c r="Z108" s="98"/>
    </row>
    <row r="109" spans="1:26">
      <c r="A109" s="3"/>
      <c r="B109" s="3"/>
      <c r="C109" s="3"/>
      <c r="D109" s="3"/>
      <c r="E109" s="3"/>
      <c r="F109" s="51" t="s">
        <v>373</v>
      </c>
      <c r="G109" s="51" t="s">
        <v>370</v>
      </c>
      <c r="H109" s="94"/>
      <c r="I109" s="62">
        <v>1</v>
      </c>
      <c r="J109" s="51" t="s">
        <v>143</v>
      </c>
      <c r="K109" s="94"/>
      <c r="L109" s="94"/>
      <c r="M109" s="94"/>
      <c r="N109" s="64">
        <v>4.5</v>
      </c>
      <c r="O109" s="64">
        <v>2.5</v>
      </c>
      <c r="P109" s="64">
        <v>0.291958762886598</v>
      </c>
      <c r="Q109" s="74">
        <v>0.2832</v>
      </c>
      <c r="R109" s="75">
        <f>P109-Q109</f>
        <v>0.00875876288659794</v>
      </c>
      <c r="S109" s="64">
        <f>N109*P109-O109*R109</f>
        <v>1.2919175257732</v>
      </c>
      <c r="T109" s="76" t="s">
        <v>432</v>
      </c>
      <c r="U109" s="94"/>
      <c r="V109" s="77">
        <v>0.05</v>
      </c>
      <c r="W109" s="79">
        <v>2</v>
      </c>
      <c r="X109" s="78">
        <f t="shared" si="24"/>
        <v>0.1</v>
      </c>
      <c r="Y109" s="97"/>
      <c r="Z109" s="98"/>
    </row>
    <row r="110" spans="1:26">
      <c r="A110" s="3"/>
      <c r="B110" s="3"/>
      <c r="C110" s="3"/>
      <c r="D110" s="3"/>
      <c r="E110" s="3"/>
      <c r="F110" s="51"/>
      <c r="G110" s="51"/>
      <c r="H110" s="94"/>
      <c r="I110" s="62"/>
      <c r="J110" s="51"/>
      <c r="K110" s="94"/>
      <c r="L110" s="94"/>
      <c r="M110" s="94"/>
      <c r="N110" s="64"/>
      <c r="O110" s="64"/>
      <c r="P110" s="64"/>
      <c r="Q110" s="74"/>
      <c r="R110" s="75"/>
      <c r="S110" s="64"/>
      <c r="T110" s="76" t="s">
        <v>97</v>
      </c>
      <c r="U110" s="94"/>
      <c r="V110" s="77">
        <v>0.08</v>
      </c>
      <c r="W110" s="79">
        <v>3</v>
      </c>
      <c r="X110" s="78">
        <f t="shared" si="24"/>
        <v>0.24</v>
      </c>
      <c r="Y110" s="97"/>
      <c r="Z110" s="98"/>
    </row>
    <row r="111" spans="1:26">
      <c r="A111" s="3"/>
      <c r="B111" s="3"/>
      <c r="C111" s="3"/>
      <c r="D111" s="3"/>
      <c r="E111" s="3"/>
      <c r="F111" s="51"/>
      <c r="G111" s="51"/>
      <c r="H111" s="94"/>
      <c r="I111" s="62"/>
      <c r="J111" s="51"/>
      <c r="K111" s="94"/>
      <c r="L111" s="94"/>
      <c r="M111" s="94"/>
      <c r="N111" s="64"/>
      <c r="O111" s="64"/>
      <c r="P111" s="64"/>
      <c r="Q111" s="74"/>
      <c r="R111" s="75"/>
      <c r="S111" s="64"/>
      <c r="T111" s="76" t="s">
        <v>429</v>
      </c>
      <c r="U111" s="94"/>
      <c r="V111" s="77">
        <v>0.05</v>
      </c>
      <c r="W111" s="79">
        <v>1</v>
      </c>
      <c r="X111" s="78">
        <f t="shared" si="24"/>
        <v>0.05</v>
      </c>
      <c r="Y111" s="97"/>
      <c r="Z111" s="98"/>
    </row>
    <row r="112" spans="1:26">
      <c r="A112" s="3"/>
      <c r="B112" s="3"/>
      <c r="C112" s="3"/>
      <c r="D112" s="3"/>
      <c r="E112" s="3"/>
      <c r="F112" s="51"/>
      <c r="G112" s="51"/>
      <c r="H112" s="94"/>
      <c r="I112" s="62"/>
      <c r="J112" s="51"/>
      <c r="K112" s="94"/>
      <c r="L112" s="94"/>
      <c r="M112" s="94"/>
      <c r="N112" s="64"/>
      <c r="O112" s="64"/>
      <c r="P112" s="64"/>
      <c r="Q112" s="74"/>
      <c r="R112" s="75"/>
      <c r="S112" s="64"/>
      <c r="T112" s="76" t="s">
        <v>445</v>
      </c>
      <c r="U112" s="94"/>
      <c r="V112" s="77">
        <v>0.08</v>
      </c>
      <c r="W112" s="79">
        <v>1</v>
      </c>
      <c r="X112" s="78">
        <f t="shared" si="24"/>
        <v>0.08</v>
      </c>
      <c r="Y112" s="97"/>
      <c r="Z112" s="98"/>
    </row>
    <row r="113" spans="1:26">
      <c r="A113" s="3"/>
      <c r="B113" s="3"/>
      <c r="C113" s="3"/>
      <c r="D113" s="3"/>
      <c r="E113" s="3"/>
      <c r="F113" s="51" t="s">
        <v>375</v>
      </c>
      <c r="G113" s="51" t="s">
        <v>376</v>
      </c>
      <c r="H113" s="94"/>
      <c r="I113" s="62">
        <v>1</v>
      </c>
      <c r="J113" s="51" t="s">
        <v>143</v>
      </c>
      <c r="K113" s="94"/>
      <c r="L113" s="94"/>
      <c r="M113" s="94"/>
      <c r="N113" s="64"/>
      <c r="O113" s="64"/>
      <c r="P113" s="64"/>
      <c r="Q113" s="74">
        <v>0.1377</v>
      </c>
      <c r="R113" s="75"/>
      <c r="S113" s="64">
        <f>9/1.13*Q113*I113</f>
        <v>1.09672566371681</v>
      </c>
      <c r="T113" s="76" t="s">
        <v>103</v>
      </c>
      <c r="U113" s="94"/>
      <c r="V113" s="77">
        <v>0.05</v>
      </c>
      <c r="W113" s="79">
        <v>33</v>
      </c>
      <c r="X113" s="78">
        <f t="shared" si="24"/>
        <v>1.65</v>
      </c>
      <c r="Y113" s="97"/>
      <c r="Z113" s="98"/>
    </row>
    <row r="114" spans="1:26">
      <c r="A114" s="3"/>
      <c r="B114" s="3"/>
      <c r="C114" s="3"/>
      <c r="D114" s="3"/>
      <c r="E114" s="3"/>
      <c r="F114" s="51" t="s">
        <v>381</v>
      </c>
      <c r="G114" s="51" t="s">
        <v>109</v>
      </c>
      <c r="H114" s="94"/>
      <c r="I114" s="62">
        <v>2</v>
      </c>
      <c r="J114" s="51" t="s">
        <v>382</v>
      </c>
      <c r="K114" s="94"/>
      <c r="L114" s="94"/>
      <c r="M114" s="94"/>
      <c r="N114" s="64">
        <v>0.15</v>
      </c>
      <c r="O114" s="64"/>
      <c r="P114" s="64"/>
      <c r="Q114" s="74"/>
      <c r="R114" s="75"/>
      <c r="S114" s="64">
        <f>N114*I114</f>
        <v>0.3</v>
      </c>
      <c r="T114" s="76" t="s">
        <v>74</v>
      </c>
      <c r="U114" s="94"/>
      <c r="V114" s="77"/>
      <c r="W114" s="79"/>
      <c r="X114" s="78">
        <v>1.86</v>
      </c>
      <c r="Y114" s="97"/>
      <c r="Z114" s="98"/>
    </row>
    <row r="115" ht="21" spans="1:26">
      <c r="A115" s="3"/>
      <c r="B115" s="3"/>
      <c r="C115" s="3"/>
      <c r="D115" s="3"/>
      <c r="E115" s="3"/>
      <c r="F115" s="51" t="s">
        <v>400</v>
      </c>
      <c r="G115" s="51" t="s">
        <v>401</v>
      </c>
      <c r="H115" s="94"/>
      <c r="I115" s="62">
        <v>1</v>
      </c>
      <c r="J115" s="51" t="s">
        <v>143</v>
      </c>
      <c r="K115" s="94"/>
      <c r="L115" s="94"/>
      <c r="M115" s="94"/>
      <c r="N115" s="64">
        <v>1.5</v>
      </c>
      <c r="O115" s="64"/>
      <c r="P115" s="64"/>
      <c r="Q115" s="74"/>
      <c r="R115" s="75"/>
      <c r="S115" s="64">
        <f>N115*I115</f>
        <v>1.5</v>
      </c>
      <c r="T115" s="94"/>
      <c r="U115" s="94"/>
      <c r="V115" s="94"/>
      <c r="W115" s="94"/>
      <c r="X115" s="94"/>
      <c r="Y115" s="97"/>
      <c r="Z115" s="98"/>
    </row>
    <row r="116" spans="1:26">
      <c r="A116" s="3"/>
      <c r="B116" s="3"/>
      <c r="C116" s="3"/>
      <c r="D116" s="3"/>
      <c r="E116" s="3"/>
      <c r="F116" s="54" t="s">
        <v>442</v>
      </c>
      <c r="G116" s="51"/>
      <c r="H116" s="51"/>
      <c r="I116" s="62"/>
      <c r="J116" s="62"/>
      <c r="K116" s="62"/>
      <c r="L116" s="62"/>
      <c r="M116" s="62"/>
      <c r="N116" s="62"/>
      <c r="O116" s="62"/>
      <c r="P116" s="62"/>
      <c r="Q116" s="62"/>
      <c r="R116" s="62"/>
      <c r="S116" s="67">
        <f>SUM(S93:S115)</f>
        <v>18.362928223487</v>
      </c>
      <c r="T116" s="82" t="s">
        <v>443</v>
      </c>
      <c r="U116" s="62"/>
      <c r="V116" s="62"/>
      <c r="W116" s="62"/>
      <c r="X116" s="83">
        <f>SUM(X93:X115)</f>
        <v>5.65</v>
      </c>
      <c r="Y116" s="99"/>
      <c r="Z116" s="100"/>
    </row>
  </sheetData>
  <mergeCells count="41">
    <mergeCell ref="K1:M1"/>
    <mergeCell ref="N1:O1"/>
    <mergeCell ref="P1:R1"/>
    <mergeCell ref="T1:X1"/>
    <mergeCell ref="T45:W45"/>
    <mergeCell ref="T92:W92"/>
    <mergeCell ref="T116:W116"/>
    <mergeCell ref="A1:A2"/>
    <mergeCell ref="A3:A45"/>
    <mergeCell ref="A46:A92"/>
    <mergeCell ref="A93:A116"/>
    <mergeCell ref="B1:B2"/>
    <mergeCell ref="B3:B45"/>
    <mergeCell ref="B46:B92"/>
    <mergeCell ref="B93:B116"/>
    <mergeCell ref="C1:C2"/>
    <mergeCell ref="C3:C45"/>
    <mergeCell ref="C46:C92"/>
    <mergeCell ref="C93:C116"/>
    <mergeCell ref="D1:D2"/>
    <mergeCell ref="D3:D45"/>
    <mergeCell ref="D46:D92"/>
    <mergeCell ref="D93:D116"/>
    <mergeCell ref="E1:E2"/>
    <mergeCell ref="E3:E45"/>
    <mergeCell ref="E46:E92"/>
    <mergeCell ref="E93:E116"/>
    <mergeCell ref="F1:F2"/>
    <mergeCell ref="G1:G2"/>
    <mergeCell ref="H1:H2"/>
    <mergeCell ref="I1:I2"/>
    <mergeCell ref="J1:J2"/>
    <mergeCell ref="S1:S2"/>
    <mergeCell ref="Y1:Y2"/>
    <mergeCell ref="Y3:Y45"/>
    <mergeCell ref="Y46:Y92"/>
    <mergeCell ref="Y93:Y116"/>
    <mergeCell ref="Z1:Z2"/>
    <mergeCell ref="Z3:Z45"/>
    <mergeCell ref="Z46:Z92"/>
    <mergeCell ref="Z93:Z116"/>
  </mergeCells>
  <conditionalFormatting sqref="B3">
    <cfRule type="duplicateValues" dxfId="0" priority="17"/>
  </conditionalFormatting>
  <conditionalFormatting sqref="C3">
    <cfRule type="duplicateValues" dxfId="0" priority="11"/>
  </conditionalFormatting>
  <conditionalFormatting sqref="D3">
    <cfRule type="duplicateValues" dxfId="0" priority="12"/>
  </conditionalFormatting>
  <conditionalFormatting sqref="K3:M3">
    <cfRule type="duplicateValues" dxfId="0" priority="19"/>
  </conditionalFormatting>
  <conditionalFormatting sqref="B46">
    <cfRule type="duplicateValues" dxfId="0" priority="8"/>
  </conditionalFormatting>
  <conditionalFormatting sqref="C46">
    <cfRule type="duplicateValues" dxfId="0" priority="3"/>
  </conditionalFormatting>
  <conditionalFormatting sqref="D46">
    <cfRule type="duplicateValues" dxfId="0" priority="4"/>
  </conditionalFormatting>
  <conditionalFormatting sqref="K46:M46">
    <cfRule type="duplicateValues" dxfId="0" priority="10"/>
  </conditionalFormatting>
  <conditionalFormatting sqref="K105">
    <cfRule type="duplicateValues" dxfId="0" priority="1"/>
  </conditionalFormatting>
  <conditionalFormatting sqref="A1:A2">
    <cfRule type="duplicateValues" dxfId="0" priority="22"/>
    <cfRule type="duplicateValues" dxfId="0" priority="21"/>
    <cfRule type="duplicateValues" dxfId="0" priority="20"/>
  </conditionalFormatting>
  <conditionalFormatting sqref="A3:A45">
    <cfRule type="duplicateValues" dxfId="0" priority="14"/>
    <cfRule type="duplicateValues" dxfId="0" priority="15"/>
    <cfRule type="duplicateValues" dxfId="0" priority="16"/>
  </conditionalFormatting>
  <conditionalFormatting sqref="A46:A92">
    <cfRule type="duplicateValues" dxfId="0" priority="5"/>
    <cfRule type="duplicateValues" dxfId="0" priority="6"/>
    <cfRule type="duplicateValues" dxfId="0" priority="7"/>
  </conditionalFormatting>
  <conditionalFormatting sqref="B1:B2">
    <cfRule type="duplicateValues" dxfId="0" priority="23"/>
  </conditionalFormatting>
  <conditionalFormatting sqref="F1:F2">
    <cfRule type="duplicateValues" dxfId="0" priority="24"/>
  </conditionalFormatting>
  <conditionalFormatting sqref="K93:K99">
    <cfRule type="duplicateValues" dxfId="0" priority="2"/>
  </conditionalFormatting>
  <conditionalFormatting sqref="K6:M44">
    <cfRule type="duplicateValues" dxfId="0" priority="18"/>
  </conditionalFormatting>
  <conditionalFormatting sqref="K49:M91">
    <cfRule type="duplicateValues" dxfId="0" priority="9"/>
  </conditionalFormatting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4"/>
  <sheetViews>
    <sheetView workbookViewId="0">
      <selection activeCell="V12" sqref="V12"/>
    </sheetView>
  </sheetViews>
  <sheetFormatPr defaultColWidth="8.725" defaultRowHeight="13.5"/>
  <cols>
    <col min="1" max="4" width="8.725" style="9"/>
    <col min="5" max="21" width="8.725" style="9" hidden="1" customWidth="1"/>
    <col min="22" max="22" width="8.725" style="9"/>
  </cols>
  <sheetData>
    <row r="1" ht="14.25" spans="1:22">
      <c r="A1" s="10" t="s">
        <v>14</v>
      </c>
      <c r="B1" s="11" t="s">
        <v>446</v>
      </c>
      <c r="C1" s="11" t="s">
        <v>447</v>
      </c>
      <c r="D1" s="10" t="s">
        <v>448</v>
      </c>
      <c r="E1" s="10" t="s">
        <v>449</v>
      </c>
      <c r="F1" s="12" t="s">
        <v>450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22"/>
      <c r="V1" s="22"/>
    </row>
    <row r="2" ht="14.25" spans="1:22">
      <c r="A2" s="10"/>
      <c r="B2" s="14"/>
      <c r="C2" s="14"/>
      <c r="D2" s="10"/>
      <c r="E2" s="10"/>
      <c r="F2" s="10" t="s">
        <v>451</v>
      </c>
      <c r="G2" s="10"/>
      <c r="H2" s="10"/>
      <c r="I2" s="10"/>
      <c r="J2" s="10"/>
      <c r="K2" s="10"/>
      <c r="L2" s="10"/>
      <c r="M2" s="10"/>
      <c r="N2" s="10"/>
      <c r="O2" s="10" t="s">
        <v>452</v>
      </c>
      <c r="P2" s="10"/>
      <c r="Q2" s="10"/>
      <c r="R2" s="10"/>
      <c r="S2" s="10"/>
      <c r="T2" s="23" t="s">
        <v>453</v>
      </c>
      <c r="U2" s="23" t="s">
        <v>454</v>
      </c>
      <c r="V2" s="24" t="s">
        <v>455</v>
      </c>
    </row>
    <row r="3" ht="42.75" spans="1:22">
      <c r="A3" s="10"/>
      <c r="B3" s="15"/>
      <c r="C3" s="15"/>
      <c r="D3" s="10"/>
      <c r="E3" s="10"/>
      <c r="F3" s="10" t="s">
        <v>456</v>
      </c>
      <c r="G3" s="10" t="s">
        <v>457</v>
      </c>
      <c r="H3" s="10" t="s">
        <v>458</v>
      </c>
      <c r="I3" s="10" t="s">
        <v>459</v>
      </c>
      <c r="J3" s="10" t="s">
        <v>460</v>
      </c>
      <c r="K3" s="10" t="s">
        <v>461</v>
      </c>
      <c r="L3" s="10" t="s">
        <v>462</v>
      </c>
      <c r="M3" s="18" t="s">
        <v>453</v>
      </c>
      <c r="N3" s="10" t="s">
        <v>463</v>
      </c>
      <c r="O3" s="10" t="s">
        <v>464</v>
      </c>
      <c r="P3" s="10" t="s">
        <v>465</v>
      </c>
      <c r="Q3" s="10" t="s">
        <v>466</v>
      </c>
      <c r="R3" s="18" t="s">
        <v>453</v>
      </c>
      <c r="S3" s="25" t="s">
        <v>467</v>
      </c>
      <c r="T3" s="26"/>
      <c r="U3" s="26"/>
      <c r="V3" s="27"/>
    </row>
    <row r="4" ht="14.25" spans="1:22">
      <c r="A4" s="16">
        <v>1</v>
      </c>
      <c r="B4" s="16" t="s">
        <v>468</v>
      </c>
      <c r="C4" s="16" t="s">
        <v>469</v>
      </c>
      <c r="D4" s="16" t="s">
        <v>470</v>
      </c>
      <c r="E4" s="16">
        <v>400</v>
      </c>
      <c r="F4" s="16">
        <v>5.5</v>
      </c>
      <c r="G4" s="16">
        <v>0.8</v>
      </c>
      <c r="H4" s="16"/>
      <c r="I4" s="16"/>
      <c r="J4" s="16">
        <v>10.25</v>
      </c>
      <c r="K4" s="16"/>
      <c r="L4" s="16">
        <v>4.46</v>
      </c>
      <c r="M4" s="19">
        <f>F4*G4*0.6+H4+I4*J4+K4*L4</f>
        <v>2.64</v>
      </c>
      <c r="N4" s="20">
        <f t="shared" ref="N4:N10" si="0">M4/E4</f>
        <v>0.0066</v>
      </c>
      <c r="O4" s="21">
        <v>22</v>
      </c>
      <c r="P4" s="21"/>
      <c r="Q4" s="28">
        <v>1</v>
      </c>
      <c r="R4" s="29">
        <f t="shared" ref="R4:R10" si="1">(O4+P4)*Q4</f>
        <v>22</v>
      </c>
      <c r="S4" s="30">
        <f t="shared" ref="S4:S10" si="2">R4/E4</f>
        <v>0.055</v>
      </c>
      <c r="T4" s="21">
        <f t="shared" ref="T4:T10" si="3">M4+R4</f>
        <v>24.64</v>
      </c>
      <c r="U4" s="31">
        <f t="shared" ref="U4:U10" si="4">N4+S4</f>
        <v>0.0616</v>
      </c>
      <c r="V4" s="32">
        <v>0.04</v>
      </c>
    </row>
    <row r="5" ht="14.25" spans="1:22">
      <c r="A5" s="16">
        <v>2</v>
      </c>
      <c r="B5" s="16" t="s">
        <v>471</v>
      </c>
      <c r="C5" s="16" t="s">
        <v>469</v>
      </c>
      <c r="D5" s="16">
        <v>63</v>
      </c>
      <c r="E5" s="16">
        <v>400</v>
      </c>
      <c r="F5" s="16">
        <v>5.5</v>
      </c>
      <c r="G5" s="16">
        <v>0.8</v>
      </c>
      <c r="H5" s="16"/>
      <c r="I5" s="16"/>
      <c r="J5" s="16">
        <v>10.25</v>
      </c>
      <c r="K5" s="16"/>
      <c r="L5" s="16">
        <v>4.46</v>
      </c>
      <c r="M5" s="19">
        <f t="shared" ref="M5:M10" si="5">F5*G5*0.7+H5+I5*J5+K5*L5</f>
        <v>3.08</v>
      </c>
      <c r="N5" s="20">
        <f t="shared" si="0"/>
        <v>0.0077</v>
      </c>
      <c r="O5" s="21">
        <v>22</v>
      </c>
      <c r="P5" s="21"/>
      <c r="Q5" s="28">
        <v>1</v>
      </c>
      <c r="R5" s="29">
        <f t="shared" si="1"/>
        <v>22</v>
      </c>
      <c r="S5" s="30">
        <f t="shared" si="2"/>
        <v>0.055</v>
      </c>
      <c r="T5" s="21">
        <f t="shared" si="3"/>
        <v>25.08</v>
      </c>
      <c r="U5" s="31">
        <f t="shared" si="4"/>
        <v>0.0627</v>
      </c>
      <c r="V5" s="32">
        <v>0.04</v>
      </c>
    </row>
    <row r="6" ht="14.25" spans="1:22">
      <c r="A6" s="16">
        <v>3</v>
      </c>
      <c r="B6" s="16" t="s">
        <v>472</v>
      </c>
      <c r="C6" s="16" t="s">
        <v>469</v>
      </c>
      <c r="D6" s="16" t="s">
        <v>473</v>
      </c>
      <c r="E6" s="16">
        <v>350</v>
      </c>
      <c r="F6" s="16">
        <v>11</v>
      </c>
      <c r="G6" s="16">
        <v>0.8</v>
      </c>
      <c r="H6" s="16"/>
      <c r="I6" s="16"/>
      <c r="J6" s="16">
        <v>10.25</v>
      </c>
      <c r="K6" s="16"/>
      <c r="L6" s="16">
        <v>4.46</v>
      </c>
      <c r="M6" s="19">
        <f t="shared" si="5"/>
        <v>6.16</v>
      </c>
      <c r="N6" s="20">
        <f t="shared" si="0"/>
        <v>0.0176</v>
      </c>
      <c r="O6" s="21">
        <v>22</v>
      </c>
      <c r="P6" s="21"/>
      <c r="Q6" s="28">
        <v>1</v>
      </c>
      <c r="R6" s="29">
        <f t="shared" si="1"/>
        <v>22</v>
      </c>
      <c r="S6" s="30">
        <f t="shared" si="2"/>
        <v>0.0628571428571429</v>
      </c>
      <c r="T6" s="21">
        <f t="shared" si="3"/>
        <v>28.16</v>
      </c>
      <c r="U6" s="31">
        <f t="shared" si="4"/>
        <v>0.0804571428571429</v>
      </c>
      <c r="V6" s="32">
        <v>0.08</v>
      </c>
    </row>
    <row r="7" ht="14.25" spans="1:22">
      <c r="A7" s="16">
        <v>4</v>
      </c>
      <c r="B7" s="16" t="s">
        <v>474</v>
      </c>
      <c r="C7" s="16" t="s">
        <v>469</v>
      </c>
      <c r="D7" s="16" t="s">
        <v>475</v>
      </c>
      <c r="E7" s="16">
        <v>350</v>
      </c>
      <c r="F7" s="16">
        <v>7.5</v>
      </c>
      <c r="G7" s="16">
        <v>0.8</v>
      </c>
      <c r="H7" s="16"/>
      <c r="I7" s="16"/>
      <c r="J7" s="16">
        <v>10.25</v>
      </c>
      <c r="K7" s="16"/>
      <c r="L7" s="16">
        <v>4.46</v>
      </c>
      <c r="M7" s="19">
        <f t="shared" si="5"/>
        <v>4.2</v>
      </c>
      <c r="N7" s="20">
        <f t="shared" si="0"/>
        <v>0.012</v>
      </c>
      <c r="O7" s="21">
        <v>22</v>
      </c>
      <c r="P7" s="21"/>
      <c r="Q7" s="28">
        <v>1</v>
      </c>
      <c r="R7" s="29">
        <f t="shared" si="1"/>
        <v>22</v>
      </c>
      <c r="S7" s="30">
        <f t="shared" si="2"/>
        <v>0.0628571428571429</v>
      </c>
      <c r="T7" s="21">
        <f t="shared" si="3"/>
        <v>26.2</v>
      </c>
      <c r="U7" s="31">
        <f t="shared" si="4"/>
        <v>0.0748571428571429</v>
      </c>
      <c r="V7" s="32">
        <v>0.07</v>
      </c>
    </row>
    <row r="8" ht="28.5" spans="1:22">
      <c r="A8" s="16">
        <v>5</v>
      </c>
      <c r="B8" s="16" t="s">
        <v>476</v>
      </c>
      <c r="C8" s="16" t="s">
        <v>469</v>
      </c>
      <c r="D8" s="17" t="s">
        <v>477</v>
      </c>
      <c r="E8" s="16">
        <v>300</v>
      </c>
      <c r="F8" s="16">
        <v>7.5</v>
      </c>
      <c r="G8" s="16">
        <v>0.8</v>
      </c>
      <c r="H8" s="16"/>
      <c r="I8" s="16"/>
      <c r="J8" s="16">
        <v>10.25</v>
      </c>
      <c r="K8" s="16"/>
      <c r="L8" s="16">
        <v>4.46</v>
      </c>
      <c r="M8" s="19">
        <f t="shared" si="5"/>
        <v>4.2</v>
      </c>
      <c r="N8" s="20">
        <f t="shared" si="0"/>
        <v>0.014</v>
      </c>
      <c r="O8" s="21">
        <v>22</v>
      </c>
      <c r="P8" s="21"/>
      <c r="Q8" s="28">
        <v>1</v>
      </c>
      <c r="R8" s="29">
        <f t="shared" si="1"/>
        <v>22</v>
      </c>
      <c r="S8" s="30">
        <f t="shared" si="2"/>
        <v>0.0733333333333333</v>
      </c>
      <c r="T8" s="21">
        <f t="shared" si="3"/>
        <v>26.2</v>
      </c>
      <c r="U8" s="31">
        <f t="shared" si="4"/>
        <v>0.0873333333333333</v>
      </c>
      <c r="V8" s="32">
        <v>0.09</v>
      </c>
    </row>
    <row r="9" ht="14.25" spans="1:22">
      <c r="A9" s="16">
        <v>6</v>
      </c>
      <c r="B9" s="16" t="s">
        <v>478</v>
      </c>
      <c r="C9" s="16" t="s">
        <v>469</v>
      </c>
      <c r="D9" s="16">
        <v>260</v>
      </c>
      <c r="E9" s="16">
        <v>250</v>
      </c>
      <c r="F9" s="16">
        <v>22</v>
      </c>
      <c r="G9" s="16">
        <v>0.8</v>
      </c>
      <c r="H9" s="16"/>
      <c r="I9" s="16"/>
      <c r="J9" s="16">
        <v>10.25</v>
      </c>
      <c r="K9" s="16"/>
      <c r="L9" s="16">
        <v>4.46</v>
      </c>
      <c r="M9" s="19">
        <f t="shared" si="5"/>
        <v>12.32</v>
      </c>
      <c r="N9" s="20">
        <f t="shared" si="0"/>
        <v>0.04928</v>
      </c>
      <c r="O9" s="21">
        <v>22</v>
      </c>
      <c r="P9" s="21"/>
      <c r="Q9" s="28">
        <v>1</v>
      </c>
      <c r="R9" s="29">
        <f t="shared" si="1"/>
        <v>22</v>
      </c>
      <c r="S9" s="30">
        <f t="shared" si="2"/>
        <v>0.088</v>
      </c>
      <c r="T9" s="21">
        <f t="shared" si="3"/>
        <v>34.32</v>
      </c>
      <c r="U9" s="31">
        <f t="shared" si="4"/>
        <v>0.13728</v>
      </c>
      <c r="V9" s="32">
        <v>0.18</v>
      </c>
    </row>
    <row r="10" ht="14.25" spans="1:22">
      <c r="A10" s="16">
        <v>7</v>
      </c>
      <c r="B10" s="16" t="s">
        <v>479</v>
      </c>
      <c r="C10" s="16" t="s">
        <v>469</v>
      </c>
      <c r="D10" s="16">
        <v>250</v>
      </c>
      <c r="E10" s="16">
        <v>250</v>
      </c>
      <c r="F10" s="16">
        <v>30</v>
      </c>
      <c r="G10" s="16">
        <v>0.8</v>
      </c>
      <c r="H10" s="16"/>
      <c r="I10" s="16"/>
      <c r="J10" s="16">
        <v>10.25</v>
      </c>
      <c r="K10" s="16"/>
      <c r="L10" s="16">
        <v>4.46</v>
      </c>
      <c r="M10" s="19">
        <f t="shared" si="5"/>
        <v>16.8</v>
      </c>
      <c r="N10" s="20">
        <f t="shared" si="0"/>
        <v>0.0672</v>
      </c>
      <c r="O10" s="21">
        <v>22</v>
      </c>
      <c r="P10" s="21"/>
      <c r="Q10" s="28">
        <v>1</v>
      </c>
      <c r="R10" s="29">
        <f t="shared" si="1"/>
        <v>22</v>
      </c>
      <c r="S10" s="30">
        <f t="shared" si="2"/>
        <v>0.088</v>
      </c>
      <c r="T10" s="21">
        <f t="shared" si="3"/>
        <v>38.8</v>
      </c>
      <c r="U10" s="31">
        <f t="shared" si="4"/>
        <v>0.1552</v>
      </c>
      <c r="V10" s="32">
        <v>0.18</v>
      </c>
    </row>
    <row r="11" ht="14.25" spans="1:22">
      <c r="A11" s="16">
        <v>8</v>
      </c>
      <c r="B11" s="16" t="s">
        <v>480</v>
      </c>
      <c r="C11" s="16" t="s">
        <v>469</v>
      </c>
      <c r="D11" s="16">
        <v>200</v>
      </c>
      <c r="E11" s="16">
        <v>300</v>
      </c>
      <c r="F11" s="16"/>
      <c r="G11" s="16"/>
      <c r="H11" s="16"/>
      <c r="I11" s="16"/>
      <c r="J11" s="16"/>
      <c r="K11" s="16"/>
      <c r="L11" s="16"/>
      <c r="M11" s="19"/>
      <c r="N11" s="20"/>
      <c r="O11" s="21"/>
      <c r="P11" s="21"/>
      <c r="Q11" s="28"/>
      <c r="R11" s="29"/>
      <c r="S11" s="30"/>
      <c r="T11" s="21"/>
      <c r="U11" s="31"/>
      <c r="V11" s="32">
        <v>0.15</v>
      </c>
    </row>
    <row r="12" ht="14.25" spans="1:22">
      <c r="A12" s="16">
        <v>9</v>
      </c>
      <c r="B12" s="16" t="s">
        <v>481</v>
      </c>
      <c r="C12" s="16" t="s">
        <v>469</v>
      </c>
      <c r="D12" s="16">
        <v>160</v>
      </c>
      <c r="E12" s="16">
        <v>350</v>
      </c>
      <c r="F12" s="16"/>
      <c r="G12" s="16"/>
      <c r="H12" s="16"/>
      <c r="I12" s="16"/>
      <c r="J12" s="16"/>
      <c r="K12" s="16"/>
      <c r="L12" s="16"/>
      <c r="M12" s="19"/>
      <c r="N12" s="20"/>
      <c r="O12" s="21"/>
      <c r="P12" s="21"/>
      <c r="Q12" s="28"/>
      <c r="R12" s="29"/>
      <c r="S12" s="30"/>
      <c r="T12" s="21"/>
      <c r="U12" s="31"/>
      <c r="V12" s="32">
        <v>0.12</v>
      </c>
    </row>
    <row r="13" ht="14.25" spans="1:22">
      <c r="A13" s="16">
        <v>10</v>
      </c>
      <c r="B13" s="16" t="s">
        <v>482</v>
      </c>
      <c r="C13" s="16" t="s">
        <v>483</v>
      </c>
      <c r="D13" s="16">
        <v>200</v>
      </c>
      <c r="E13" s="16">
        <v>200</v>
      </c>
      <c r="F13" s="16">
        <v>11</v>
      </c>
      <c r="G13" s="16">
        <v>0.8</v>
      </c>
      <c r="H13" s="16"/>
      <c r="I13" s="16"/>
      <c r="J13" s="16">
        <v>10.25</v>
      </c>
      <c r="K13" s="16"/>
      <c r="L13" s="16">
        <v>4.46</v>
      </c>
      <c r="M13" s="19">
        <f>F13*G13*0.7+H13+I13*J13+K13*L13</f>
        <v>6.16</v>
      </c>
      <c r="N13" s="20">
        <f>M13/E13</f>
        <v>0.0308</v>
      </c>
      <c r="O13" s="21">
        <v>22</v>
      </c>
      <c r="P13" s="21"/>
      <c r="Q13" s="28">
        <v>1</v>
      </c>
      <c r="R13" s="29">
        <f>(O13+P13)*Q13</f>
        <v>22</v>
      </c>
      <c r="S13" s="30">
        <f>R13/E13</f>
        <v>0.11</v>
      </c>
      <c r="T13" s="21">
        <f>M13+R13</f>
        <v>28.16</v>
      </c>
      <c r="U13" s="31">
        <f>N13+S13</f>
        <v>0.1408</v>
      </c>
      <c r="V13" s="32">
        <v>0.18</v>
      </c>
    </row>
    <row r="14" ht="14.25" spans="1:22">
      <c r="A14" s="16">
        <v>11</v>
      </c>
      <c r="B14" s="16" t="s">
        <v>484</v>
      </c>
      <c r="C14" s="16" t="s">
        <v>469</v>
      </c>
      <c r="D14" s="16">
        <v>600</v>
      </c>
      <c r="E14" s="16">
        <v>200</v>
      </c>
      <c r="F14" s="16">
        <v>70</v>
      </c>
      <c r="G14" s="16">
        <v>0.8</v>
      </c>
      <c r="H14" s="16"/>
      <c r="I14" s="16"/>
      <c r="J14" s="16">
        <v>10.25</v>
      </c>
      <c r="K14" s="16"/>
      <c r="L14" s="16">
        <v>4.46</v>
      </c>
      <c r="M14" s="19">
        <f>F14*G14*0.7+H14+I14*J14+K14*L14</f>
        <v>39.2</v>
      </c>
      <c r="N14" s="20">
        <f>M14/E14</f>
        <v>0.196</v>
      </c>
      <c r="O14" s="21">
        <v>22</v>
      </c>
      <c r="P14" s="21"/>
      <c r="Q14" s="28">
        <v>1</v>
      </c>
      <c r="R14" s="29">
        <f>(O14+P14)*Q14</f>
        <v>22</v>
      </c>
      <c r="S14" s="30">
        <f>R14/E14</f>
        <v>0.11</v>
      </c>
      <c r="T14" s="21">
        <f>M14+R14</f>
        <v>61.2</v>
      </c>
      <c r="U14" s="31">
        <f>N14+S14</f>
        <v>0.306</v>
      </c>
      <c r="V14" s="32">
        <v>0.31</v>
      </c>
    </row>
  </sheetData>
  <mergeCells count="11">
    <mergeCell ref="F1:U1"/>
    <mergeCell ref="F2:N2"/>
    <mergeCell ref="O2:S2"/>
    <mergeCell ref="A1:A3"/>
    <mergeCell ref="B1:B3"/>
    <mergeCell ref="C1:C3"/>
    <mergeCell ref="D1:D3"/>
    <mergeCell ref="E1:E3"/>
    <mergeCell ref="T2:T3"/>
    <mergeCell ref="U2:U3"/>
    <mergeCell ref="V2:V3"/>
  </mergeCells>
  <pageMargins left="0.75" right="0.75" top="1" bottom="1" header="0.5" footer="0.5"/>
  <headerFooter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3:N18"/>
  <sheetViews>
    <sheetView tabSelected="1" topLeftCell="D1" workbookViewId="0">
      <selection activeCell="M17" sqref="M17"/>
    </sheetView>
  </sheetViews>
  <sheetFormatPr defaultColWidth="8.725" defaultRowHeight="13.5"/>
  <cols>
    <col min="1" max="1" width="8.725" style="1"/>
    <col min="2" max="2" width="11.8166666666667" style="1" customWidth="1"/>
    <col min="3" max="3" width="23" style="1" customWidth="1"/>
    <col min="4" max="4" width="8.90833333333333" style="1" customWidth="1"/>
    <col min="5" max="6" width="19.125" style="2" customWidth="1"/>
    <col min="7" max="7" width="12.8166666666667" style="2"/>
    <col min="8" max="8" width="12.8166666666667" style="1"/>
    <col min="9" max="9" width="12.625" style="1" customWidth="1"/>
    <col min="10" max="11" width="12.8166666666667" style="1"/>
    <col min="12" max="12" width="13" style="1" customWidth="1"/>
    <col min="13" max="13" width="27.75" style="1" customWidth="1"/>
    <col min="14" max="16384" width="8.725" style="1"/>
  </cols>
  <sheetData>
    <row r="3" ht="24" customHeight="1" spans="2:14">
      <c r="B3" s="3" t="s">
        <v>3</v>
      </c>
      <c r="C3" s="3" t="s">
        <v>6</v>
      </c>
      <c r="D3" s="3" t="s">
        <v>485</v>
      </c>
      <c r="E3" s="4" t="s">
        <v>486</v>
      </c>
      <c r="F3" s="4" t="s">
        <v>487</v>
      </c>
      <c r="G3" s="4" t="s">
        <v>488</v>
      </c>
      <c r="H3" s="3" t="s">
        <v>489</v>
      </c>
      <c r="I3" s="3" t="s">
        <v>490</v>
      </c>
      <c r="J3" s="3" t="s">
        <v>491</v>
      </c>
      <c r="K3" s="3" t="s">
        <v>492</v>
      </c>
      <c r="L3" s="3" t="s">
        <v>493</v>
      </c>
      <c r="M3" s="3" t="s">
        <v>494</v>
      </c>
      <c r="N3" s="3" t="s">
        <v>489</v>
      </c>
    </row>
    <row r="4" ht="24" customHeight="1" spans="2:14">
      <c r="B4" s="3" t="s">
        <v>62</v>
      </c>
      <c r="C4" s="3" t="s">
        <v>63</v>
      </c>
      <c r="D4" s="3">
        <v>5.238</v>
      </c>
      <c r="E4" s="5">
        <v>85.43</v>
      </c>
      <c r="F4" s="6">
        <v>78.75</v>
      </c>
      <c r="G4" s="4">
        <v>54.95</v>
      </c>
      <c r="H4" s="7">
        <f>(E4-G4)/E4</f>
        <v>0.356783331382418</v>
      </c>
      <c r="I4" s="3">
        <v>76.67</v>
      </c>
      <c r="J4" s="8">
        <v>225356.11</v>
      </c>
      <c r="K4" s="3">
        <v>100000</v>
      </c>
      <c r="L4" s="3">
        <f>J4/K4</f>
        <v>2.2535611</v>
      </c>
      <c r="M4" s="3">
        <f>I4+L4</f>
        <v>78.9235611</v>
      </c>
      <c r="N4" s="7">
        <f>(F4-M4)/F4</f>
        <v>-0.00220395047619048</v>
      </c>
    </row>
    <row r="5" ht="24" customHeight="1" spans="2:14">
      <c r="B5" s="3" t="s">
        <v>77</v>
      </c>
      <c r="C5" s="3" t="s">
        <v>444</v>
      </c>
      <c r="D5" s="3">
        <v>6.949</v>
      </c>
      <c r="E5" s="4">
        <v>96.8063532</v>
      </c>
      <c r="F5" s="4">
        <v>96.81</v>
      </c>
      <c r="G5" s="4">
        <v>67.63</v>
      </c>
      <c r="H5" s="7">
        <f>(E5-G5)/E5</f>
        <v>0.301388826616805</v>
      </c>
      <c r="I5" s="3">
        <v>88.9</v>
      </c>
      <c r="J5" s="8">
        <v>431532.5</v>
      </c>
      <c r="K5" s="3">
        <v>100000</v>
      </c>
      <c r="L5" s="3">
        <f>J5/K5</f>
        <v>4.315325</v>
      </c>
      <c r="M5" s="3">
        <f>I5+L5</f>
        <v>93.215325</v>
      </c>
      <c r="N5" s="7">
        <f>(F5-M5)/F5</f>
        <v>0.0371312364425162</v>
      </c>
    </row>
    <row r="6" ht="24" customHeight="1" spans="2:14">
      <c r="B6" s="3" t="s">
        <v>270</v>
      </c>
      <c r="C6" s="3" t="s">
        <v>272</v>
      </c>
      <c r="D6" s="3">
        <v>3.5939</v>
      </c>
      <c r="E6" s="5">
        <v>44.78</v>
      </c>
      <c r="F6" s="6">
        <v>42.28</v>
      </c>
      <c r="G6" s="4">
        <v>27.75</v>
      </c>
      <c r="H6" s="7">
        <f>(E6-G6)/E6</f>
        <v>0.380303707012059</v>
      </c>
      <c r="I6" s="3">
        <v>39.44</v>
      </c>
      <c r="J6" s="3">
        <v>96040.78</v>
      </c>
      <c r="K6" s="3">
        <v>100000</v>
      </c>
      <c r="L6" s="3">
        <f>J6/K6</f>
        <v>0.9604078</v>
      </c>
      <c r="M6" s="3">
        <f>I6+L6</f>
        <v>40.4004078</v>
      </c>
      <c r="N6" s="7">
        <f>(F6-M6)/F6</f>
        <v>0.0444558230842007</v>
      </c>
    </row>
    <row r="18" spans="12:12">
      <c r="L18"/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SHT0017046 SHT0017121</vt:lpstr>
      <vt:lpstr>SHT0017042</vt:lpstr>
      <vt:lpstr>目标价格测算</vt:lpstr>
      <vt:lpstr>工序费</vt:lpstr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hewei</dc:creator>
  <cp:lastModifiedBy>Administrator</cp:lastModifiedBy>
  <dcterms:created xsi:type="dcterms:W3CDTF">2023-05-12T11:15:00Z</dcterms:created>
  <dcterms:modified xsi:type="dcterms:W3CDTF">2024-10-24T08:25:12Z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2052-12.1.0.16910</vt:lpwstr>
  </property>
  <property fmtid="{D5CDD505-2E9C-101B-9397-08002B2CF9AE}" pid="3" name="ICV">
    <vt:lpwstr>B8E871ADDE2F412FA514D52EB30D3EE2_13</vt:lpwstr>
  </property>
</Properties>
</file>