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素雅黑高配&amp;右舵" sheetId="6" r:id="rId1"/>
    <sheet name="269座椅" sheetId="5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<sst xmlns="http://schemas.openxmlformats.org/spreadsheetml/2006/main" count="111" uniqueCount="85">
  <si>
    <t xml:space="preserve">            价格执行协议       2024014-A5   </t>
  </si>
  <si>
    <t>甲方：湖南光华荣昌汽车部件有限公司</t>
  </si>
  <si>
    <t>乙方：湘乡简美新材料科技有限公司</t>
  </si>
  <si>
    <t xml:space="preserve">    甲乙双方在保持互惠互利的基础上，保持长久的，双方携手共同占领大市场，特签定价格协议如下：</t>
  </si>
  <si>
    <t>一、乙方供货P203-2022 素雅黑高配 PVC价格：（含运费，以未税价格为准）</t>
  </si>
  <si>
    <t>序号</t>
  </si>
  <si>
    <t>零件代码</t>
  </si>
  <si>
    <t>物料代码</t>
  </si>
  <si>
    <t>零部件名称</t>
  </si>
  <si>
    <t>3T素雅黑PVC</t>
  </si>
  <si>
    <t>5T素雅黑PVC</t>
  </si>
  <si>
    <t>5T素雅黑打孔通风PVC</t>
  </si>
  <si>
    <t>5T素雅黑打孔PVC</t>
  </si>
  <si>
    <t>黑色织物</t>
  </si>
  <si>
    <t>毛毡</t>
  </si>
  <si>
    <t>辅料价格</t>
  </si>
  <si>
    <t>加工价格合计</t>
  </si>
  <si>
    <t>合计单价</t>
  </si>
  <si>
    <t>件数</t>
  </si>
  <si>
    <t>1台份未税价格</t>
  </si>
  <si>
    <t>1台份含税价格</t>
  </si>
  <si>
    <t>用量</t>
  </si>
  <si>
    <t>费用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</si>
  <si>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.02.1180</t>
    </r>
  </si>
  <si>
    <t>SCS0008376</t>
  </si>
  <si>
    <t>主驾靠背护面总成（素雅黑打孔通风带气囊）</t>
  </si>
  <si>
    <t>2.02.1180</t>
  </si>
  <si>
    <t>SCS0008377</t>
  </si>
  <si>
    <t>副驾靠背护面总成（素雅黑打孔通风带气囊）</t>
  </si>
  <si>
    <t>SCS0008067</t>
  </si>
  <si>
    <t>右舵靠背护面总成（带气囊）</t>
  </si>
  <si>
    <t>SCS0008068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</si>
  <si>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.02.1200</t>
    </r>
  </si>
  <si>
    <t>SCS0008229</t>
  </si>
  <si>
    <t>右舵后排靠背面套</t>
  </si>
  <si>
    <t>备注：3T素雅黑PVC幅宽为1.4米，即每米57.1元；5T素雅黑PVC幅宽为1.4米，每米59.9元；5T素雅黑打孔通风PVC幅宽为1.4米，每米92.2元；5T素雅黑打孔PVC幅宽为1.4米，每米83.6元；织物辅料每米22.40；幅宽为1.5米；毛毡每米12.00元，幅宽为1.55米。（表格明细按未税计算）。</t>
  </si>
  <si>
    <t>二、发票开具：乙方必须开具国家规定税率的增值税专用发票。</t>
  </si>
  <si>
    <t>三、价格执行从2024年1月1日起至2025年12月31日。</t>
  </si>
  <si>
    <t>四、结算账期及方式：到货结算，发票挂账后的下个月的第一日起30天返款，现金结算。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</si>
  <si>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</si>
  <si>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</si>
  <si>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</si>
  <si>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</si>
  <si>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</si>
  <si>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</si>
  <si>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</si>
  <si>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t xml:space="preserve">            价格执行协议       2024014-A6   </t>
  </si>
  <si>
    <t>乙方：湘乡简美工贸有限公司</t>
  </si>
  <si>
    <t>一、乙方供货P203-269座椅织物价格：（含运费，以未税价格为准）</t>
  </si>
  <si>
    <r>
      <rPr>
        <sz val="9"/>
        <color theme="1"/>
        <rFont val="宋体"/>
        <charset val="134"/>
      </rPr>
      <t>序号</t>
    </r>
  </si>
  <si>
    <r>
      <rPr>
        <sz val="9"/>
        <color theme="1"/>
        <rFont val="宋体"/>
        <charset val="134"/>
      </rPr>
      <t>零件代码</t>
    </r>
  </si>
  <si>
    <r>
      <rPr>
        <sz val="9"/>
        <color theme="1"/>
        <rFont val="宋体"/>
        <charset val="134"/>
      </rPr>
      <t>物料代码</t>
    </r>
  </si>
  <si>
    <r>
      <rPr>
        <sz val="9"/>
        <color theme="1"/>
        <rFont val="宋体"/>
        <charset val="134"/>
      </rPr>
      <t>零部件名称</t>
    </r>
  </si>
  <si>
    <r>
      <rPr>
        <sz val="9"/>
        <color theme="1"/>
        <rFont val="宋体"/>
        <charset val="134"/>
      </rPr>
      <t>织物主料</t>
    </r>
  </si>
  <si>
    <r>
      <rPr>
        <sz val="9"/>
        <color theme="1"/>
        <rFont val="宋体"/>
        <charset val="134"/>
      </rPr>
      <t>黑色织物副料</t>
    </r>
  </si>
  <si>
    <t>PVC</t>
  </si>
  <si>
    <r>
      <rPr>
        <sz val="9"/>
        <color theme="1"/>
        <rFont val="宋体"/>
        <charset val="134"/>
      </rPr>
      <t>毛毡</t>
    </r>
  </si>
  <si>
    <r>
      <rPr>
        <sz val="9"/>
        <color theme="1"/>
        <rFont val="宋体"/>
        <charset val="134"/>
      </rPr>
      <t>辅料价格</t>
    </r>
  </si>
  <si>
    <r>
      <rPr>
        <b/>
        <sz val="9"/>
        <rFont val="宋体"/>
        <charset val="134"/>
      </rPr>
      <t>加工费</t>
    </r>
  </si>
  <si>
    <r>
      <rPr>
        <sz val="9"/>
        <color theme="1"/>
        <rFont val="宋体"/>
        <charset val="134"/>
      </rPr>
      <t>面套单价（含</t>
    </r>
    <r>
      <rPr>
        <sz val="9"/>
        <color theme="1"/>
        <rFont val="Arial"/>
        <charset val="134"/>
      </rPr>
      <t>13%</t>
    </r>
    <r>
      <rPr>
        <sz val="9"/>
        <color theme="1"/>
        <rFont val="宋体"/>
        <charset val="134"/>
      </rPr>
      <t>税）</t>
    </r>
  </si>
  <si>
    <r>
      <rPr>
        <b/>
        <sz val="10"/>
        <color theme="1"/>
        <rFont val="微软雅黑"/>
        <charset val="134"/>
      </rPr>
      <t>未税单价</t>
    </r>
  </si>
  <si>
    <r>
      <rPr>
        <sz val="9"/>
        <color theme="1"/>
        <rFont val="宋体"/>
        <charset val="134"/>
      </rPr>
      <t>件数</t>
    </r>
  </si>
  <si>
    <r>
      <rPr>
        <sz val="9"/>
        <rFont val="Arial"/>
        <charset val="134"/>
      </rPr>
      <t>1</t>
    </r>
    <r>
      <rPr>
        <sz val="9"/>
        <rFont val="宋体"/>
        <charset val="134"/>
      </rPr>
      <t>台份未税价格</t>
    </r>
  </si>
  <si>
    <r>
      <rPr>
        <sz val="11"/>
        <color theme="1"/>
        <rFont val="宋体"/>
        <charset val="134"/>
      </rPr>
      <t>备注</t>
    </r>
  </si>
  <si>
    <r>
      <rPr>
        <sz val="9"/>
        <color theme="1"/>
        <rFont val="宋体"/>
        <charset val="134"/>
      </rPr>
      <t>主料用量</t>
    </r>
  </si>
  <si>
    <r>
      <rPr>
        <sz val="9"/>
        <color theme="1"/>
        <rFont val="宋体"/>
        <charset val="134"/>
      </rPr>
      <t>主料费用</t>
    </r>
  </si>
  <si>
    <r>
      <rPr>
        <sz val="9"/>
        <color theme="1"/>
        <rFont val="宋体"/>
        <charset val="134"/>
      </rPr>
      <t>副料用量</t>
    </r>
  </si>
  <si>
    <r>
      <rPr>
        <sz val="9"/>
        <color theme="1"/>
        <rFont val="宋体"/>
        <charset val="134"/>
      </rPr>
      <t>副料费用</t>
    </r>
  </si>
  <si>
    <r>
      <rPr>
        <sz val="9"/>
        <color theme="1"/>
        <rFont val="宋体"/>
        <charset val="134"/>
      </rPr>
      <t>毛毡用量</t>
    </r>
  </si>
  <si>
    <r>
      <rPr>
        <sz val="9"/>
        <color theme="1"/>
        <rFont val="宋体"/>
        <charset val="134"/>
      </rPr>
      <t>毛毡费用</t>
    </r>
  </si>
  <si>
    <t>2.02.1203</t>
  </si>
  <si>
    <t>SCS0008387</t>
  </si>
  <si>
    <r>
      <rPr>
        <sz val="11"/>
        <color theme="1"/>
        <rFont val="宋体"/>
        <charset val="134"/>
      </rPr>
      <t>四分坐垫面套</t>
    </r>
  </si>
  <si>
    <t>2.02.1201</t>
  </si>
  <si>
    <t>SCS0008388</t>
  </si>
  <si>
    <r>
      <rPr>
        <sz val="11"/>
        <color theme="1"/>
        <rFont val="宋体"/>
        <charset val="134"/>
      </rPr>
      <t>六分坐垫面套</t>
    </r>
  </si>
  <si>
    <t>2.02.1199</t>
  </si>
  <si>
    <t>SCS0008389</t>
  </si>
  <si>
    <r>
      <rPr>
        <sz val="11"/>
        <color theme="1"/>
        <rFont val="宋体"/>
        <charset val="134"/>
      </rPr>
      <t>后排靠背面套总成</t>
    </r>
  </si>
  <si>
    <t>2.02.1191</t>
  </si>
  <si>
    <t>SCS0008232</t>
  </si>
  <si>
    <r>
      <rPr>
        <sz val="11"/>
        <color theme="1"/>
        <rFont val="宋体"/>
        <charset val="134"/>
      </rPr>
      <t>后排头枕面套</t>
    </r>
  </si>
  <si>
    <r>
      <rPr>
        <sz val="9"/>
        <rFont val="宋体"/>
        <charset val="134"/>
      </rPr>
      <t>合计</t>
    </r>
  </si>
  <si>
    <t>注：织物主料每米28元，幅宽为1.4米；织物辅料每米24元，幅宽为1.4米；毛毡每米12.00元，幅宽为1.55米。（表格明细按含税13%计算）。</t>
  </si>
  <si>
    <t>六、此协议一式四份，经双方代表签字后即生效，同时具备法律效力。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</si>
</sst>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  <numFmt numFmtId="179" formatCode="0_);\(0\)"/>
    <numFmt numFmtId="180" formatCode="0.0_ "/>
  </numFmts>
  <fonts count="50">
    <font>
      <sz val="12"/>
      <name val="宋体"/>
      <charset val="134"/>
    </font>
    <font>
      <sz val="11"/>
      <color theme="1"/>
      <name val="Arial"/>
      <charset val="134"/>
    </font>
    <font>
      <sz val="9"/>
      <name val="宋体"/>
      <charset val="134"/>
    </font>
    <font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Arial"/>
      <charset val="134"/>
    </font>
    <font>
      <sz val="9"/>
      <name val="Arial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9"/>
      <color theme="1"/>
      <name val="宋体"/>
      <charset val="134"/>
      <scheme val="minor"/>
    </font>
    <font>
      <b/>
      <sz val="9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2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color theme="1"/>
      <name val="微软雅黑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4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7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7" fontId="12" fillId="0" borderId="5" xfId="50" applyNumberFormat="1" applyFont="1" applyFill="1" applyBorder="1" applyAlignment="1">
      <alignment horizontal="center" vertical="center"/>
    </xf>
    <xf numFmtId="177" fontId="13" fillId="2" borderId="5" xfId="50" applyNumberFormat="1" applyFont="1" applyFill="1" applyBorder="1" applyAlignment="1">
      <alignment horizontal="center" vertical="center"/>
    </xf>
    <xf numFmtId="0" fontId="13" fillId="2" borderId="5" xfId="50" applyNumberFormat="1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/>
    </xf>
    <xf numFmtId="177" fontId="15" fillId="0" borderId="9" xfId="49" applyNumberFormat="1" applyFont="1" applyFill="1" applyBorder="1" applyAlignment="1">
      <alignment horizontal="center" vertical="center" wrapText="1"/>
    </xf>
    <xf numFmtId="177" fontId="15" fillId="0" borderId="1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7" fontId="15" fillId="0" borderId="12" xfId="49" applyNumberFormat="1" applyFont="1" applyFill="1" applyBorder="1" applyAlignment="1">
      <alignment horizontal="center" vertical="center" wrapText="1"/>
    </xf>
    <xf numFmtId="177" fontId="15" fillId="0" borderId="13" xfId="49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15" fillId="0" borderId="5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9" fontId="7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 wrapText="1" shrinkToFit="1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 shrinkToFit="1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76" fontId="22" fillId="0" borderId="8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177" fontId="24" fillId="0" borderId="2" xfId="49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7" fontId="25" fillId="0" borderId="2" xfId="0" applyNumberFormat="1" applyFont="1" applyFill="1" applyBorder="1" applyAlignment="1">
      <alignment horizontal="center" vertical="center" wrapText="1"/>
    </xf>
    <xf numFmtId="177" fontId="25" fillId="0" borderId="1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77" fontId="24" fillId="0" borderId="5" xfId="49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177" fontId="25" fillId="0" borderId="5" xfId="0" applyNumberFormat="1" applyFont="1" applyFill="1" applyBorder="1" applyAlignment="1">
      <alignment horizontal="center" vertical="center" wrapText="1"/>
    </xf>
    <xf numFmtId="177" fontId="25" fillId="0" borderId="14" xfId="0" applyNumberFormat="1" applyFont="1" applyFill="1" applyBorder="1" applyAlignment="1">
      <alignment horizontal="center" vertical="center" wrapText="1"/>
    </xf>
    <xf numFmtId="177" fontId="26" fillId="0" borderId="5" xfId="5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77" fontId="27" fillId="0" borderId="5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15" fillId="0" borderId="8" xfId="0" applyNumberFormat="1" applyFont="1" applyFill="1" applyBorder="1" applyAlignment="1">
      <alignment vertical="center"/>
    </xf>
    <xf numFmtId="0" fontId="15" fillId="0" borderId="8" xfId="0" applyNumberFormat="1" applyFont="1" applyFill="1" applyBorder="1" applyAlignment="1">
      <alignment horizontal="center" vertical="center"/>
    </xf>
    <xf numFmtId="180" fontId="15" fillId="0" borderId="8" xfId="0" applyNumberFormat="1" applyFont="1" applyFill="1" applyBorder="1" applyAlignment="1">
      <alignment horizontal="center" vertical="center"/>
    </xf>
    <xf numFmtId="177" fontId="28" fillId="0" borderId="15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11" xfId="50"/>
  </cellStyles>
  <tableStyles count="0" defaultTableStyle="TableStyleMedium2" defaultPivotStyle="PivotStyleLight16"/>
  <colors>
    <mruColors>
      <color rgb="001A35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workbookViewId="0">
      <selection activeCell="Q16" sqref="Q16"/>
    </sheetView>
  </sheetViews>
  <sheetFormatPr defaultColWidth="9" defaultRowHeight="13.5"/>
  <cols>
    <col min="1" max="1" width="3.125" style="9" customWidth="1"/>
    <col min="2" max="2" width="9" style="9" hidden="1" customWidth="1"/>
    <col min="3" max="3" width="11" style="9" customWidth="1"/>
    <col min="4" max="4" width="18.75" style="9" customWidth="1"/>
    <col min="5" max="5" width="6.125" style="66" customWidth="1"/>
    <col min="6" max="6" width="6.125" style="9" customWidth="1"/>
    <col min="7" max="7" width="6.125" style="66" customWidth="1"/>
    <col min="8" max="8" width="6.125" style="9" customWidth="1"/>
    <col min="9" max="9" width="6.625" style="66" customWidth="1"/>
    <col min="10" max="10" width="7.875" style="9" customWidth="1"/>
    <col min="11" max="11" width="5.25" style="66" customWidth="1"/>
    <col min="12" max="12" width="6" style="9" customWidth="1"/>
    <col min="13" max="13" width="5.625" style="66" customWidth="1"/>
    <col min="14" max="14" width="5.625" style="9" customWidth="1"/>
    <col min="15" max="15" width="5.625" style="66" customWidth="1"/>
    <col min="16" max="16" width="5.625" style="9" customWidth="1"/>
    <col min="17" max="17" width="7" style="9" customWidth="1"/>
    <col min="18" max="18" width="6.875" style="9" customWidth="1"/>
    <col min="19" max="19" width="7" style="9" customWidth="1"/>
    <col min="20" max="20" width="4" style="67" customWidth="1"/>
    <col min="21" max="21" width="8" style="68" customWidth="1"/>
    <col min="22" max="22" width="8.5" style="9" customWidth="1"/>
    <col min="23" max="16384" width="9" style="9"/>
  </cols>
  <sheetData>
    <row r="1" ht="22.5" spans="1:2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ht="17.25" spans="1:18">
      <c r="A2" s="9" t="s">
        <v>1</v>
      </c>
      <c r="F2" s="70"/>
      <c r="G2" s="70"/>
      <c r="H2" s="70"/>
      <c r="I2" s="70"/>
      <c r="J2" s="70"/>
      <c r="K2" s="70"/>
      <c r="L2" s="70"/>
      <c r="M2" s="70"/>
      <c r="N2" s="90"/>
      <c r="O2" s="70"/>
      <c r="P2" s="70"/>
      <c r="Q2" s="90"/>
      <c r="R2" s="5"/>
    </row>
    <row r="3" spans="1:1">
      <c r="A3" s="9" t="s">
        <v>2</v>
      </c>
    </row>
    <row r="4" s="1" customFormat="1" ht="24" customHeight="1" spans="1:1">
      <c r="A4" s="1" t="s">
        <v>3</v>
      </c>
    </row>
    <row r="5" ht="17.25" customHeight="1" spans="1:19">
      <c r="A5" s="9" t="s">
        <v>4</v>
      </c>
      <c r="S5" s="68"/>
    </row>
    <row r="6" spans="1:22">
      <c r="A6" s="71" t="s">
        <v>5</v>
      </c>
      <c r="B6" s="72" t="s">
        <v>6</v>
      </c>
      <c r="C6" s="72" t="s">
        <v>7</v>
      </c>
      <c r="D6" s="72" t="s">
        <v>8</v>
      </c>
      <c r="E6" s="73" t="s">
        <v>9</v>
      </c>
      <c r="F6" s="74"/>
      <c r="G6" s="73" t="s">
        <v>10</v>
      </c>
      <c r="H6" s="74"/>
      <c r="I6" s="91" t="s">
        <v>11</v>
      </c>
      <c r="J6" s="92"/>
      <c r="K6" s="91" t="s">
        <v>12</v>
      </c>
      <c r="L6" s="92"/>
      <c r="M6" s="73" t="s">
        <v>13</v>
      </c>
      <c r="N6" s="74"/>
      <c r="O6" s="73" t="s">
        <v>14</v>
      </c>
      <c r="P6" s="74"/>
      <c r="Q6" s="72" t="s">
        <v>15</v>
      </c>
      <c r="R6" s="93" t="s">
        <v>16</v>
      </c>
      <c r="S6" s="94" t="s">
        <v>17</v>
      </c>
      <c r="T6" s="95" t="s">
        <v>18</v>
      </c>
      <c r="U6" s="96" t="s">
        <v>19</v>
      </c>
      <c r="V6" s="97" t="s">
        <v>20</v>
      </c>
    </row>
    <row r="7" spans="1:22">
      <c r="A7" s="75"/>
      <c r="B7" s="76"/>
      <c r="C7" s="76"/>
      <c r="D7" s="76"/>
      <c r="E7" s="77" t="s">
        <v>21</v>
      </c>
      <c r="F7" s="76" t="s">
        <v>22</v>
      </c>
      <c r="G7" s="77" t="s">
        <v>21</v>
      </c>
      <c r="H7" s="76" t="s">
        <v>22</v>
      </c>
      <c r="I7" s="77" t="s">
        <v>21</v>
      </c>
      <c r="J7" s="76" t="s">
        <v>22</v>
      </c>
      <c r="K7" s="77" t="s">
        <v>21</v>
      </c>
      <c r="L7" s="76" t="s">
        <v>22</v>
      </c>
      <c r="M7" s="77" t="s">
        <v>21</v>
      </c>
      <c r="N7" s="76" t="s">
        <v>22</v>
      </c>
      <c r="O7" s="77" t="s">
        <v>21</v>
      </c>
      <c r="P7" s="76" t="s">
        <v>22</v>
      </c>
      <c r="Q7" s="76"/>
      <c r="R7" s="98"/>
      <c r="S7" s="99"/>
      <c r="T7" s="100"/>
      <c r="U7" s="101"/>
      <c r="V7" s="102"/>
    </row>
    <row r="8" s="64" customFormat="1" ht="30" customHeight="1" spans="1:22">
      <c r="A8" s="78">
        <v>1</v>
      </c>
      <c r="B8" s="79" t="s">
        <v>23</v>
      </c>
      <c r="C8" s="80" t="s">
        <v>24</v>
      </c>
      <c r="D8" s="81" t="s">
        <v>25</v>
      </c>
      <c r="E8" s="82">
        <v>0.62</v>
      </c>
      <c r="F8" s="83">
        <f t="shared" ref="F8:F12" si="0">E8*57.1</f>
        <v>35.402</v>
      </c>
      <c r="G8" s="82">
        <f t="shared" ref="G8:G11" si="1">0.215*1.39+0.13</f>
        <v>0.42885</v>
      </c>
      <c r="H8" s="83">
        <f t="shared" ref="H8:H12" si="2">G8*59.9</f>
        <v>25.688115</v>
      </c>
      <c r="I8" s="82">
        <f t="shared" ref="I8:I11" si="3">0.253*1.45</f>
        <v>0.36685</v>
      </c>
      <c r="J8" s="83">
        <f t="shared" ref="J8:J12" si="4">I8*92.2</f>
        <v>33.82357</v>
      </c>
      <c r="K8" s="82"/>
      <c r="L8" s="83">
        <f t="shared" ref="L8:L12" si="5">K8*83.6</f>
        <v>0</v>
      </c>
      <c r="M8" s="82">
        <v>0.11</v>
      </c>
      <c r="N8" s="83">
        <f t="shared" ref="N8:N12" si="6">M8*22.4</f>
        <v>2.464</v>
      </c>
      <c r="O8" s="82">
        <v>0.13</v>
      </c>
      <c r="P8" s="83">
        <f t="shared" ref="P8:P12" si="7">O8*12</f>
        <v>1.56</v>
      </c>
      <c r="Q8" s="103">
        <v>13.54</v>
      </c>
      <c r="R8" s="104">
        <v>22.24</v>
      </c>
      <c r="S8" s="105">
        <f t="shared" ref="S8:S12" si="8">R8+Q8+P8+N8+H8+F8+J8+L8</f>
        <v>134.717685</v>
      </c>
      <c r="T8" s="106">
        <v>1</v>
      </c>
      <c r="U8" s="107">
        <f t="shared" ref="U8:U12" si="9">S8*T8</f>
        <v>134.717685</v>
      </c>
      <c r="V8" s="108">
        <f t="shared" ref="V8:V12" si="10">U8*1.13</f>
        <v>152.23098405</v>
      </c>
    </row>
    <row r="9" s="64" customFormat="1" ht="30" customHeight="1" spans="1:22">
      <c r="A9" s="78">
        <v>2</v>
      </c>
      <c r="B9" s="79" t="s">
        <v>26</v>
      </c>
      <c r="C9" s="80" t="s">
        <v>27</v>
      </c>
      <c r="D9" s="81" t="s">
        <v>28</v>
      </c>
      <c r="E9" s="82">
        <v>0.62</v>
      </c>
      <c r="F9" s="83">
        <f t="shared" si="0"/>
        <v>35.402</v>
      </c>
      <c r="G9" s="82">
        <f t="shared" si="1"/>
        <v>0.42885</v>
      </c>
      <c r="H9" s="83">
        <f t="shared" si="2"/>
        <v>25.688115</v>
      </c>
      <c r="I9" s="82">
        <f t="shared" si="3"/>
        <v>0.36685</v>
      </c>
      <c r="J9" s="83">
        <f t="shared" si="4"/>
        <v>33.82357</v>
      </c>
      <c r="K9" s="82"/>
      <c r="L9" s="83">
        <f t="shared" si="5"/>
        <v>0</v>
      </c>
      <c r="M9" s="82">
        <v>0.11</v>
      </c>
      <c r="N9" s="83">
        <f t="shared" si="6"/>
        <v>2.464</v>
      </c>
      <c r="O9" s="82">
        <v>0.13</v>
      </c>
      <c r="P9" s="83">
        <f t="shared" si="7"/>
        <v>1.56</v>
      </c>
      <c r="Q9" s="103">
        <v>13.54</v>
      </c>
      <c r="R9" s="104">
        <v>22.24</v>
      </c>
      <c r="S9" s="105">
        <f t="shared" si="8"/>
        <v>134.717685</v>
      </c>
      <c r="T9" s="106">
        <v>1</v>
      </c>
      <c r="U9" s="107">
        <f t="shared" si="9"/>
        <v>134.717685</v>
      </c>
      <c r="V9" s="108">
        <f t="shared" si="10"/>
        <v>152.23098405</v>
      </c>
    </row>
    <row r="10" s="64" customFormat="1" ht="30" customHeight="1" spans="1:22">
      <c r="A10" s="78">
        <v>3</v>
      </c>
      <c r="B10" s="79" t="s">
        <v>23</v>
      </c>
      <c r="C10" s="80" t="s">
        <v>29</v>
      </c>
      <c r="D10" s="81" t="s">
        <v>30</v>
      </c>
      <c r="E10" s="82">
        <v>0.62</v>
      </c>
      <c r="F10" s="83">
        <f t="shared" si="0"/>
        <v>35.402</v>
      </c>
      <c r="G10" s="82">
        <f t="shared" si="1"/>
        <v>0.42885</v>
      </c>
      <c r="H10" s="83">
        <f t="shared" si="2"/>
        <v>25.688115</v>
      </c>
      <c r="I10" s="82">
        <f t="shared" si="3"/>
        <v>0.36685</v>
      </c>
      <c r="J10" s="83">
        <f t="shared" si="4"/>
        <v>33.82357</v>
      </c>
      <c r="K10" s="82"/>
      <c r="L10" s="83">
        <f t="shared" si="5"/>
        <v>0</v>
      </c>
      <c r="M10" s="82">
        <v>0.11</v>
      </c>
      <c r="N10" s="83">
        <f t="shared" si="6"/>
        <v>2.464</v>
      </c>
      <c r="O10" s="82">
        <v>0.13</v>
      </c>
      <c r="P10" s="83">
        <f t="shared" si="7"/>
        <v>1.56</v>
      </c>
      <c r="Q10" s="103">
        <v>13.54</v>
      </c>
      <c r="R10" s="104">
        <v>22.24</v>
      </c>
      <c r="S10" s="105">
        <f t="shared" si="8"/>
        <v>134.717685</v>
      </c>
      <c r="T10" s="106">
        <v>1</v>
      </c>
      <c r="U10" s="107">
        <f t="shared" si="9"/>
        <v>134.717685</v>
      </c>
      <c r="V10" s="108">
        <f t="shared" si="10"/>
        <v>152.23098405</v>
      </c>
    </row>
    <row r="11" s="64" customFormat="1" ht="30" customHeight="1" spans="1:22">
      <c r="A11" s="78">
        <v>4</v>
      </c>
      <c r="B11" s="79" t="s">
        <v>26</v>
      </c>
      <c r="C11" s="80" t="s">
        <v>31</v>
      </c>
      <c r="D11" s="81" t="s">
        <v>30</v>
      </c>
      <c r="E11" s="82">
        <v>0.62</v>
      </c>
      <c r="F11" s="83">
        <f t="shared" si="0"/>
        <v>35.402</v>
      </c>
      <c r="G11" s="82">
        <f t="shared" si="1"/>
        <v>0.42885</v>
      </c>
      <c r="H11" s="83">
        <f t="shared" si="2"/>
        <v>25.688115</v>
      </c>
      <c r="I11" s="82">
        <f t="shared" si="3"/>
        <v>0.36685</v>
      </c>
      <c r="J11" s="83">
        <f t="shared" si="4"/>
        <v>33.82357</v>
      </c>
      <c r="K11" s="82"/>
      <c r="L11" s="83">
        <f t="shared" si="5"/>
        <v>0</v>
      </c>
      <c r="M11" s="82">
        <v>0.11</v>
      </c>
      <c r="N11" s="83">
        <f t="shared" si="6"/>
        <v>2.464</v>
      </c>
      <c r="O11" s="82">
        <v>0.13</v>
      </c>
      <c r="P11" s="83">
        <f t="shared" si="7"/>
        <v>1.56</v>
      </c>
      <c r="Q11" s="103">
        <v>13.54</v>
      </c>
      <c r="R11" s="104">
        <v>22.24</v>
      </c>
      <c r="S11" s="105">
        <f t="shared" si="8"/>
        <v>134.717685</v>
      </c>
      <c r="T11" s="106">
        <v>1</v>
      </c>
      <c r="U11" s="107">
        <f t="shared" si="9"/>
        <v>134.717685</v>
      </c>
      <c r="V11" s="108">
        <f t="shared" si="10"/>
        <v>152.23098405</v>
      </c>
    </row>
    <row r="12" s="64" customFormat="1" ht="18" customHeight="1" spans="1:22">
      <c r="A12" s="78">
        <v>5</v>
      </c>
      <c r="B12" s="79" t="s">
        <v>32</v>
      </c>
      <c r="C12" s="80" t="s">
        <v>33</v>
      </c>
      <c r="D12" s="84" t="s">
        <v>34</v>
      </c>
      <c r="E12" s="82">
        <f>0.23*1.36</f>
        <v>0.3128</v>
      </c>
      <c r="F12" s="83">
        <f t="shared" si="0"/>
        <v>17.86088</v>
      </c>
      <c r="G12" s="82">
        <f>0.489*1.36+0.18</f>
        <v>0.84504</v>
      </c>
      <c r="H12" s="83">
        <f t="shared" si="2"/>
        <v>50.617896</v>
      </c>
      <c r="I12" s="82"/>
      <c r="J12" s="83">
        <f t="shared" si="4"/>
        <v>0</v>
      </c>
      <c r="K12" s="82">
        <f>0.374*1.5</f>
        <v>0.561</v>
      </c>
      <c r="L12" s="83">
        <f t="shared" si="5"/>
        <v>46.8996</v>
      </c>
      <c r="M12" s="82">
        <v>0.22</v>
      </c>
      <c r="N12" s="83">
        <f t="shared" si="6"/>
        <v>4.928</v>
      </c>
      <c r="O12" s="82">
        <v>0.41</v>
      </c>
      <c r="P12" s="83">
        <f t="shared" si="7"/>
        <v>4.92</v>
      </c>
      <c r="Q12" s="103">
        <v>5.86</v>
      </c>
      <c r="R12" s="104">
        <v>20.6</v>
      </c>
      <c r="S12" s="105">
        <f t="shared" si="8"/>
        <v>151.686376</v>
      </c>
      <c r="T12" s="106">
        <v>1</v>
      </c>
      <c r="U12" s="107">
        <f t="shared" si="9"/>
        <v>151.686376</v>
      </c>
      <c r="V12" s="108">
        <f t="shared" si="10"/>
        <v>171.40560488</v>
      </c>
    </row>
    <row r="13" s="65" customFormat="1" ht="25" customHeight="1" spans="1:22">
      <c r="A13" s="85"/>
      <c r="B13" s="86"/>
      <c r="C13" s="86"/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109"/>
      <c r="T13" s="110"/>
      <c r="U13" s="111"/>
      <c r="V13" s="112"/>
    </row>
    <row r="14" ht="34" customHeight="1" spans="1:22">
      <c r="A14" s="88" t="s">
        <v>35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113"/>
    </row>
    <row r="15" s="4" customFormat="1" ht="18.95" customHeight="1" spans="1:22">
      <c r="A15" s="31" t="s">
        <v>36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="4" customFormat="1" ht="18.95" customHeight="1" spans="1:13">
      <c r="A16" s="31" t="s">
        <v>37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="4" customFormat="1" ht="18.95" customHeight="1" spans="1:22">
      <c r="A17" s="31" t="s">
        <v>38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="4" customFormat="1" ht="18.95" customHeight="1" spans="1:22">
      <c r="A18" s="31" t="s">
        <v>39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="4" customFormat="1" ht="18.95" customHeight="1" spans="1:22">
      <c r="A19" s="31" t="s">
        <v>40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="4" customFormat="1" ht="18.95" customHeight="1" spans="1:22">
      <c r="A20" s="31" t="s">
        <v>41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="4" customFormat="1" ht="14.25" spans="1:2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="4" customFormat="1" ht="14.25" spans="1:14">
      <c r="A22" s="32" t="s">
        <v>42</v>
      </c>
      <c r="B22" s="32"/>
      <c r="C22" s="33"/>
      <c r="D22" s="32"/>
      <c r="F22" s="32"/>
      <c r="N22" s="32" t="s">
        <v>43</v>
      </c>
    </row>
    <row r="23" s="4" customFormat="1" ht="14.25" spans="1:14">
      <c r="A23" s="32"/>
      <c r="B23" s="32"/>
      <c r="C23" s="33"/>
      <c r="D23" s="32"/>
      <c r="F23" s="32"/>
      <c r="G23" s="32"/>
      <c r="H23" s="34"/>
      <c r="I23" s="32"/>
      <c r="J23" s="34"/>
      <c r="K23" s="32"/>
      <c r="L23" s="34"/>
      <c r="N23" s="32"/>
    </row>
    <row r="24" s="4" customFormat="1" ht="14.25" spans="1:14">
      <c r="A24" s="32" t="s">
        <v>44</v>
      </c>
      <c r="B24" s="32"/>
      <c r="C24" s="32"/>
      <c r="D24" s="32"/>
      <c r="F24" s="35"/>
      <c r="N24" s="35" t="s">
        <v>45</v>
      </c>
    </row>
  </sheetData>
  <mergeCells count="27">
    <mergeCell ref="A1:V1"/>
    <mergeCell ref="A4:Q4"/>
    <mergeCell ref="E6:F6"/>
    <mergeCell ref="G6:H6"/>
    <mergeCell ref="I6:J6"/>
    <mergeCell ref="K6:L6"/>
    <mergeCell ref="M6:N6"/>
    <mergeCell ref="O6:P6"/>
    <mergeCell ref="A14:V14"/>
    <mergeCell ref="A15:V15"/>
    <mergeCell ref="A16:M16"/>
    <mergeCell ref="A17:V17"/>
    <mergeCell ref="A18:V18"/>
    <mergeCell ref="A19:V19"/>
    <mergeCell ref="A20:V20"/>
    <mergeCell ref="A21:V21"/>
    <mergeCell ref="A24:D24"/>
    <mergeCell ref="A6:A7"/>
    <mergeCell ref="B6:B7"/>
    <mergeCell ref="C6:C7"/>
    <mergeCell ref="D6:D7"/>
    <mergeCell ref="Q6:Q7"/>
    <mergeCell ref="R6:R7"/>
    <mergeCell ref="S6:S7"/>
    <mergeCell ref="T6:T7"/>
    <mergeCell ref="U6:U7"/>
    <mergeCell ref="V6:V7"/>
  </mergeCells>
  <pageMargins left="0.118055555555556" right="0.118055555555556" top="0.432638888888889" bottom="0.0784722222222222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workbookViewId="0">
      <selection activeCell="A15" sqref="A15:I15"/>
    </sheetView>
  </sheetViews>
  <sheetFormatPr defaultColWidth="9" defaultRowHeight="13.5"/>
  <cols>
    <col min="1" max="1" width="4.125" style="5" customWidth="1"/>
    <col min="2" max="2" width="8.75" style="5" hidden="1" customWidth="1"/>
    <col min="3" max="3" width="11.75" style="5" customWidth="1"/>
    <col min="4" max="4" width="19.125" style="5" customWidth="1"/>
    <col min="5" max="5" width="6.75" style="6" customWidth="1"/>
    <col min="6" max="6" width="9" style="5" hidden="1" customWidth="1"/>
    <col min="7" max="7" width="8.375" style="5" customWidth="1"/>
    <col min="8" max="8" width="7.5" style="6" customWidth="1"/>
    <col min="9" max="9" width="9" style="5" hidden="1" customWidth="1"/>
    <col min="10" max="10" width="7.75" style="5" customWidth="1"/>
    <col min="11" max="11" width="7.875" style="6" customWidth="1"/>
    <col min="12" max="12" width="9" style="5" hidden="1" customWidth="1"/>
    <col min="13" max="13" width="7" style="5" customWidth="1"/>
    <col min="14" max="14" width="7.75" style="6" customWidth="1"/>
    <col min="15" max="15" width="9" style="5" hidden="1" customWidth="1"/>
    <col min="16" max="16" width="7.5" style="5" customWidth="1"/>
    <col min="17" max="17" width="8" style="5" customWidth="1"/>
    <col min="18" max="18" width="9.25" style="5" hidden="1" customWidth="1"/>
    <col min="19" max="22" width="9" style="5" hidden="1" customWidth="1"/>
    <col min="23" max="23" width="6.75" style="5" customWidth="1"/>
    <col min="24" max="25" width="9" style="5" hidden="1" customWidth="1"/>
    <col min="26" max="26" width="9" style="5" customWidth="1"/>
    <col min="27" max="27" width="4.875" style="5" customWidth="1"/>
    <col min="28" max="28" width="8" style="7" customWidth="1"/>
    <col min="29" max="30" width="9" style="5"/>
    <col min="31" max="31" width="13.625" style="5" customWidth="1"/>
    <col min="32" max="32" width="20.875" style="5" customWidth="1"/>
    <col min="33" max="16384" width="9" style="5"/>
  </cols>
  <sheetData>
    <row r="1" ht="45" customHeight="1" spans="1:28">
      <c r="A1" s="8" t="s">
        <v>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46"/>
    </row>
    <row r="2" ht="18" customHeight="1" spans="1:1">
      <c r="A2" s="5" t="s">
        <v>1</v>
      </c>
    </row>
    <row r="3" ht="18" customHeight="1" spans="1:1">
      <c r="A3" s="9" t="s">
        <v>47</v>
      </c>
    </row>
    <row r="4" s="1" customFormat="1" ht="24" customHeight="1" spans="1:1">
      <c r="A4" s="1" t="s">
        <v>3</v>
      </c>
    </row>
    <row r="5" ht="23.25" customHeight="1" spans="1:1">
      <c r="A5" s="5" t="s">
        <v>48</v>
      </c>
    </row>
    <row r="6" s="2" customFormat="1" ht="18" customHeight="1" spans="1:29">
      <c r="A6" s="10" t="s">
        <v>49</v>
      </c>
      <c r="B6" s="11" t="s">
        <v>50</v>
      </c>
      <c r="C6" s="12" t="s">
        <v>51</v>
      </c>
      <c r="D6" s="11" t="s">
        <v>52</v>
      </c>
      <c r="E6" s="13" t="s">
        <v>53</v>
      </c>
      <c r="F6" s="13"/>
      <c r="G6" s="14"/>
      <c r="H6" s="13" t="s">
        <v>54</v>
      </c>
      <c r="I6" s="13"/>
      <c r="J6" s="14"/>
      <c r="K6" s="13" t="s">
        <v>55</v>
      </c>
      <c r="L6" s="13"/>
      <c r="M6" s="14"/>
      <c r="N6" s="13" t="s">
        <v>56</v>
      </c>
      <c r="O6" s="13"/>
      <c r="P6" s="14"/>
      <c r="Q6" s="11" t="s">
        <v>57</v>
      </c>
      <c r="R6" s="39" t="s">
        <v>58</v>
      </c>
      <c r="S6" s="39"/>
      <c r="T6" s="39"/>
      <c r="U6" s="39"/>
      <c r="V6" s="39"/>
      <c r="W6" s="39"/>
      <c r="X6" s="11" t="s">
        <v>59</v>
      </c>
      <c r="Y6" s="47" t="s">
        <v>60</v>
      </c>
      <c r="Z6" s="48"/>
      <c r="AA6" s="11" t="s">
        <v>61</v>
      </c>
      <c r="AB6" s="49" t="s">
        <v>62</v>
      </c>
      <c r="AC6" s="50" t="s">
        <v>63</v>
      </c>
    </row>
    <row r="7" s="2" customFormat="1" ht="18" customHeight="1" spans="1:32">
      <c r="A7" s="15"/>
      <c r="B7" s="16"/>
      <c r="C7" s="17"/>
      <c r="D7" s="16"/>
      <c r="E7" s="18" t="s">
        <v>64</v>
      </c>
      <c r="F7" s="19"/>
      <c r="G7" s="16" t="s">
        <v>65</v>
      </c>
      <c r="H7" s="18" t="s">
        <v>66</v>
      </c>
      <c r="I7" s="19"/>
      <c r="J7" s="16" t="s">
        <v>67</v>
      </c>
      <c r="K7" s="18" t="s">
        <v>66</v>
      </c>
      <c r="L7" s="19"/>
      <c r="M7" s="16" t="s">
        <v>67</v>
      </c>
      <c r="N7" s="18" t="s">
        <v>68</v>
      </c>
      <c r="O7" s="19"/>
      <c r="P7" s="16" t="s">
        <v>69</v>
      </c>
      <c r="Q7" s="16"/>
      <c r="R7" s="40"/>
      <c r="S7" s="40"/>
      <c r="T7" s="40"/>
      <c r="U7" s="40"/>
      <c r="V7" s="40"/>
      <c r="W7" s="40"/>
      <c r="X7" s="16"/>
      <c r="Y7" s="51"/>
      <c r="Z7" s="52"/>
      <c r="AA7" s="16"/>
      <c r="AB7" s="53"/>
      <c r="AC7" s="54"/>
      <c r="AE7" s="55"/>
      <c r="AF7" s="55"/>
    </row>
    <row r="8" s="2" customFormat="1" ht="18" customHeight="1" spans="1:29">
      <c r="A8" s="20">
        <v>1</v>
      </c>
      <c r="B8" s="21" t="s">
        <v>70</v>
      </c>
      <c r="C8" s="22" t="s">
        <v>71</v>
      </c>
      <c r="D8" s="23" t="s">
        <v>72</v>
      </c>
      <c r="E8" s="24">
        <v>0.16</v>
      </c>
      <c r="F8" s="25"/>
      <c r="G8" s="26">
        <f>E8*28</f>
        <v>4.48</v>
      </c>
      <c r="H8" s="24">
        <v>0.44</v>
      </c>
      <c r="I8" s="25"/>
      <c r="J8" s="26">
        <f>H8*24</f>
        <v>10.56</v>
      </c>
      <c r="K8" s="24">
        <v>0.05</v>
      </c>
      <c r="L8" s="25"/>
      <c r="M8" s="26">
        <f>K8*41.3</f>
        <v>2.065</v>
      </c>
      <c r="N8" s="24">
        <v>0.26</v>
      </c>
      <c r="O8" s="25"/>
      <c r="P8" s="26">
        <f>N8*12</f>
        <v>3.12</v>
      </c>
      <c r="Q8" s="41">
        <v>5.938</v>
      </c>
      <c r="R8" s="42">
        <v>5.38</v>
      </c>
      <c r="S8" s="42">
        <v>0.63</v>
      </c>
      <c r="T8" s="43">
        <v>0.53</v>
      </c>
      <c r="U8" s="43">
        <v>1.12</v>
      </c>
      <c r="V8" s="42">
        <v>0.73</v>
      </c>
      <c r="W8" s="44">
        <f>V8+U8+T8+S8+R8</f>
        <v>8.39</v>
      </c>
      <c r="X8" s="45">
        <f>Y8*1.13</f>
        <v>39.04489</v>
      </c>
      <c r="Y8" s="45">
        <f>W8+Q8+P8+M8+J8+G8</f>
        <v>34.553</v>
      </c>
      <c r="Z8" s="56">
        <f>Y8-W8*0.03</f>
        <v>34.3013</v>
      </c>
      <c r="AA8" s="21">
        <v>1</v>
      </c>
      <c r="AB8" s="57">
        <f>AA8*Z8</f>
        <v>34.3013</v>
      </c>
      <c r="AC8" s="58"/>
    </row>
    <row r="9" s="2" customFormat="1" ht="18" customHeight="1" spans="1:29">
      <c r="A9" s="20">
        <v>2</v>
      </c>
      <c r="B9" s="21" t="s">
        <v>73</v>
      </c>
      <c r="C9" s="22" t="s">
        <v>74</v>
      </c>
      <c r="D9" s="23" t="s">
        <v>75</v>
      </c>
      <c r="E9" s="24">
        <v>0.16</v>
      </c>
      <c r="F9" s="25"/>
      <c r="G9" s="26">
        <f>E9*28</f>
        <v>4.48</v>
      </c>
      <c r="H9" s="24">
        <v>0.62</v>
      </c>
      <c r="I9" s="25"/>
      <c r="J9" s="26">
        <f>H9*24</f>
        <v>14.88</v>
      </c>
      <c r="K9" s="24">
        <v>0.05</v>
      </c>
      <c r="L9" s="25"/>
      <c r="M9" s="26">
        <f>K9*41.3</f>
        <v>2.065</v>
      </c>
      <c r="N9" s="24">
        <v>0.38</v>
      </c>
      <c r="O9" s="25"/>
      <c r="P9" s="26">
        <f>N9*12</f>
        <v>4.56</v>
      </c>
      <c r="Q9" s="41">
        <v>6.55</v>
      </c>
      <c r="R9" s="42">
        <v>6.91</v>
      </c>
      <c r="S9" s="42">
        <v>0.65</v>
      </c>
      <c r="T9" s="43">
        <v>0.55</v>
      </c>
      <c r="U9" s="43">
        <v>1.18</v>
      </c>
      <c r="V9" s="42">
        <v>0.75</v>
      </c>
      <c r="W9" s="44">
        <f>V9+U9+T9+S9+R9</f>
        <v>10.04</v>
      </c>
      <c r="X9" s="45">
        <f>Y9*1.13</f>
        <v>48.10975</v>
      </c>
      <c r="Y9" s="45">
        <f>W9+Q9+P9+M9+J9+G9</f>
        <v>42.575</v>
      </c>
      <c r="Z9" s="56">
        <f>Y9-W9*0.03</f>
        <v>42.2738</v>
      </c>
      <c r="AA9" s="21">
        <v>1</v>
      </c>
      <c r="AB9" s="57">
        <f>AA9*Z9</f>
        <v>42.2738</v>
      </c>
      <c r="AC9" s="58"/>
    </row>
    <row r="10" s="2" customFormat="1" ht="20.25" customHeight="1" spans="1:29">
      <c r="A10" s="20">
        <v>3</v>
      </c>
      <c r="B10" s="21" t="s">
        <v>76</v>
      </c>
      <c r="C10" s="22" t="s">
        <v>77</v>
      </c>
      <c r="D10" s="23" t="s">
        <v>78</v>
      </c>
      <c r="E10" s="24">
        <v>0.31</v>
      </c>
      <c r="F10" s="25"/>
      <c r="G10" s="26">
        <f>E10*28</f>
        <v>8.68</v>
      </c>
      <c r="H10" s="24">
        <v>0.89</v>
      </c>
      <c r="I10" s="25"/>
      <c r="J10" s="26">
        <f>H10*24</f>
        <v>21.36</v>
      </c>
      <c r="K10" s="24">
        <v>0.1</v>
      </c>
      <c r="L10" s="25"/>
      <c r="M10" s="26">
        <f>K10*41.3</f>
        <v>4.13</v>
      </c>
      <c r="N10" s="24">
        <v>0.31</v>
      </c>
      <c r="O10" s="25"/>
      <c r="P10" s="26">
        <f>N10*12</f>
        <v>3.72</v>
      </c>
      <c r="Q10" s="41">
        <v>5.838</v>
      </c>
      <c r="R10" s="42">
        <v>7.39</v>
      </c>
      <c r="S10" s="42">
        <v>0.48</v>
      </c>
      <c r="T10" s="43">
        <v>0.38</v>
      </c>
      <c r="U10" s="43">
        <v>1.54</v>
      </c>
      <c r="V10" s="42">
        <v>0.58</v>
      </c>
      <c r="W10" s="44">
        <f>V10+U10+T10+S10+R10</f>
        <v>10.37</v>
      </c>
      <c r="X10" s="45">
        <f>Y10*1.13</f>
        <v>61.13074</v>
      </c>
      <c r="Y10" s="45">
        <f>W10+Q10+P10+M10+J10+G10</f>
        <v>54.098</v>
      </c>
      <c r="Z10" s="56">
        <f>Y10-W10*0.03</f>
        <v>53.7869</v>
      </c>
      <c r="AA10" s="21">
        <v>1</v>
      </c>
      <c r="AB10" s="57">
        <f>AA10*Z10</f>
        <v>53.7869</v>
      </c>
      <c r="AC10" s="58"/>
    </row>
    <row r="11" s="2" customFormat="1" ht="18" customHeight="1" spans="1:29">
      <c r="A11" s="20">
        <v>4</v>
      </c>
      <c r="B11" s="21" t="s">
        <v>79</v>
      </c>
      <c r="C11" s="22" t="s">
        <v>80</v>
      </c>
      <c r="D11" s="23" t="s">
        <v>81</v>
      </c>
      <c r="E11" s="24">
        <v>0</v>
      </c>
      <c r="F11" s="25"/>
      <c r="G11" s="26">
        <f>E11*28</f>
        <v>0</v>
      </c>
      <c r="H11" s="24">
        <v>0.14</v>
      </c>
      <c r="I11" s="25"/>
      <c r="J11" s="26">
        <f>H11*24</f>
        <v>3.36</v>
      </c>
      <c r="K11" s="24">
        <v>0</v>
      </c>
      <c r="L11" s="25"/>
      <c r="M11" s="26">
        <f>K11*41.3</f>
        <v>0</v>
      </c>
      <c r="N11" s="24">
        <v>0</v>
      </c>
      <c r="O11" s="25"/>
      <c r="P11" s="26">
        <f>N11*15.5</f>
        <v>0</v>
      </c>
      <c r="Q11" s="41">
        <v>2.15</v>
      </c>
      <c r="R11" s="42">
        <v>3.8</v>
      </c>
      <c r="S11" s="42">
        <v>0.32</v>
      </c>
      <c r="T11" s="43">
        <v>0.22</v>
      </c>
      <c r="U11" s="43">
        <v>0.36</v>
      </c>
      <c r="V11" s="42">
        <v>0.3</v>
      </c>
      <c r="W11" s="44">
        <v>4.81</v>
      </c>
      <c r="X11" s="45">
        <f>Y11*1.13</f>
        <v>11.6616</v>
      </c>
      <c r="Y11" s="45">
        <f>W11+Q11+P11+M11+J11+G11</f>
        <v>10.32</v>
      </c>
      <c r="Z11" s="56">
        <f>Y11-W11*0.03</f>
        <v>10.1757</v>
      </c>
      <c r="AA11" s="16">
        <v>2</v>
      </c>
      <c r="AB11" s="57">
        <f>AA11*Z11</f>
        <v>20.3514</v>
      </c>
      <c r="AC11" s="58"/>
    </row>
    <row r="12" s="2" customFormat="1" ht="18" customHeight="1" spans="1:32">
      <c r="A12" s="27">
        <v>5</v>
      </c>
      <c r="B12" s="28"/>
      <c r="C12" s="28"/>
      <c r="D12" s="28" t="s">
        <v>82</v>
      </c>
      <c r="E12" s="29"/>
      <c r="F12" s="30"/>
      <c r="G12" s="30"/>
      <c r="H12" s="29"/>
      <c r="I12" s="30"/>
      <c r="J12" s="30"/>
      <c r="K12" s="29"/>
      <c r="L12" s="30"/>
      <c r="M12" s="30"/>
      <c r="N12" s="29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59">
        <f>SUM(AA8:AA11)</f>
        <v>5</v>
      </c>
      <c r="AB12" s="60">
        <f>SUM(AB8:AB11)</f>
        <v>150.7134</v>
      </c>
      <c r="AC12" s="61"/>
      <c r="AE12" s="55"/>
      <c r="AF12" s="55"/>
    </row>
    <row r="13" s="3" customFormat="1" ht="18" customHeight="1" spans="1:32">
      <c r="A13" s="3" t="s">
        <v>83</v>
      </c>
      <c r="AE13"/>
      <c r="AF13"/>
    </row>
    <row r="14" s="4" customFormat="1" ht="18.95" customHeight="1" spans="1:32">
      <c r="A14" s="31" t="s">
        <v>36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E14"/>
      <c r="AF14"/>
    </row>
    <row r="15" s="4" customFormat="1" ht="18.95" customHeight="1" spans="1:32">
      <c r="A15" s="31" t="s">
        <v>37</v>
      </c>
      <c r="B15" s="31"/>
      <c r="C15" s="31"/>
      <c r="D15" s="31"/>
      <c r="E15" s="31"/>
      <c r="F15" s="31"/>
      <c r="G15" s="31"/>
      <c r="H15" s="31"/>
      <c r="I15" s="31"/>
      <c r="AE15"/>
      <c r="AF15"/>
    </row>
    <row r="16" s="4" customFormat="1" ht="18.95" customHeight="1" spans="1:32">
      <c r="A16" s="31" t="s">
        <v>38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E16"/>
      <c r="AF16"/>
    </row>
    <row r="17" s="4" customFormat="1" ht="18.95" customHeight="1" spans="1:32">
      <c r="A17" s="31" t="s">
        <v>39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E17"/>
      <c r="AF17"/>
    </row>
    <row r="18" s="4" customFormat="1" ht="18.95" customHeight="1" spans="1:32">
      <c r="A18" s="31" t="s">
        <v>84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E18"/>
      <c r="AF18"/>
    </row>
    <row r="19" s="4" customFormat="1" ht="18.95" customHeight="1" spans="1:29">
      <c r="A19" s="31" t="s">
        <v>41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="4" customFormat="1" ht="14.25" spans="1:2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="4" customFormat="1" ht="14.25" spans="1:13">
      <c r="A21" s="32" t="s">
        <v>42</v>
      </c>
      <c r="B21" s="32"/>
      <c r="C21" s="33"/>
      <c r="D21" s="32"/>
      <c r="F21" s="32"/>
      <c r="M21" s="32" t="s">
        <v>43</v>
      </c>
    </row>
    <row r="22" s="4" customFormat="1" ht="14.25" spans="1:13">
      <c r="A22" s="32"/>
      <c r="B22" s="32"/>
      <c r="C22" s="33"/>
      <c r="D22" s="32"/>
      <c r="F22" s="32"/>
      <c r="G22" s="32"/>
      <c r="H22" s="34"/>
      <c r="M22" s="32"/>
    </row>
    <row r="23" s="4" customFormat="1" ht="14.25" spans="1:13">
      <c r="A23" s="32" t="s">
        <v>44</v>
      </c>
      <c r="B23" s="32"/>
      <c r="C23" s="32"/>
      <c r="D23" s="32"/>
      <c r="F23" s="35"/>
      <c r="M23" s="35" t="s">
        <v>45</v>
      </c>
    </row>
    <row r="24" spans="1:28">
      <c r="A24" s="36"/>
      <c r="B24" s="36"/>
      <c r="C24" s="36"/>
      <c r="D24" s="36"/>
      <c r="E24" s="37"/>
      <c r="F24" s="38"/>
      <c r="G24" s="36"/>
      <c r="H24" s="37"/>
      <c r="I24" s="38"/>
      <c r="J24" s="36"/>
      <c r="K24" s="37"/>
      <c r="L24" s="38"/>
      <c r="M24" s="36"/>
      <c r="N24" s="37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62"/>
      <c r="Z24" s="62"/>
      <c r="AA24" s="36"/>
      <c r="AB24" s="63"/>
    </row>
  </sheetData>
  <mergeCells count="26">
    <mergeCell ref="A1:AB1"/>
    <mergeCell ref="A4:T4"/>
    <mergeCell ref="E6:G6"/>
    <mergeCell ref="H6:J6"/>
    <mergeCell ref="K6:M6"/>
    <mergeCell ref="N6:P6"/>
    <mergeCell ref="A13:AC13"/>
    <mergeCell ref="A14:AC14"/>
    <mergeCell ref="A15:I15"/>
    <mergeCell ref="A16:AC16"/>
    <mergeCell ref="A17:AC17"/>
    <mergeCell ref="A18:AC18"/>
    <mergeCell ref="A19:AC19"/>
    <mergeCell ref="A20:AC20"/>
    <mergeCell ref="A23:D23"/>
    <mergeCell ref="A6:A7"/>
    <mergeCell ref="B6:B7"/>
    <mergeCell ref="C6:C7"/>
    <mergeCell ref="D6:D7"/>
    <mergeCell ref="Q6:Q7"/>
    <mergeCell ref="X6:X7"/>
    <mergeCell ref="AA6:AA7"/>
    <mergeCell ref="AB6:AB7"/>
    <mergeCell ref="AC6:AC7"/>
    <mergeCell ref="R6:W7"/>
    <mergeCell ref="Y6:Z7"/>
  </mergeCells>
  <pageMargins left="0.668055555555556" right="0" top="0.590277777777778" bottom="0.196527777777778" header="0.0777777777777778" footer="0.118055555555556"/>
  <pageSetup paperSize="9" scale="79" orientation="landscape"/>
  <headerFooter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9:G11"/>
  <sheetViews>
    <sheetView workbookViewId="0">
      <selection activeCell="K17" sqref="K17"/>
    </sheetView>
  </sheetViews>
  <sheetFormatPr defaultColWidth="9" defaultRowHeight="14.25" outlineLevelCol="6"/>
  <sheetData>
    <row r="9" spans="7:7">
      <c r="G9">
        <v>710.82</v>
      </c>
    </row>
    <row r="10" spans="7:7">
      <c r="G10">
        <v>771.39</v>
      </c>
    </row>
    <row r="11" spans="7:7">
      <c r="G11">
        <f>G10-G9</f>
        <v>60.5699999999999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素雅黑高配&amp;右舵</vt:lpstr>
      <vt:lpstr>269座椅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2022-09-21T09:17:00Z</dcterms:created>
  <dcterms:modified xsi:type="dcterms:W3CDTF">2024-10-29T08:16:34Z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94F81C53002F4775A32047565A48665E_13</vt:lpwstr>
  </property>
  <property fmtid="{D5CDD505-2E9C-101B-9397-08002B2CF9AE}" pid="3" name="KSOProductBuildVer">
    <vt:lpwstr>2052-12.1.0.18608</vt:lpwstr>
  </property>
</Properties>
</file>