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"/>
    </mc:Choice>
  </mc:AlternateContent>
  <xr:revisionPtr revIDLastSave="0" documentId="13_ncr:1_{2D2688CA-963A-4A72-BCA0-86E43C69D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S18" i="1" s="1"/>
  <c r="Q20" i="1"/>
  <c r="S20" i="1" s="1"/>
  <c r="J15" i="1" l="1"/>
  <c r="N15" i="1" s="1"/>
  <c r="N21" i="1" s="1"/>
  <c r="Q19" i="1"/>
  <c r="S19" i="1" s="1"/>
  <c r="Q17" i="1"/>
  <c r="S17" i="1" s="1"/>
  <c r="Q16" i="1"/>
  <c r="S16" i="1" s="1"/>
  <c r="Q15" i="1"/>
  <c r="S15" i="1" s="1"/>
  <c r="N9" i="1"/>
  <c r="N14" i="1" s="1"/>
  <c r="J9" i="1"/>
  <c r="S12" i="1"/>
  <c r="Q12" i="1"/>
  <c r="Q11" i="1"/>
  <c r="S11" i="1" s="1"/>
  <c r="Q10" i="1"/>
  <c r="S10" i="1" s="1"/>
  <c r="Q9" i="1"/>
  <c r="S9" i="1" s="1"/>
  <c r="Q6" i="1"/>
  <c r="S6" i="1" s="1"/>
  <c r="J3" i="1"/>
  <c r="S21" i="1" l="1"/>
  <c r="X21" i="1" s="1"/>
  <c r="S14" i="1"/>
  <c r="T14" i="1"/>
  <c r="X14" i="1"/>
  <c r="U14" i="1"/>
  <c r="W14" i="1"/>
  <c r="V14" i="1"/>
  <c r="T21" i="1" l="1"/>
  <c r="U21" i="1"/>
  <c r="V21" i="1"/>
  <c r="W21" i="1"/>
  <c r="Y14" i="1"/>
  <c r="Y21" i="1" l="1"/>
  <c r="Q5" i="1" l="1"/>
  <c r="S5" i="1" s="1"/>
  <c r="Q4" i="1"/>
  <c r="S4" i="1" s="1"/>
  <c r="Q3" i="1"/>
  <c r="S3" i="1" s="1"/>
  <c r="S8" i="1" s="1"/>
  <c r="N3" i="1"/>
  <c r="N8" i="1" s="1"/>
  <c r="W8" i="1" l="1"/>
  <c r="V8" i="1"/>
  <c r="U8" i="1"/>
  <c r="T8" i="1"/>
  <c r="Y8" i="1" s="1"/>
  <c r="X8" i="1"/>
</calcChain>
</file>

<file path=xl/sharedStrings.xml><?xml version="1.0" encoding="utf-8"?>
<sst xmlns="http://schemas.openxmlformats.org/spreadsheetml/2006/main" count="63" uniqueCount="45">
  <si>
    <t>序号</t>
  </si>
  <si>
    <t>车型</t>
  </si>
  <si>
    <t>采购工厂</t>
  </si>
  <si>
    <t>供应商</t>
  </si>
  <si>
    <t>零件号</t>
  </si>
  <si>
    <t>物料名称</t>
  </si>
  <si>
    <t>计量单位</t>
  </si>
  <si>
    <t>材料</t>
    <phoneticPr fontId="3" type="noConversion"/>
  </si>
  <si>
    <t>工序</t>
    <phoneticPr fontId="3" type="noConversion"/>
  </si>
  <si>
    <t>材质</t>
    <phoneticPr fontId="3" type="noConversion"/>
  </si>
  <si>
    <t>毛重</t>
    <phoneticPr fontId="3" type="noConversion"/>
  </si>
  <si>
    <t>净重</t>
    <phoneticPr fontId="3" type="noConversion"/>
  </si>
  <si>
    <t>材料单价-未税</t>
    <phoneticPr fontId="3" type="noConversion"/>
  </si>
  <si>
    <t>废铁单价</t>
    <phoneticPr fontId="3" type="noConversion"/>
  </si>
  <si>
    <t>材料费</t>
    <phoneticPr fontId="3" type="noConversion"/>
  </si>
  <si>
    <t>拆解工时费(元/h)</t>
    <phoneticPr fontId="3" type="noConversion"/>
  </si>
  <si>
    <t>拆解工时费(元/s)</t>
    <phoneticPr fontId="3" type="noConversion"/>
  </si>
  <si>
    <t>拆解工时s</t>
    <phoneticPr fontId="3" type="noConversion"/>
  </si>
  <si>
    <t>工序费</t>
    <phoneticPr fontId="3" type="noConversion"/>
  </si>
  <si>
    <t>包装</t>
    <phoneticPr fontId="3" type="noConversion"/>
  </si>
  <si>
    <t>运费</t>
    <phoneticPr fontId="3" type="noConversion"/>
  </si>
  <si>
    <t>管理费</t>
    <phoneticPr fontId="3" type="noConversion"/>
  </si>
  <si>
    <t>财务费</t>
    <phoneticPr fontId="3" type="noConversion"/>
  </si>
  <si>
    <t>利润</t>
    <phoneticPr fontId="3" type="noConversion"/>
  </si>
  <si>
    <t>合计</t>
    <phoneticPr fontId="3" type="noConversion"/>
  </si>
  <si>
    <t>河北工厂</t>
    <phoneticPr fontId="3" type="noConversion"/>
  </si>
  <si>
    <t>件</t>
  </si>
  <si>
    <t>断料</t>
    <phoneticPr fontId="3" type="noConversion"/>
  </si>
  <si>
    <t>车床</t>
    <phoneticPr fontId="3" type="noConversion"/>
  </si>
  <si>
    <t>倒角</t>
    <phoneticPr fontId="3" type="noConversion"/>
  </si>
  <si>
    <t>霸州政锦</t>
    <phoneticPr fontId="3" type="noConversion"/>
  </si>
  <si>
    <t>SHT0013109</t>
    <phoneticPr fontId="3" type="noConversion"/>
  </si>
  <si>
    <t>VDC阀下支架轴</t>
    <phoneticPr fontId="3" type="noConversion"/>
  </si>
  <si>
    <t>未税价</t>
    <phoneticPr fontId="3" type="noConversion"/>
  </si>
  <si>
    <t>挑槽</t>
    <phoneticPr fontId="3" type="noConversion"/>
  </si>
  <si>
    <t>SHT0010054</t>
    <phoneticPr fontId="3" type="noConversion"/>
  </si>
  <si>
    <t>VDC阀上固定轴</t>
    <phoneticPr fontId="3" type="noConversion"/>
  </si>
  <si>
    <t>20#</t>
    <phoneticPr fontId="3" type="noConversion"/>
  </si>
  <si>
    <t>SHT0013120</t>
    <phoneticPr fontId="3" type="noConversion"/>
  </si>
  <si>
    <t>扶手旋转轴</t>
    <phoneticPr fontId="3" type="noConversion"/>
  </si>
  <si>
    <t>45#</t>
    <phoneticPr fontId="3" type="noConversion"/>
  </si>
  <si>
    <t>打孔</t>
    <phoneticPr fontId="3" type="noConversion"/>
  </si>
  <si>
    <t>攻丝</t>
    <phoneticPr fontId="3" type="noConversion"/>
  </si>
  <si>
    <t>铰孔</t>
    <phoneticPr fontId="3" type="noConversion"/>
  </si>
  <si>
    <t>政锦最终价格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</si>
</sst>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176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shrinkToFit="1"/>
    </xf>
    <xf numFmtId="176" fontId="8" fillId="4" borderId="1" xfId="3" applyNumberFormat="1" applyFont="1" applyFill="1" applyBorder="1" applyAlignment="1" applyProtection="1">
      <alignment horizontal="left" vertical="center" wrapText="1"/>
      <protection locked="0"/>
    </xf>
    <xf numFmtId="0" fontId="8" fillId="4" borderId="1" xfId="4" applyFont="1" applyFill="1" applyBorder="1" applyAlignment="1" applyProtection="1">
      <alignment horizontal="center" vertical="center" wrapText="1"/>
      <protection locked="0"/>
    </xf>
    <xf numFmtId="0" fontId="9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9" fontId="2" fillId="0" borderId="2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6">
    <cellStyle name="BOM_Level_Below3 2" xfId="3" xr:uid="{C103AB77-E772-4054-8557-F2066222FEAF}"/>
    <cellStyle name="常规" xfId="0" builtinId="0"/>
    <cellStyle name="常规 2" xfId="1" xr:uid="{9CD89C84-A59E-4D55-8620-D565420B6A53}"/>
    <cellStyle name="常规 39 2" xfId="2" xr:uid="{4AF71373-117C-495C-83A6-B429CEA7B445}"/>
    <cellStyle name="常规_正司机座椅 _34 2" xfId="5" xr:uid="{0F29CA42-4734-4AE3-89A8-B044BA4111C0}"/>
    <cellStyle name="样式 1 10 2 2" xfId="4" xr:uid="{99BC71AC-FB1D-4349-A42F-6519261AE8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62442</xdr:colOff>
      <xdr:row>8</xdr:row>
      <xdr:rowOff>0</xdr:rowOff>
    </xdr:from>
    <xdr:to>
      <xdr:col>29</xdr:col>
      <xdr:colOff>519641</xdr:colOff>
      <xdr:row>13</xdr:row>
      <xdr:rowOff>2197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88B3090-C32A-C600-3069-A629DCE4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7909" y="2302933"/>
          <a:ext cx="2285999" cy="1483864"/>
        </a:xfrm>
        <a:prstGeom prst="rect">
          <a:avLst/>
        </a:prstGeom>
      </xdr:spPr>
    </xdr:pic>
    <xdr:clientData/>
  </xdr:twoCellAnchor>
  <xdr:twoCellAnchor editAs="oneCell">
    <xdr:from>
      <xdr:col>26</xdr:col>
      <xdr:colOff>74085</xdr:colOff>
      <xdr:row>1</xdr:row>
      <xdr:rowOff>0</xdr:rowOff>
    </xdr:from>
    <xdr:to>
      <xdr:col>29</xdr:col>
      <xdr:colOff>378884</xdr:colOff>
      <xdr:row>6</xdr:row>
      <xdr:rowOff>219075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5AB3940-D158-B348-B107-C85C5ACE0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19552" y="177800"/>
          <a:ext cx="2133599" cy="1751542"/>
        </a:xfrm>
        <a:prstGeom prst="rect">
          <a:avLst/>
        </a:prstGeom>
      </xdr:spPr>
    </xdr:pic>
    <xdr:clientData/>
  </xdr:twoCellAnchor>
  <xdr:twoCellAnchor editAs="oneCell">
    <xdr:from>
      <xdr:col>26</xdr:col>
      <xdr:colOff>43392</xdr:colOff>
      <xdr:row>14</xdr:row>
      <xdr:rowOff>99484</xdr:rowOff>
    </xdr:from>
    <xdr:to>
      <xdr:col>29</xdr:col>
      <xdr:colOff>538692</xdr:colOff>
      <xdr:row>19</xdr:row>
      <xdr:rowOff>85080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A044D73-923E-EF94-0F55-2EBCEFE1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88859" y="4180417"/>
          <a:ext cx="2324100" cy="146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E10" zoomScale="90" zoomScaleNormal="90" workbookViewId="0">
      <selection activeCell="Z21" sqref="Z21"/>
    </sheetView>
  </sheetViews>
  <sheetFormatPr defaultRowHeight="13.8" x14ac:dyDescent="0.25"/>
  <cols>
    <col min="5" max="5" width="11.88671875" customWidth="1"/>
    <col min="6" max="6" width="14.88671875" customWidth="1"/>
    <col min="17" max="17" width="11.44140625" customWidth="1"/>
    <col min="26" max="26" width="10.6640625" customWidth="1"/>
  </cols>
  <sheetData>
    <row r="1" spans="1:26" x14ac:dyDescent="0.25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40" t="s">
        <v>6</v>
      </c>
      <c r="H1" s="46" t="s">
        <v>33</v>
      </c>
      <c r="I1" s="2"/>
      <c r="J1" s="47" t="s">
        <v>7</v>
      </c>
      <c r="K1" s="48"/>
      <c r="L1" s="48"/>
      <c r="M1" s="48"/>
      <c r="N1" s="48"/>
      <c r="O1" s="49" t="s">
        <v>8</v>
      </c>
      <c r="P1" s="49"/>
      <c r="Q1" s="49"/>
      <c r="R1" s="49"/>
      <c r="S1" s="49"/>
      <c r="T1" s="3"/>
      <c r="Z1" s="4"/>
    </row>
    <row r="2" spans="1:26" ht="27.6" x14ac:dyDescent="0.25">
      <c r="A2" s="50"/>
      <c r="B2" s="51"/>
      <c r="C2" s="51"/>
      <c r="D2" s="51"/>
      <c r="E2" s="51"/>
      <c r="F2" s="51"/>
      <c r="G2" s="45"/>
      <c r="H2" s="46"/>
      <c r="I2" s="5" t="s">
        <v>9</v>
      </c>
      <c r="J2" s="6" t="s">
        <v>10</v>
      </c>
      <c r="K2" s="6" t="s">
        <v>11</v>
      </c>
      <c r="L2" s="1" t="s">
        <v>12</v>
      </c>
      <c r="M2" s="1" t="s">
        <v>13</v>
      </c>
      <c r="N2" s="6" t="s">
        <v>14</v>
      </c>
      <c r="O2" s="6" t="s">
        <v>8</v>
      </c>
      <c r="P2" s="7" t="s">
        <v>15</v>
      </c>
      <c r="Q2" s="1" t="s">
        <v>16</v>
      </c>
      <c r="R2" s="8" t="s">
        <v>17</v>
      </c>
      <c r="S2" s="9" t="s">
        <v>18</v>
      </c>
      <c r="T2" s="5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10" t="s">
        <v>44</v>
      </c>
    </row>
    <row r="3" spans="1:26" ht="23.4" customHeight="1" x14ac:dyDescent="0.25">
      <c r="A3" s="11">
        <v>1</v>
      </c>
      <c r="B3" s="12"/>
      <c r="C3" s="11" t="s">
        <v>25</v>
      </c>
      <c r="D3" s="13" t="s">
        <v>30</v>
      </c>
      <c r="E3" s="14" t="s">
        <v>31</v>
      </c>
      <c r="F3" s="15" t="s">
        <v>32</v>
      </c>
      <c r="G3" s="11" t="s">
        <v>26</v>
      </c>
      <c r="H3" s="16"/>
      <c r="I3" s="6" t="s">
        <v>37</v>
      </c>
      <c r="J3" s="17">
        <f>10*10*0.00617*(24.9+3+1.5)/1000</f>
        <v>1.8139799999999998E-2</v>
      </c>
      <c r="K3" s="17">
        <v>1.1299999999999999E-2</v>
      </c>
      <c r="L3" s="17">
        <v>5</v>
      </c>
      <c r="M3" s="17">
        <v>2</v>
      </c>
      <c r="N3" s="17">
        <f>L3*J3-(J3-K3)*M3</f>
        <v>7.7019399999999988E-2</v>
      </c>
      <c r="O3" s="6" t="s">
        <v>27</v>
      </c>
      <c r="P3" s="18">
        <v>20</v>
      </c>
      <c r="Q3" s="19">
        <f>P3/3600</f>
        <v>5.5555555555555558E-3</v>
      </c>
      <c r="R3" s="20">
        <v>8</v>
      </c>
      <c r="S3" s="21">
        <f>Q3*R3</f>
        <v>4.4444444444444446E-2</v>
      </c>
      <c r="T3" s="42">
        <v>0.01</v>
      </c>
      <c r="U3" s="44">
        <v>0.02</v>
      </c>
      <c r="V3" s="44">
        <v>0.01</v>
      </c>
      <c r="W3" s="44">
        <v>0.03</v>
      </c>
      <c r="X3" s="44">
        <v>0.05</v>
      </c>
      <c r="Y3" s="40"/>
      <c r="Z3" s="22"/>
    </row>
    <row r="4" spans="1:26" ht="23.4" customHeight="1" x14ac:dyDescent="0.25">
      <c r="A4" s="11"/>
      <c r="B4" s="12"/>
      <c r="C4" s="11"/>
      <c r="D4" s="13"/>
      <c r="E4" s="14"/>
      <c r="F4" s="15"/>
      <c r="G4" s="11"/>
      <c r="H4" s="23"/>
      <c r="I4" s="6"/>
      <c r="J4" s="17"/>
      <c r="K4" s="17"/>
      <c r="L4" s="17"/>
      <c r="M4" s="17"/>
      <c r="N4" s="17"/>
      <c r="O4" s="6" t="s">
        <v>28</v>
      </c>
      <c r="P4" s="18">
        <v>30</v>
      </c>
      <c r="Q4" s="19">
        <f>P4/3600</f>
        <v>8.3333333333333332E-3</v>
      </c>
      <c r="R4" s="20">
        <v>10</v>
      </c>
      <c r="S4" s="21">
        <f>Q4*R4</f>
        <v>8.3333333333333329E-2</v>
      </c>
      <c r="T4" s="43"/>
      <c r="U4" s="41"/>
      <c r="V4" s="41"/>
      <c r="W4" s="41"/>
      <c r="X4" s="41"/>
      <c r="Y4" s="41"/>
      <c r="Z4" s="22"/>
    </row>
    <row r="5" spans="1:26" ht="23.4" customHeight="1" x14ac:dyDescent="0.25">
      <c r="A5" s="11"/>
      <c r="B5" s="12"/>
      <c r="C5" s="11"/>
      <c r="D5" s="13"/>
      <c r="E5" s="14"/>
      <c r="F5" s="15"/>
      <c r="G5" s="11"/>
      <c r="H5" s="23"/>
      <c r="I5" s="6"/>
      <c r="J5" s="17"/>
      <c r="K5" s="17"/>
      <c r="L5" s="17"/>
      <c r="M5" s="17"/>
      <c r="N5" s="17"/>
      <c r="O5" s="6" t="s">
        <v>34</v>
      </c>
      <c r="P5" s="18">
        <v>30</v>
      </c>
      <c r="Q5" s="19">
        <f t="shared" ref="Q5" si="0">P5/3600</f>
        <v>8.3333333333333332E-3</v>
      </c>
      <c r="R5" s="20">
        <v>5</v>
      </c>
      <c r="S5" s="21">
        <f>Q5*R5</f>
        <v>4.1666666666666664E-2</v>
      </c>
      <c r="T5" s="43"/>
      <c r="U5" s="41"/>
      <c r="V5" s="41"/>
      <c r="W5" s="41"/>
      <c r="X5" s="41"/>
      <c r="Y5" s="41"/>
      <c r="Z5" s="22"/>
    </row>
    <row r="6" spans="1:26" ht="23.4" customHeight="1" x14ac:dyDescent="0.25">
      <c r="A6" s="11"/>
      <c r="B6" s="12"/>
      <c r="C6" s="11"/>
      <c r="D6" s="13"/>
      <c r="E6" s="14"/>
      <c r="F6" s="15"/>
      <c r="G6" s="11"/>
      <c r="H6" s="23"/>
      <c r="I6" s="6"/>
      <c r="J6" s="17"/>
      <c r="K6" s="17"/>
      <c r="L6" s="17"/>
      <c r="M6" s="17"/>
      <c r="N6" s="17"/>
      <c r="O6" s="6" t="s">
        <v>29</v>
      </c>
      <c r="P6" s="18">
        <v>30</v>
      </c>
      <c r="Q6" s="19">
        <f t="shared" ref="Q6" si="1">P6/3600</f>
        <v>8.3333333333333332E-3</v>
      </c>
      <c r="R6" s="20">
        <v>10</v>
      </c>
      <c r="S6" s="21">
        <f>Q6*R6</f>
        <v>8.3333333333333329E-2</v>
      </c>
      <c r="T6" s="43"/>
      <c r="U6" s="41"/>
      <c r="V6" s="41"/>
      <c r="W6" s="41"/>
      <c r="X6" s="41"/>
      <c r="Y6" s="41"/>
      <c r="Z6" s="22"/>
    </row>
    <row r="7" spans="1:26" ht="23.4" customHeight="1" x14ac:dyDescent="0.25">
      <c r="A7" s="11"/>
      <c r="B7" s="12"/>
      <c r="C7" s="11"/>
      <c r="D7" s="13"/>
      <c r="E7" s="14"/>
      <c r="F7" s="15"/>
      <c r="G7" s="11"/>
      <c r="H7" s="23"/>
      <c r="I7" s="6"/>
      <c r="J7" s="17"/>
      <c r="K7" s="17"/>
      <c r="L7" s="17"/>
      <c r="M7" s="17"/>
      <c r="N7" s="17"/>
      <c r="O7" s="6"/>
      <c r="P7" s="18"/>
      <c r="Q7" s="19"/>
      <c r="R7" s="20"/>
      <c r="S7" s="21"/>
      <c r="T7" s="43"/>
      <c r="U7" s="41"/>
      <c r="V7" s="41"/>
      <c r="W7" s="41"/>
      <c r="X7" s="41"/>
      <c r="Y7" s="41"/>
      <c r="Z7" s="22"/>
    </row>
    <row r="8" spans="1:26" s="36" customFormat="1" ht="23.4" customHeight="1" x14ac:dyDescent="0.25">
      <c r="A8" s="24"/>
      <c r="B8" s="25"/>
      <c r="C8" s="24"/>
      <c r="D8" s="26"/>
      <c r="E8" s="27"/>
      <c r="F8" s="28"/>
      <c r="G8" s="24"/>
      <c r="H8" s="29"/>
      <c r="I8" s="37" t="s">
        <v>24</v>
      </c>
      <c r="J8" s="38"/>
      <c r="K8" s="38"/>
      <c r="L8" s="38"/>
      <c r="M8" s="39"/>
      <c r="N8" s="30">
        <f>SUM(N3:N7)</f>
        <v>7.7019399999999988E-2</v>
      </c>
      <c r="O8" s="30"/>
      <c r="P8" s="31"/>
      <c r="Q8" s="30"/>
      <c r="R8" s="16"/>
      <c r="S8" s="32">
        <f>SUM(S3:S7)</f>
        <v>0.25277777777777777</v>
      </c>
      <c r="T8" s="33">
        <f>(N8+S8)*T3</f>
        <v>3.2979717777777773E-3</v>
      </c>
      <c r="U8" s="30">
        <f>(N8+S8)*U3</f>
        <v>6.5959435555555546E-3</v>
      </c>
      <c r="V8" s="30">
        <f>(N8+S8)*V3</f>
        <v>3.2979717777777773E-3</v>
      </c>
      <c r="W8" s="30">
        <f>(N8+S8)*W3</f>
        <v>9.8939153333333311E-3</v>
      </c>
      <c r="X8" s="30">
        <f>(N8+S8)*X3</f>
        <v>1.6489858888888886E-2</v>
      </c>
      <c r="Y8" s="34">
        <f>SUM(N8:X8)</f>
        <v>0.36937283911111107</v>
      </c>
      <c r="Z8" s="35">
        <v>0.4</v>
      </c>
    </row>
    <row r="9" spans="1:26" ht="23.4" customHeight="1" x14ac:dyDescent="0.25">
      <c r="A9" s="11">
        <v>1</v>
      </c>
      <c r="B9" s="12"/>
      <c r="C9" s="11" t="s">
        <v>25</v>
      </c>
      <c r="D9" s="13" t="s">
        <v>30</v>
      </c>
      <c r="E9" s="14" t="s">
        <v>35</v>
      </c>
      <c r="F9" s="15" t="s">
        <v>36</v>
      </c>
      <c r="G9" s="11" t="s">
        <v>26</v>
      </c>
      <c r="H9" s="16"/>
      <c r="I9" s="6" t="s">
        <v>37</v>
      </c>
      <c r="J9" s="17">
        <f>10*10*0.00617*(40.5+4+1.5)/1000</f>
        <v>2.8381999999999998E-2</v>
      </c>
      <c r="K9" s="17">
        <v>3.5000000000000003E-2</v>
      </c>
      <c r="L9" s="17">
        <v>5</v>
      </c>
      <c r="M9" s="17">
        <v>2</v>
      </c>
      <c r="N9" s="17">
        <f>L9*J9-(J9-K9)*M9</f>
        <v>0.15514600000000001</v>
      </c>
      <c r="O9" s="6" t="s">
        <v>27</v>
      </c>
      <c r="P9" s="18">
        <v>20</v>
      </c>
      <c r="Q9" s="19">
        <f>P9/3600</f>
        <v>5.5555555555555558E-3</v>
      </c>
      <c r="R9" s="20">
        <v>8</v>
      </c>
      <c r="S9" s="21">
        <f>Q9*R9</f>
        <v>4.4444444444444446E-2</v>
      </c>
      <c r="T9" s="42">
        <v>0.01</v>
      </c>
      <c r="U9" s="44">
        <v>0.02</v>
      </c>
      <c r="V9" s="44">
        <v>0.01</v>
      </c>
      <c r="W9" s="44">
        <v>0.03</v>
      </c>
      <c r="X9" s="44">
        <v>0.05</v>
      </c>
      <c r="Y9" s="40"/>
      <c r="Z9" s="22"/>
    </row>
    <row r="10" spans="1:26" ht="23.4" customHeight="1" x14ac:dyDescent="0.25">
      <c r="A10" s="11"/>
      <c r="B10" s="12"/>
      <c r="C10" s="11"/>
      <c r="D10" s="13"/>
      <c r="E10" s="14"/>
      <c r="F10" s="15"/>
      <c r="G10" s="11"/>
      <c r="H10" s="23"/>
      <c r="I10" s="6"/>
      <c r="J10" s="17"/>
      <c r="K10" s="17"/>
      <c r="L10" s="17"/>
      <c r="M10" s="17"/>
      <c r="N10" s="17"/>
      <c r="O10" s="6" t="s">
        <v>28</v>
      </c>
      <c r="P10" s="18">
        <v>30</v>
      </c>
      <c r="Q10" s="19">
        <f>P10/3600</f>
        <v>8.3333333333333332E-3</v>
      </c>
      <c r="R10" s="20">
        <v>15</v>
      </c>
      <c r="S10" s="21">
        <f>Q10*R10</f>
        <v>0.125</v>
      </c>
      <c r="T10" s="43"/>
      <c r="U10" s="41"/>
      <c r="V10" s="41"/>
      <c r="W10" s="41"/>
      <c r="X10" s="41"/>
      <c r="Y10" s="41"/>
      <c r="Z10" s="22"/>
    </row>
    <row r="11" spans="1:26" ht="23.4" customHeight="1" x14ac:dyDescent="0.25">
      <c r="A11" s="11"/>
      <c r="B11" s="12"/>
      <c r="C11" s="11"/>
      <c r="D11" s="13"/>
      <c r="E11" s="14"/>
      <c r="F11" s="15"/>
      <c r="G11" s="11"/>
      <c r="H11" s="23"/>
      <c r="I11" s="6"/>
      <c r="J11" s="17"/>
      <c r="K11" s="17"/>
      <c r="L11" s="17"/>
      <c r="M11" s="17"/>
      <c r="N11" s="17"/>
      <c r="O11" s="6" t="s">
        <v>34</v>
      </c>
      <c r="P11" s="18">
        <v>30</v>
      </c>
      <c r="Q11" s="19">
        <f t="shared" ref="Q11:Q12" si="2">P11/3600</f>
        <v>8.3333333333333332E-3</v>
      </c>
      <c r="R11" s="20">
        <v>5</v>
      </c>
      <c r="S11" s="21">
        <f>Q11*R11</f>
        <v>4.1666666666666664E-2</v>
      </c>
      <c r="T11" s="43"/>
      <c r="U11" s="41"/>
      <c r="V11" s="41"/>
      <c r="W11" s="41"/>
      <c r="X11" s="41"/>
      <c r="Y11" s="41"/>
      <c r="Z11" s="22"/>
    </row>
    <row r="12" spans="1:26" ht="23.4" customHeight="1" x14ac:dyDescent="0.25">
      <c r="A12" s="11"/>
      <c r="B12" s="12"/>
      <c r="C12" s="11"/>
      <c r="D12" s="13"/>
      <c r="E12" s="14"/>
      <c r="F12" s="15"/>
      <c r="G12" s="11"/>
      <c r="H12" s="23"/>
      <c r="I12" s="6"/>
      <c r="J12" s="17"/>
      <c r="K12" s="17"/>
      <c r="L12" s="17"/>
      <c r="M12" s="17"/>
      <c r="N12" s="17"/>
      <c r="O12" s="6" t="s">
        <v>29</v>
      </c>
      <c r="P12" s="18">
        <v>30</v>
      </c>
      <c r="Q12" s="19">
        <f t="shared" si="2"/>
        <v>8.3333333333333332E-3</v>
      </c>
      <c r="R12" s="20">
        <v>10</v>
      </c>
      <c r="S12" s="21">
        <f>Q12*R12</f>
        <v>8.3333333333333329E-2</v>
      </c>
      <c r="T12" s="43"/>
      <c r="U12" s="41"/>
      <c r="V12" s="41"/>
      <c r="W12" s="41"/>
      <c r="X12" s="41"/>
      <c r="Y12" s="41"/>
      <c r="Z12" s="22"/>
    </row>
    <row r="13" spans="1:26" ht="23.4" customHeight="1" x14ac:dyDescent="0.25">
      <c r="A13" s="11"/>
      <c r="B13" s="12"/>
      <c r="C13" s="11"/>
      <c r="D13" s="13"/>
      <c r="E13" s="14"/>
      <c r="F13" s="15"/>
      <c r="G13" s="11"/>
      <c r="H13" s="23"/>
      <c r="I13" s="6"/>
      <c r="J13" s="17"/>
      <c r="K13" s="17"/>
      <c r="L13" s="17"/>
      <c r="M13" s="17"/>
      <c r="N13" s="17"/>
      <c r="O13" s="6"/>
      <c r="P13" s="18"/>
      <c r="Q13" s="19"/>
      <c r="R13" s="20"/>
      <c r="S13" s="21"/>
      <c r="T13" s="43"/>
      <c r="U13" s="41"/>
      <c r="V13" s="41"/>
      <c r="W13" s="41"/>
      <c r="X13" s="41"/>
      <c r="Y13" s="41"/>
      <c r="Z13" s="22"/>
    </row>
    <row r="14" spans="1:26" s="36" customFormat="1" ht="23.4" customHeight="1" x14ac:dyDescent="0.25">
      <c r="A14" s="24"/>
      <c r="B14" s="25"/>
      <c r="C14" s="24"/>
      <c r="D14" s="26"/>
      <c r="E14" s="27"/>
      <c r="F14" s="28"/>
      <c r="G14" s="24"/>
      <c r="H14" s="29"/>
      <c r="I14" s="37" t="s">
        <v>24</v>
      </c>
      <c r="J14" s="38"/>
      <c r="K14" s="38"/>
      <c r="L14" s="38"/>
      <c r="M14" s="39"/>
      <c r="N14" s="30">
        <f>SUM(N9:N13)</f>
        <v>0.15514600000000001</v>
      </c>
      <c r="O14" s="30"/>
      <c r="P14" s="31"/>
      <c r="Q14" s="30"/>
      <c r="R14" s="16"/>
      <c r="S14" s="32">
        <f>SUM(S9:S13)</f>
        <v>0.29444444444444445</v>
      </c>
      <c r="T14" s="33">
        <f>(N14+S14)*T9</f>
        <v>4.495904444444445E-3</v>
      </c>
      <c r="U14" s="30">
        <f>(N14+S14)*U9</f>
        <v>8.99180888888889E-3</v>
      </c>
      <c r="V14" s="30">
        <f>(N14+S14)*V9</f>
        <v>4.495904444444445E-3</v>
      </c>
      <c r="W14" s="30">
        <f>(N14+S14)*W9</f>
        <v>1.3487713333333333E-2</v>
      </c>
      <c r="X14" s="30">
        <f>(N14+S14)*X9</f>
        <v>2.2479522222222225E-2</v>
      </c>
      <c r="Y14" s="34">
        <f>SUM(N14:X14)</f>
        <v>0.50354129777777779</v>
      </c>
      <c r="Z14" s="35">
        <v>0.55000000000000004</v>
      </c>
    </row>
    <row r="15" spans="1:26" ht="23.4" customHeight="1" x14ac:dyDescent="0.25">
      <c r="A15" s="11">
        <v>1</v>
      </c>
      <c r="B15" s="12"/>
      <c r="C15" s="11" t="s">
        <v>25</v>
      </c>
      <c r="D15" s="13" t="s">
        <v>30</v>
      </c>
      <c r="E15" s="14" t="s">
        <v>38</v>
      </c>
      <c r="F15" s="15" t="s">
        <v>39</v>
      </c>
      <c r="G15" s="11" t="s">
        <v>26</v>
      </c>
      <c r="H15" s="16"/>
      <c r="I15" s="6" t="s">
        <v>40</v>
      </c>
      <c r="J15" s="17">
        <f>30*30*0.00617*(58+6+1.5)/1000</f>
        <v>0.36372149999999998</v>
      </c>
      <c r="K15" s="17">
        <v>0.2384</v>
      </c>
      <c r="L15" s="17">
        <v>5</v>
      </c>
      <c r="M15" s="17">
        <v>2</v>
      </c>
      <c r="N15" s="17">
        <f>L15*J15-(J15-K15)*M15</f>
        <v>1.5679645</v>
      </c>
      <c r="O15" s="6" t="s">
        <v>27</v>
      </c>
      <c r="P15" s="18">
        <v>20</v>
      </c>
      <c r="Q15" s="19">
        <f>P15/3600</f>
        <v>5.5555555555555558E-3</v>
      </c>
      <c r="R15" s="20">
        <v>30</v>
      </c>
      <c r="S15" s="21">
        <f>Q15*R15</f>
        <v>0.16666666666666669</v>
      </c>
      <c r="T15" s="42">
        <v>0.01</v>
      </c>
      <c r="U15" s="44">
        <v>0.02</v>
      </c>
      <c r="V15" s="44">
        <v>0.01</v>
      </c>
      <c r="W15" s="44">
        <v>0.03</v>
      </c>
      <c r="X15" s="44">
        <v>0.05</v>
      </c>
      <c r="Y15" s="40"/>
      <c r="Z15" s="22"/>
    </row>
    <row r="16" spans="1:26" ht="23.4" customHeight="1" x14ac:dyDescent="0.25">
      <c r="A16" s="11"/>
      <c r="B16" s="12"/>
      <c r="C16" s="11"/>
      <c r="D16" s="13"/>
      <c r="E16" s="14"/>
      <c r="F16" s="15"/>
      <c r="G16" s="11"/>
      <c r="H16" s="23"/>
      <c r="I16" s="6"/>
      <c r="J16" s="17"/>
      <c r="K16" s="17"/>
      <c r="L16" s="17"/>
      <c r="M16" s="17"/>
      <c r="N16" s="17"/>
      <c r="O16" s="6" t="s">
        <v>28</v>
      </c>
      <c r="P16" s="18">
        <v>30</v>
      </c>
      <c r="Q16" s="19">
        <f>P16/3600</f>
        <v>8.3333333333333332E-3</v>
      </c>
      <c r="R16" s="20">
        <v>30</v>
      </c>
      <c r="S16" s="21">
        <f>Q16*R16</f>
        <v>0.25</v>
      </c>
      <c r="T16" s="43"/>
      <c r="U16" s="41"/>
      <c r="V16" s="41"/>
      <c r="W16" s="41"/>
      <c r="X16" s="41"/>
      <c r="Y16" s="41"/>
      <c r="Z16" s="22"/>
    </row>
    <row r="17" spans="1:26" ht="23.4" customHeight="1" x14ac:dyDescent="0.25">
      <c r="A17" s="11"/>
      <c r="B17" s="12"/>
      <c r="C17" s="11"/>
      <c r="D17" s="13"/>
      <c r="E17" s="14"/>
      <c r="F17" s="15"/>
      <c r="G17" s="11"/>
      <c r="H17" s="23"/>
      <c r="I17" s="6"/>
      <c r="J17" s="17"/>
      <c r="K17" s="17"/>
      <c r="L17" s="17"/>
      <c r="M17" s="17"/>
      <c r="N17" s="17"/>
      <c r="O17" s="6" t="s">
        <v>41</v>
      </c>
      <c r="P17" s="18">
        <v>15</v>
      </c>
      <c r="Q17" s="19">
        <f t="shared" ref="Q17:Q19" si="3">P17/3600</f>
        <v>4.1666666666666666E-3</v>
      </c>
      <c r="R17" s="20">
        <v>60</v>
      </c>
      <c r="S17" s="21">
        <f>Q17*R17</f>
        <v>0.25</v>
      </c>
      <c r="T17" s="43"/>
      <c r="U17" s="41"/>
      <c r="V17" s="41"/>
      <c r="W17" s="41"/>
      <c r="X17" s="41"/>
      <c r="Y17" s="41"/>
      <c r="Z17" s="22"/>
    </row>
    <row r="18" spans="1:26" ht="23.4" customHeight="1" x14ac:dyDescent="0.25">
      <c r="A18" s="11"/>
      <c r="B18" s="12"/>
      <c r="C18" s="11"/>
      <c r="D18" s="13"/>
      <c r="E18" s="14"/>
      <c r="F18" s="15"/>
      <c r="G18" s="11"/>
      <c r="H18" s="23"/>
      <c r="I18" s="6"/>
      <c r="J18" s="17"/>
      <c r="K18" s="17"/>
      <c r="L18" s="17"/>
      <c r="M18" s="17"/>
      <c r="N18" s="17"/>
      <c r="O18" s="6" t="s">
        <v>43</v>
      </c>
      <c r="P18" s="18">
        <v>30</v>
      </c>
      <c r="Q18" s="19">
        <f>P18/3600</f>
        <v>8.3333333333333332E-3</v>
      </c>
      <c r="R18" s="20">
        <v>20</v>
      </c>
      <c r="S18" s="21">
        <f>Q18*R18</f>
        <v>0.16666666666666666</v>
      </c>
      <c r="T18" s="43"/>
      <c r="U18" s="41"/>
      <c r="V18" s="41"/>
      <c r="W18" s="41"/>
      <c r="X18" s="41"/>
      <c r="Y18" s="41"/>
      <c r="Z18" s="22"/>
    </row>
    <row r="19" spans="1:26" ht="23.4" customHeight="1" x14ac:dyDescent="0.25">
      <c r="A19" s="11"/>
      <c r="B19" s="12"/>
      <c r="C19" s="11"/>
      <c r="D19" s="13"/>
      <c r="E19" s="14"/>
      <c r="F19" s="15"/>
      <c r="G19" s="11"/>
      <c r="H19" s="23"/>
      <c r="I19" s="6"/>
      <c r="J19" s="17"/>
      <c r="K19" s="17"/>
      <c r="L19" s="17"/>
      <c r="M19" s="17"/>
      <c r="N19" s="17"/>
      <c r="O19" s="6" t="s">
        <v>42</v>
      </c>
      <c r="P19" s="18">
        <v>15</v>
      </c>
      <c r="Q19" s="19">
        <f t="shared" si="3"/>
        <v>4.1666666666666666E-3</v>
      </c>
      <c r="R19" s="20">
        <v>30</v>
      </c>
      <c r="S19" s="21">
        <f>Q19*R19</f>
        <v>0.125</v>
      </c>
      <c r="T19" s="43"/>
      <c r="U19" s="41"/>
      <c r="V19" s="41"/>
      <c r="W19" s="41"/>
      <c r="X19" s="41"/>
      <c r="Y19" s="41"/>
      <c r="Z19" s="22"/>
    </row>
    <row r="20" spans="1:26" ht="23.4" customHeight="1" x14ac:dyDescent="0.25">
      <c r="A20" s="11"/>
      <c r="B20" s="12"/>
      <c r="C20" s="11"/>
      <c r="D20" s="13"/>
      <c r="E20" s="14"/>
      <c r="F20" s="15"/>
      <c r="G20" s="11"/>
      <c r="H20" s="23"/>
      <c r="I20" s="6"/>
      <c r="J20" s="17"/>
      <c r="K20" s="17"/>
      <c r="L20" s="17"/>
      <c r="M20" s="17"/>
      <c r="N20" s="17"/>
      <c r="O20" s="6" t="s">
        <v>29</v>
      </c>
      <c r="P20" s="18">
        <v>30</v>
      </c>
      <c r="Q20" s="19">
        <f t="shared" ref="Q20" si="4">P20/3600</f>
        <v>8.3333333333333332E-3</v>
      </c>
      <c r="R20" s="20">
        <v>10</v>
      </c>
      <c r="S20" s="21">
        <f>Q20*R20</f>
        <v>8.3333333333333329E-2</v>
      </c>
      <c r="T20" s="43"/>
      <c r="U20" s="41"/>
      <c r="V20" s="41"/>
      <c r="W20" s="41"/>
      <c r="X20" s="41"/>
      <c r="Y20" s="41"/>
      <c r="Z20" s="22"/>
    </row>
    <row r="21" spans="1:26" s="36" customFormat="1" ht="23.4" customHeight="1" x14ac:dyDescent="0.25">
      <c r="A21" s="24"/>
      <c r="B21" s="25"/>
      <c r="C21" s="24"/>
      <c r="D21" s="26"/>
      <c r="E21" s="27"/>
      <c r="F21" s="28"/>
      <c r="G21" s="24"/>
      <c r="H21" s="29"/>
      <c r="I21" s="37" t="s">
        <v>24</v>
      </c>
      <c r="J21" s="38"/>
      <c r="K21" s="38"/>
      <c r="L21" s="38"/>
      <c r="M21" s="39"/>
      <c r="N21" s="30">
        <f>SUM(N15:N20)</f>
        <v>1.5679645</v>
      </c>
      <c r="O21" s="30"/>
      <c r="P21" s="31"/>
      <c r="Q21" s="30"/>
      <c r="R21" s="16"/>
      <c r="S21" s="32">
        <f>SUM(S15:S20)</f>
        <v>1.0416666666666667</v>
      </c>
      <c r="T21" s="33">
        <f>(N21+S21)*T15</f>
        <v>2.6096311666666667E-2</v>
      </c>
      <c r="U21" s="30">
        <f>(N21+S21)*U15</f>
        <v>5.2192623333333334E-2</v>
      </c>
      <c r="V21" s="30">
        <f>(N21+S21)*V15</f>
        <v>2.6096311666666667E-2</v>
      </c>
      <c r="W21" s="30">
        <f>(N21+S21)*W15</f>
        <v>7.828893499999999E-2</v>
      </c>
      <c r="X21" s="30">
        <f>(N21+S21)*X15</f>
        <v>0.13048155833333333</v>
      </c>
      <c r="Y21" s="34">
        <f>SUM(N21:X21)</f>
        <v>2.9227869066666661</v>
      </c>
      <c r="Z21" s="35">
        <v>2.9</v>
      </c>
    </row>
  </sheetData>
  <mergeCells count="31">
    <mergeCell ref="F1:F2"/>
    <mergeCell ref="A1:A2"/>
    <mergeCell ref="B1:B2"/>
    <mergeCell ref="C1:C2"/>
    <mergeCell ref="D1:D2"/>
    <mergeCell ref="E1:E2"/>
    <mergeCell ref="G1:G2"/>
    <mergeCell ref="H1:H2"/>
    <mergeCell ref="J1:N1"/>
    <mergeCell ref="O1:S1"/>
    <mergeCell ref="T3:T7"/>
    <mergeCell ref="V3:V7"/>
    <mergeCell ref="W3:W7"/>
    <mergeCell ref="X3:X7"/>
    <mergeCell ref="Y3:Y7"/>
    <mergeCell ref="I8:M8"/>
    <mergeCell ref="U3:U7"/>
    <mergeCell ref="I21:M21"/>
    <mergeCell ref="Y9:Y13"/>
    <mergeCell ref="I14:M14"/>
    <mergeCell ref="T15:T20"/>
    <mergeCell ref="U15:U20"/>
    <mergeCell ref="V15:V20"/>
    <mergeCell ref="W15:W20"/>
    <mergeCell ref="X15:X20"/>
    <mergeCell ref="Y15:Y20"/>
    <mergeCell ref="T9:T13"/>
    <mergeCell ref="U9:U13"/>
    <mergeCell ref="V9:V13"/>
    <mergeCell ref="W9:W13"/>
    <mergeCell ref="X9:X1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2024-04-11T08:31:47Z</dcterms:modified>
</cp:coreProperties>
</file>