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 activeTab="1"/>
  </bookViews>
  <sheets>
    <sheet name="小时工" sheetId="1" r:id="rId1"/>
    <sheet name="同工同酬" sheetId="2" r:id="rId2"/>
  </sheets>
  <definedNames>
    <definedName name="_xlnm._FilterDatabase" localSheetId="0" hidden="1">小时工!$A$2:$L$49</definedName>
    <definedName name="_xlnm.Print_Titles" localSheetId="0">小时工!$1:$2</definedName>
    <definedName name="_xlnm.Print_Area" localSheetId="0">小时工!$A$1:$L$53</definedName>
  </definedName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H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10月17/22江西南昌客户端反馈金琥主驾座椅螺丝没打紧，重复发生4起，经查为10月生产，对装配林虎考核50元，下线员工郭望考核50元，班长连带考核20元。</t>
        </r>
      </text>
    </comment>
    <comment ref="E2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11.04增加10小时</t>
        </r>
      </text>
    </comment>
    <comment ref="E28" authorId="0">
      <text>
        <r>
          <rPr>
            <b/>
            <sz val="9"/>
            <rFont val="宋体"/>
            <charset val="134"/>
          </rPr>
          <t xml:space="preserve">Administrator:
</t>
        </r>
        <r>
          <rPr>
            <sz val="9"/>
            <rFont val="宋体"/>
            <charset val="134"/>
          </rPr>
          <t>11.04号增加10小时</t>
        </r>
      </text>
    </comment>
    <comment ref="E3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11.4号增加10小时工时</t>
        </r>
      </text>
    </comment>
    <comment ref="E3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11.04 10工时加入-9h</t>
        </r>
      </text>
    </comment>
    <comment ref="E4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11月4日10h加上</t>
        </r>
      </text>
    </comment>
    <comment ref="E4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11.4号10小时
缺上班卡</t>
        </r>
      </text>
    </comment>
  </commentList>
</comments>
</file>

<file path=xl/comments2.xml><?xml version="1.0" encoding="utf-8"?>
<comments xmlns="http://schemas.openxmlformats.org/spreadsheetml/2006/main">
  <authors>
    <author>Administrator</author>
  </authors>
  <commentList>
    <comment ref="H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24.8月起新薪资方案成品4100基本工资2100+绩效770+岗位工资A级1230，B级别930，C级630
10月岗位评定等级A级</t>
        </r>
      </text>
    </comment>
    <comment ref="I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24.8月成品物料实行新薪资方案，成品绩效770
10月绩效600，试用期员工无绩效-六折</t>
        </r>
      </text>
    </comment>
    <comment ref="L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10月补卡</t>
        </r>
      </text>
    </comment>
    <comment ref="H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试用期计件8折
</t>
        </r>
      </text>
    </comment>
    <comment ref="J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特殊工种津贴+岗位补贴</t>
        </r>
      </text>
    </comment>
    <comment ref="L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10月补卡</t>
        </r>
      </text>
    </comment>
    <comment ref="H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试用期计件8折
10月剔除100计件做绩效
</t>
        </r>
      </text>
    </comment>
    <comment ref="H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试用期计件8折</t>
        </r>
      </text>
    </comment>
    <comment ref="F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30号无打卡记录不计算</t>
        </r>
      </text>
    </comment>
    <comment ref="H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试用期计件8折
</t>
        </r>
      </text>
    </comment>
    <comment ref="L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10月补卡</t>
        </r>
      </text>
    </comment>
    <comment ref="F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15号九点半上班</t>
        </r>
      </text>
    </comment>
    <comment ref="H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试用期计件8折
</t>
        </r>
      </text>
    </comment>
    <comment ref="B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11.12花名册考勤漏掉人员</t>
        </r>
      </text>
    </comment>
    <comment ref="H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参照凌晓波计件平均核算约82元/天
计件8折</t>
        </r>
      </text>
    </comment>
    <comment ref="L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11.12补10月26假条</t>
        </r>
      </text>
    </comment>
  </commentList>
</comments>
</file>

<file path=xl/sharedStrings.xml><?xml version="1.0" encoding="utf-8"?>
<sst xmlns="http://schemas.openxmlformats.org/spreadsheetml/2006/main" count="162" uniqueCount="102">
  <si>
    <t>2024年10月生产一线临时工人员费用（诚展）</t>
  </si>
  <si>
    <t>序号</t>
  </si>
  <si>
    <t>姓名</t>
  </si>
  <si>
    <t>车间</t>
  </si>
  <si>
    <t>上岗日期</t>
  </si>
  <si>
    <t>出勤时间（h）</t>
  </si>
  <si>
    <t>单价（元/时）</t>
  </si>
  <si>
    <t>费用(元）</t>
  </si>
  <si>
    <t>补卡/考核（元）</t>
  </si>
  <si>
    <t>合计（元）</t>
  </si>
  <si>
    <t>水电费（元）</t>
  </si>
  <si>
    <t>劳务费用（元）</t>
  </si>
  <si>
    <t>备注</t>
  </si>
  <si>
    <t>田红军</t>
  </si>
  <si>
    <t>组装</t>
  </si>
  <si>
    <t>唐贵</t>
  </si>
  <si>
    <t>龙键鑫</t>
  </si>
  <si>
    <t>郭望</t>
  </si>
  <si>
    <t>尹健龙</t>
  </si>
  <si>
    <t>陈文明</t>
  </si>
  <si>
    <t>齐作主</t>
  </si>
  <si>
    <t>胡文军</t>
  </si>
  <si>
    <t>文开华</t>
  </si>
  <si>
    <t>吴海勇</t>
  </si>
  <si>
    <t>喻渭涛</t>
  </si>
  <si>
    <t>陈桂强</t>
  </si>
  <si>
    <t>陈兴富</t>
  </si>
  <si>
    <t>马亮存</t>
  </si>
  <si>
    <t>2024/10/17离职</t>
  </si>
  <si>
    <t>郭佳</t>
  </si>
  <si>
    <t>2024/10/11离职</t>
  </si>
  <si>
    <t>刘岳斌</t>
  </si>
  <si>
    <t>2024/10/19离职</t>
  </si>
  <si>
    <t>董婧雯</t>
  </si>
  <si>
    <t>发泡</t>
  </si>
  <si>
    <t>段伟臣</t>
  </si>
  <si>
    <t>2024/10/23离职</t>
  </si>
  <si>
    <t>文小武</t>
  </si>
  <si>
    <t>2024/10/28离职</t>
  </si>
  <si>
    <t>唐志珍</t>
  </si>
  <si>
    <t>谢桂华</t>
  </si>
  <si>
    <t>饶泽林</t>
  </si>
  <si>
    <t>高建兵</t>
  </si>
  <si>
    <t>2024/10/16离职</t>
  </si>
  <si>
    <t>王文兰</t>
  </si>
  <si>
    <t>2024/11/4离职</t>
  </si>
  <si>
    <t>赵凌波</t>
  </si>
  <si>
    <t>王荣肆</t>
  </si>
  <si>
    <t>陈铁</t>
  </si>
  <si>
    <t>2024/10/22离职</t>
  </si>
  <si>
    <t>孟华君</t>
  </si>
  <si>
    <t>罗熠鹏</t>
  </si>
  <si>
    <t>张忠宝</t>
  </si>
  <si>
    <t>唐亮</t>
  </si>
  <si>
    <t>罗国</t>
  </si>
  <si>
    <t>万平</t>
  </si>
  <si>
    <t>刘湘宇</t>
  </si>
  <si>
    <t>龙爱兰</t>
  </si>
  <si>
    <t>谭晓明</t>
  </si>
  <si>
    <t>成小礼</t>
  </si>
  <si>
    <t>2024/10/29离职</t>
  </si>
  <si>
    <t>朱兵</t>
  </si>
  <si>
    <t>黄军</t>
  </si>
  <si>
    <t>2024/10/12离职</t>
  </si>
  <si>
    <t>熊有金</t>
  </si>
  <si>
    <t>黄春云</t>
  </si>
  <si>
    <t>史双宇</t>
  </si>
  <si>
    <t>宋月如</t>
  </si>
  <si>
    <t>临时焊工</t>
  </si>
  <si>
    <t>2024/10/31离职</t>
  </si>
  <si>
    <t>汪拥军</t>
  </si>
  <si>
    <t>2024/11/7离职</t>
  </si>
  <si>
    <t>陈智</t>
  </si>
  <si>
    <t>汤学良</t>
  </si>
  <si>
    <t>合计</t>
  </si>
  <si>
    <t xml:space="preserve">制表：曾琼             审核：                                审批：                                     日期：2024年11月12日
 </t>
  </si>
  <si>
    <t>2024年10月诚展劳务工工资明细</t>
  </si>
  <si>
    <t>入职日期</t>
  </si>
  <si>
    <t>岗位</t>
  </si>
  <si>
    <t>应出勤（天）</t>
  </si>
  <si>
    <t>实出勤（天）</t>
  </si>
  <si>
    <t>基本工资（元）</t>
  </si>
  <si>
    <t>计件/岗位工资（元）</t>
  </si>
  <si>
    <t>绩效（元）</t>
  </si>
  <si>
    <t>加班及其他补贴（元）</t>
  </si>
  <si>
    <t>餐补（元）</t>
  </si>
  <si>
    <t>考核（元）</t>
  </si>
  <si>
    <t>应发工资（元）</t>
  </si>
  <si>
    <t>税前应发工资（元）</t>
  </si>
  <si>
    <t>谭聪元</t>
  </si>
  <si>
    <t>仓管员</t>
  </si>
  <si>
    <t>李需</t>
  </si>
  <si>
    <t>发泡操作工</t>
  </si>
  <si>
    <t>曾俊凯</t>
  </si>
  <si>
    <t>总装操作工</t>
  </si>
  <si>
    <t>蔡归仓</t>
  </si>
  <si>
    <t>焊工</t>
  </si>
  <si>
    <t>尹鑫波</t>
  </si>
  <si>
    <t>2024/11/6离职</t>
  </si>
  <si>
    <t>凌晓波</t>
  </si>
  <si>
    <t>2024/10/25离职</t>
  </si>
  <si>
    <t>周亮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</si>
</sst>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.00_ "/>
    <numFmt numFmtId="178" formatCode="0.0_ "/>
  </numFmts>
  <fonts count="37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b/>
      <sz val="16"/>
      <color indexed="8"/>
      <name val="宋体"/>
      <charset val="134"/>
    </font>
    <font>
      <b/>
      <sz val="12"/>
      <color indexed="8"/>
      <name val="宋体"/>
      <charset val="134"/>
    </font>
    <font>
      <sz val="12"/>
      <color indexed="8"/>
      <name val="宋体"/>
      <charset val="134"/>
    </font>
    <font>
      <sz val="11"/>
      <color rgb="FF000000"/>
      <name val="宋体"/>
      <charset val="134"/>
    </font>
    <font>
      <sz val="16"/>
      <color theme="1"/>
      <name val="宋体"/>
      <charset val="134"/>
      <scheme val="minor"/>
    </font>
    <font>
      <sz val="12"/>
      <color rgb="FF1A1AFC"/>
      <name val="宋体"/>
      <charset val="134"/>
    </font>
    <font>
      <sz val="11"/>
      <color rgb="FF1A1AFC"/>
      <name val="宋体"/>
      <charset val="134"/>
    </font>
    <font>
      <b/>
      <sz val="16"/>
      <color rgb="FFFF0000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name val="宋体"/>
      <charset val="134"/>
    </font>
    <font>
      <b/>
      <sz val="9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7" fillId="6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0" borderId="3" applyNumberFormat="0" applyFont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4" applyNumberFormat="0" applyFill="0" applyAlignment="0" applyProtection="0">
      <alignment vertical="center"/>
    </xf>
    <xf numFmtId="0" fontId="27" fillId="0" borderId="4" applyNumberFormat="0" applyFill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8" fillId="14" borderId="6" applyNumberFormat="0" applyAlignment="0" applyProtection="0">
      <alignment vertical="center"/>
    </xf>
    <xf numFmtId="0" fontId="29" fillId="14" borderId="2" applyNumberFormat="0" applyAlignment="0" applyProtection="0">
      <alignment vertical="center"/>
    </xf>
    <xf numFmtId="0" fontId="30" fillId="15" borderId="7" applyNumberFormat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77" fontId="4" fillId="2" borderId="1" xfId="0" applyNumberFormat="1" applyFont="1" applyFill="1" applyBorder="1" applyAlignment="1">
      <alignment horizontal="center" vertical="center" shrinkToFit="1"/>
    </xf>
    <xf numFmtId="0" fontId="5" fillId="3" borderId="1" xfId="0" applyFont="1" applyFill="1" applyBorder="1" applyAlignment="1">
      <alignment horizontal="center" vertical="center"/>
    </xf>
    <xf numFmtId="177" fontId="5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7" fontId="4" fillId="3" borderId="1" xfId="0" applyNumberFormat="1" applyFont="1" applyFill="1" applyBorder="1" applyAlignment="1">
      <alignment horizontal="center" vertical="center" shrinkToFit="1"/>
    </xf>
    <xf numFmtId="0" fontId="1" fillId="0" borderId="1" xfId="0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 vertical="center" wrapText="1"/>
    </xf>
    <xf numFmtId="0" fontId="2" fillId="0" borderId="1" xfId="0" applyFont="1" applyFill="1" applyBorder="1" applyAlignment="1">
      <alignment vertical="center" wrapText="1"/>
    </xf>
    <xf numFmtId="178" fontId="4" fillId="2" borderId="1" xfId="0" applyNumberFormat="1" applyFont="1" applyFill="1" applyBorder="1" applyAlignment="1">
      <alignment horizontal="center" vertical="center" shrinkToFit="1"/>
    </xf>
    <xf numFmtId="177" fontId="4" fillId="0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shrinkToFit="1"/>
    </xf>
    <xf numFmtId="0" fontId="1" fillId="0" borderId="1" xfId="0" applyFont="1" applyFill="1" applyBorder="1" applyAlignment="1">
      <alignment vertical="center"/>
    </xf>
    <xf numFmtId="0" fontId="4" fillId="2" borderId="1" xfId="0" applyNumberFormat="1" applyFont="1" applyFill="1" applyBorder="1" applyAlignment="1">
      <alignment horizontal="left" vertical="center" shrinkToFit="1"/>
    </xf>
    <xf numFmtId="0" fontId="4" fillId="3" borderId="1" xfId="0" applyFont="1" applyFill="1" applyBorder="1" applyAlignment="1">
      <alignment horizontal="center" vertical="center" shrinkToFit="1"/>
    </xf>
    <xf numFmtId="0" fontId="6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177" fontId="9" fillId="2" borderId="1" xfId="0" applyNumberFormat="1" applyFont="1" applyFill="1" applyBorder="1" applyAlignment="1">
      <alignment horizontal="center" vertical="center" shrinkToFit="1"/>
    </xf>
    <xf numFmtId="14" fontId="0" fillId="0" borderId="1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/>
    </xf>
    <xf numFmtId="177" fontId="11" fillId="0" borderId="1" xfId="0" applyNumberFormat="1" applyFont="1" applyFill="1" applyBorder="1" applyAlignment="1">
      <alignment horizontal="center" vertical="center"/>
    </xf>
    <xf numFmtId="177" fontId="1" fillId="0" borderId="0" xfId="0" applyNumberFormat="1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FF00"/>
      <color rgb="00FFFFFF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4"/>
  <sheetViews>
    <sheetView workbookViewId="0">
      <pane xSplit="3" ySplit="2" topLeftCell="D39" activePane="bottomRight" state="frozen"/>
      <selection/>
      <selection pane="topRight"/>
      <selection pane="bottomLeft"/>
      <selection pane="bottomRight" activeCell="M1" sqref="M$1:M$1048576"/>
    </sheetView>
  </sheetViews>
  <sheetFormatPr defaultColWidth="9" defaultRowHeight="27" customHeight="1"/>
  <cols>
    <col min="1" max="1" width="5.625" style="1" customWidth="1"/>
    <col min="2" max="2" width="8.875" style="1" customWidth="1"/>
    <col min="3" max="3" width="9.875" style="1" customWidth="1"/>
    <col min="4" max="4" width="11.625" style="1" customWidth="1"/>
    <col min="5" max="5" width="13.25" style="1" customWidth="1"/>
    <col min="6" max="6" width="14.125" style="1" customWidth="1"/>
    <col min="7" max="7" width="11.625" style="1" customWidth="1"/>
    <col min="8" max="8" width="14.75" style="1" customWidth="1"/>
    <col min="9" max="9" width="13.625" style="1" customWidth="1"/>
    <col min="10" max="10" width="8.25" style="1" customWidth="1"/>
    <col min="11" max="11" width="15.875" style="1" customWidth="1"/>
    <col min="12" max="12" width="16.375" style="1" customWidth="1"/>
    <col min="13" max="13" width="14.75" style="1" hidden="1" customWidth="1"/>
    <col min="14" max="255" width="14.75" style="1" customWidth="1"/>
    <col min="256" max="16384" width="9" style="1"/>
  </cols>
  <sheetData>
    <row r="1" s="1" customFormat="1" ht="40" customHeight="1" spans="1:12">
      <c r="A1" s="25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</row>
    <row r="2" s="1" customFormat="1" ht="38" customHeight="1" spans="1:12">
      <c r="A2" s="26" t="s">
        <v>1</v>
      </c>
      <c r="B2" s="26" t="s">
        <v>2</v>
      </c>
      <c r="C2" s="26" t="s">
        <v>3</v>
      </c>
      <c r="D2" s="26" t="s">
        <v>4</v>
      </c>
      <c r="E2" s="27" t="s">
        <v>5</v>
      </c>
      <c r="F2" s="26" t="s">
        <v>6</v>
      </c>
      <c r="G2" s="26" t="s">
        <v>7</v>
      </c>
      <c r="H2" s="27" t="s">
        <v>8</v>
      </c>
      <c r="I2" s="26" t="s">
        <v>9</v>
      </c>
      <c r="J2" s="27" t="s">
        <v>10</v>
      </c>
      <c r="K2" s="27" t="s">
        <v>11</v>
      </c>
      <c r="L2" s="26" t="s">
        <v>12</v>
      </c>
    </row>
    <row r="3" s="1" customFormat="1" customHeight="1" spans="1:13">
      <c r="A3" s="28">
        <f>ROW()-2</f>
        <v>1</v>
      </c>
      <c r="B3" s="29" t="s">
        <v>13</v>
      </c>
      <c r="C3" s="29" t="s">
        <v>14</v>
      </c>
      <c r="D3" s="30">
        <v>45543</v>
      </c>
      <c r="E3" s="31">
        <v>231</v>
      </c>
      <c r="F3" s="32">
        <f>24.5</f>
        <v>24.5</v>
      </c>
      <c r="G3" s="32">
        <f>E3*F3</f>
        <v>5659.5</v>
      </c>
      <c r="H3" s="33">
        <v>0</v>
      </c>
      <c r="I3" s="32">
        <f>G3+H3</f>
        <v>5659.5</v>
      </c>
      <c r="J3" s="32"/>
      <c r="K3" s="43">
        <f>I3-J3</f>
        <v>5659.5</v>
      </c>
      <c r="L3" s="30"/>
      <c r="M3" s="1">
        <v>5659.5</v>
      </c>
    </row>
    <row r="4" s="1" customFormat="1" customHeight="1" spans="1:13">
      <c r="A4" s="28">
        <f t="shared" ref="A4:A13" si="0">ROW()-2</f>
        <v>2</v>
      </c>
      <c r="B4" s="29" t="s">
        <v>15</v>
      </c>
      <c r="C4" s="29" t="s">
        <v>14</v>
      </c>
      <c r="D4" s="30">
        <v>45543</v>
      </c>
      <c r="E4" s="31">
        <v>250.5</v>
      </c>
      <c r="F4" s="32">
        <f t="shared" ref="F4:F13" si="1">24.5</f>
        <v>24.5</v>
      </c>
      <c r="G4" s="32">
        <f t="shared" ref="G4:G48" si="2">E4*F4</f>
        <v>6137.25</v>
      </c>
      <c r="H4" s="33">
        <v>0</v>
      </c>
      <c r="I4" s="32">
        <f t="shared" ref="I4:I48" si="3">G4+H4</f>
        <v>6137.25</v>
      </c>
      <c r="J4" s="32"/>
      <c r="K4" s="43">
        <f t="shared" ref="K4:K48" si="4">I4-J4</f>
        <v>6137.25</v>
      </c>
      <c r="L4" s="30"/>
      <c r="M4" s="1">
        <v>6137.25</v>
      </c>
    </row>
    <row r="5" s="1" customFormat="1" customHeight="1" spans="1:13">
      <c r="A5" s="28">
        <f t="shared" si="0"/>
        <v>3</v>
      </c>
      <c r="B5" s="29" t="s">
        <v>16</v>
      </c>
      <c r="C5" s="29" t="s">
        <v>14</v>
      </c>
      <c r="D5" s="30">
        <v>45545</v>
      </c>
      <c r="E5" s="31">
        <v>236.5</v>
      </c>
      <c r="F5" s="32">
        <f t="shared" si="1"/>
        <v>24.5</v>
      </c>
      <c r="G5" s="32">
        <f t="shared" si="2"/>
        <v>5794.25</v>
      </c>
      <c r="H5" s="33">
        <v>0</v>
      </c>
      <c r="I5" s="32">
        <f t="shared" si="3"/>
        <v>5794.25</v>
      </c>
      <c r="J5" s="32"/>
      <c r="K5" s="43">
        <f t="shared" si="4"/>
        <v>5794.25</v>
      </c>
      <c r="L5" s="30"/>
      <c r="M5" s="1">
        <v>5794.25</v>
      </c>
    </row>
    <row r="6" s="1" customFormat="1" customHeight="1" spans="1:13">
      <c r="A6" s="28">
        <f t="shared" si="0"/>
        <v>4</v>
      </c>
      <c r="B6" s="29" t="s">
        <v>17</v>
      </c>
      <c r="C6" s="29" t="s">
        <v>14</v>
      </c>
      <c r="D6" s="30">
        <v>45554</v>
      </c>
      <c r="E6" s="31">
        <v>236</v>
      </c>
      <c r="F6" s="32">
        <f t="shared" si="1"/>
        <v>24.5</v>
      </c>
      <c r="G6" s="32">
        <f t="shared" si="2"/>
        <v>5782</v>
      </c>
      <c r="H6" s="34">
        <v>-50</v>
      </c>
      <c r="I6" s="32">
        <f t="shared" si="3"/>
        <v>5732</v>
      </c>
      <c r="J6" s="32"/>
      <c r="K6" s="43">
        <f t="shared" si="4"/>
        <v>5732</v>
      </c>
      <c r="L6" s="30"/>
      <c r="M6" s="1">
        <v>5732</v>
      </c>
    </row>
    <row r="7" s="1" customFormat="1" customHeight="1" spans="1:13">
      <c r="A7" s="28">
        <f t="shared" si="0"/>
        <v>5</v>
      </c>
      <c r="B7" s="29" t="s">
        <v>18</v>
      </c>
      <c r="C7" s="29" t="s">
        <v>14</v>
      </c>
      <c r="D7" s="30">
        <v>45555</v>
      </c>
      <c r="E7" s="31">
        <v>250.5</v>
      </c>
      <c r="F7" s="32">
        <f t="shared" si="1"/>
        <v>24.5</v>
      </c>
      <c r="G7" s="32">
        <f t="shared" si="2"/>
        <v>6137.25</v>
      </c>
      <c r="H7" s="33">
        <v>0</v>
      </c>
      <c r="I7" s="32">
        <f t="shared" si="3"/>
        <v>6137.25</v>
      </c>
      <c r="J7" s="32"/>
      <c r="K7" s="43">
        <f t="shared" si="4"/>
        <v>6137.25</v>
      </c>
      <c r="L7" s="30"/>
      <c r="M7" s="1">
        <v>6137.25</v>
      </c>
    </row>
    <row r="8" s="1" customFormat="1" customHeight="1" spans="1:13">
      <c r="A8" s="28">
        <f t="shared" si="0"/>
        <v>6</v>
      </c>
      <c r="B8" s="29" t="s">
        <v>19</v>
      </c>
      <c r="C8" s="29" t="s">
        <v>14</v>
      </c>
      <c r="D8" s="30">
        <v>45540</v>
      </c>
      <c r="E8" s="35">
        <v>229</v>
      </c>
      <c r="F8" s="36">
        <v>0</v>
      </c>
      <c r="G8" s="32">
        <f t="shared" si="2"/>
        <v>0</v>
      </c>
      <c r="H8" s="33">
        <v>0</v>
      </c>
      <c r="I8" s="32">
        <f t="shared" si="3"/>
        <v>0</v>
      </c>
      <c r="J8" s="32"/>
      <c r="K8" s="43">
        <f t="shared" si="4"/>
        <v>0</v>
      </c>
      <c r="L8" s="30"/>
      <c r="M8" s="1">
        <v>0</v>
      </c>
    </row>
    <row r="9" s="1" customFormat="1" customHeight="1" spans="1:13">
      <c r="A9" s="28">
        <f t="shared" si="0"/>
        <v>7</v>
      </c>
      <c r="B9" s="29" t="s">
        <v>20</v>
      </c>
      <c r="C9" s="29" t="s">
        <v>14</v>
      </c>
      <c r="D9" s="30">
        <v>45592</v>
      </c>
      <c r="E9" s="31">
        <v>45</v>
      </c>
      <c r="F9" s="32">
        <f t="shared" si="1"/>
        <v>24.5</v>
      </c>
      <c r="G9" s="32">
        <f t="shared" si="2"/>
        <v>1102.5</v>
      </c>
      <c r="H9" s="33">
        <v>0</v>
      </c>
      <c r="I9" s="32">
        <f t="shared" si="3"/>
        <v>1102.5</v>
      </c>
      <c r="J9" s="32"/>
      <c r="K9" s="43">
        <f t="shared" si="4"/>
        <v>1102.5</v>
      </c>
      <c r="L9" s="30"/>
      <c r="M9" s="1">
        <v>1102.5</v>
      </c>
    </row>
    <row r="10" s="1" customFormat="1" customHeight="1" spans="1:13">
      <c r="A10" s="28">
        <f t="shared" si="0"/>
        <v>8</v>
      </c>
      <c r="B10" s="29" t="s">
        <v>21</v>
      </c>
      <c r="C10" s="29" t="s">
        <v>14</v>
      </c>
      <c r="D10" s="30">
        <v>45592</v>
      </c>
      <c r="E10" s="31">
        <v>42</v>
      </c>
      <c r="F10" s="32">
        <f t="shared" si="1"/>
        <v>24.5</v>
      </c>
      <c r="G10" s="32">
        <f t="shared" si="2"/>
        <v>1029</v>
      </c>
      <c r="H10" s="33">
        <v>0</v>
      </c>
      <c r="I10" s="32">
        <f t="shared" si="3"/>
        <v>1029</v>
      </c>
      <c r="J10" s="32"/>
      <c r="K10" s="43">
        <f t="shared" si="4"/>
        <v>1029</v>
      </c>
      <c r="L10" s="30"/>
      <c r="M10" s="1">
        <v>1029</v>
      </c>
    </row>
    <row r="11" s="1" customFormat="1" customHeight="1" spans="1:13">
      <c r="A11" s="28">
        <f t="shared" si="0"/>
        <v>9</v>
      </c>
      <c r="B11" s="29" t="s">
        <v>22</v>
      </c>
      <c r="C11" s="29" t="s">
        <v>14</v>
      </c>
      <c r="D11" s="30">
        <v>45593</v>
      </c>
      <c r="E11" s="31">
        <v>32</v>
      </c>
      <c r="F11" s="32">
        <f t="shared" si="1"/>
        <v>24.5</v>
      </c>
      <c r="G11" s="32">
        <f t="shared" si="2"/>
        <v>784</v>
      </c>
      <c r="H11" s="33">
        <v>0</v>
      </c>
      <c r="I11" s="32">
        <f t="shared" si="3"/>
        <v>784</v>
      </c>
      <c r="J11" s="32"/>
      <c r="K11" s="43">
        <f t="shared" si="4"/>
        <v>784</v>
      </c>
      <c r="L11" s="30"/>
      <c r="M11" s="1">
        <v>784</v>
      </c>
    </row>
    <row r="12" s="1" customFormat="1" customHeight="1" spans="1:13">
      <c r="A12" s="28">
        <f t="shared" si="0"/>
        <v>10</v>
      </c>
      <c r="B12" s="29" t="s">
        <v>23</v>
      </c>
      <c r="C12" s="29" t="s">
        <v>14</v>
      </c>
      <c r="D12" s="30">
        <v>45595</v>
      </c>
      <c r="E12" s="31">
        <v>16</v>
      </c>
      <c r="F12" s="32">
        <f t="shared" si="1"/>
        <v>24.5</v>
      </c>
      <c r="G12" s="32">
        <f t="shared" si="2"/>
        <v>392</v>
      </c>
      <c r="H12" s="33">
        <v>0</v>
      </c>
      <c r="I12" s="32">
        <f t="shared" si="3"/>
        <v>392</v>
      </c>
      <c r="J12" s="32"/>
      <c r="K12" s="43">
        <f t="shared" si="4"/>
        <v>392</v>
      </c>
      <c r="L12" s="30"/>
      <c r="M12" s="1">
        <v>392</v>
      </c>
    </row>
    <row r="13" s="1" customFormat="1" customHeight="1" spans="1:13">
      <c r="A13" s="28">
        <f t="shared" si="0"/>
        <v>11</v>
      </c>
      <c r="B13" s="29" t="s">
        <v>24</v>
      </c>
      <c r="C13" s="29" t="s">
        <v>14</v>
      </c>
      <c r="D13" s="30">
        <v>45578</v>
      </c>
      <c r="E13" s="31">
        <v>158</v>
      </c>
      <c r="F13" s="32">
        <f t="shared" si="1"/>
        <v>24.5</v>
      </c>
      <c r="G13" s="32">
        <f t="shared" si="2"/>
        <v>3871</v>
      </c>
      <c r="H13" s="33">
        <v>-10</v>
      </c>
      <c r="I13" s="32">
        <f t="shared" si="3"/>
        <v>3861</v>
      </c>
      <c r="J13" s="32"/>
      <c r="K13" s="43">
        <f t="shared" si="4"/>
        <v>3861</v>
      </c>
      <c r="L13" s="30"/>
      <c r="M13" s="1">
        <v>3861</v>
      </c>
    </row>
    <row r="14" s="1" customFormat="1" customHeight="1" spans="1:13">
      <c r="A14" s="28">
        <f t="shared" ref="A14:A23" si="5">ROW()-2</f>
        <v>12</v>
      </c>
      <c r="B14" s="29" t="s">
        <v>25</v>
      </c>
      <c r="C14" s="29" t="s">
        <v>14</v>
      </c>
      <c r="D14" s="30">
        <v>45595</v>
      </c>
      <c r="E14" s="31">
        <v>16</v>
      </c>
      <c r="F14" s="32">
        <f t="shared" ref="F14:F23" si="6">24.5</f>
        <v>24.5</v>
      </c>
      <c r="G14" s="32">
        <f t="shared" si="2"/>
        <v>392</v>
      </c>
      <c r="H14" s="33">
        <v>0</v>
      </c>
      <c r="I14" s="32">
        <f t="shared" si="3"/>
        <v>392</v>
      </c>
      <c r="J14" s="32"/>
      <c r="K14" s="43">
        <f t="shared" si="4"/>
        <v>392</v>
      </c>
      <c r="L14" s="30"/>
      <c r="M14" s="1">
        <v>392</v>
      </c>
    </row>
    <row r="15" s="1" customFormat="1" customHeight="1" spans="1:13">
      <c r="A15" s="28">
        <f t="shared" si="5"/>
        <v>13</v>
      </c>
      <c r="B15" s="29" t="s">
        <v>26</v>
      </c>
      <c r="C15" s="29" t="s">
        <v>14</v>
      </c>
      <c r="D15" s="30">
        <v>45595</v>
      </c>
      <c r="E15" s="31">
        <v>16</v>
      </c>
      <c r="F15" s="32">
        <f t="shared" si="6"/>
        <v>24.5</v>
      </c>
      <c r="G15" s="32">
        <f t="shared" si="2"/>
        <v>392</v>
      </c>
      <c r="H15" s="33">
        <v>0</v>
      </c>
      <c r="I15" s="32">
        <f t="shared" si="3"/>
        <v>392</v>
      </c>
      <c r="J15" s="32"/>
      <c r="K15" s="43">
        <f t="shared" si="4"/>
        <v>392</v>
      </c>
      <c r="L15" s="30"/>
      <c r="M15" s="1">
        <v>392</v>
      </c>
    </row>
    <row r="16" s="1" customFormat="1" customHeight="1" spans="1:13">
      <c r="A16" s="28">
        <f t="shared" si="5"/>
        <v>14</v>
      </c>
      <c r="B16" s="29" t="s">
        <v>27</v>
      </c>
      <c r="C16" s="29" t="s">
        <v>14</v>
      </c>
      <c r="D16" s="30">
        <v>45572</v>
      </c>
      <c r="E16" s="31">
        <v>59.5</v>
      </c>
      <c r="F16" s="32">
        <f t="shared" si="6"/>
        <v>24.5</v>
      </c>
      <c r="G16" s="32">
        <f t="shared" si="2"/>
        <v>1457.75</v>
      </c>
      <c r="H16" s="33">
        <v>0</v>
      </c>
      <c r="I16" s="32">
        <f t="shared" si="3"/>
        <v>1457.75</v>
      </c>
      <c r="J16" s="32"/>
      <c r="K16" s="43">
        <f t="shared" si="4"/>
        <v>1457.75</v>
      </c>
      <c r="L16" s="30" t="s">
        <v>28</v>
      </c>
      <c r="M16" s="1">
        <v>1457.75</v>
      </c>
    </row>
    <row r="17" s="1" customFormat="1" customHeight="1" spans="1:13">
      <c r="A17" s="28">
        <f t="shared" si="5"/>
        <v>15</v>
      </c>
      <c r="B17" s="29" t="s">
        <v>29</v>
      </c>
      <c r="C17" s="29" t="s">
        <v>14</v>
      </c>
      <c r="D17" s="30">
        <v>45572</v>
      </c>
      <c r="E17" s="31">
        <v>28</v>
      </c>
      <c r="F17" s="32">
        <f t="shared" si="6"/>
        <v>24.5</v>
      </c>
      <c r="G17" s="32">
        <f t="shared" si="2"/>
        <v>686</v>
      </c>
      <c r="H17" s="33">
        <v>-10</v>
      </c>
      <c r="I17" s="32">
        <f t="shared" si="3"/>
        <v>676</v>
      </c>
      <c r="J17" s="32"/>
      <c r="K17" s="43">
        <f t="shared" si="4"/>
        <v>676</v>
      </c>
      <c r="L17" s="30" t="s">
        <v>30</v>
      </c>
      <c r="M17" s="1">
        <v>676</v>
      </c>
    </row>
    <row r="18" s="1" customFormat="1" customHeight="1" spans="1:13">
      <c r="A18" s="28">
        <f t="shared" si="5"/>
        <v>16</v>
      </c>
      <c r="B18" s="29" t="s">
        <v>31</v>
      </c>
      <c r="C18" s="29" t="s">
        <v>14</v>
      </c>
      <c r="D18" s="30">
        <v>45573</v>
      </c>
      <c r="E18" s="31">
        <v>69.5</v>
      </c>
      <c r="F18" s="32">
        <f t="shared" si="6"/>
        <v>24.5</v>
      </c>
      <c r="G18" s="32">
        <f t="shared" si="2"/>
        <v>1702.75</v>
      </c>
      <c r="H18" s="33">
        <v>-10</v>
      </c>
      <c r="I18" s="32">
        <f t="shared" si="3"/>
        <v>1692.75</v>
      </c>
      <c r="J18" s="32"/>
      <c r="K18" s="43">
        <f t="shared" si="4"/>
        <v>1692.75</v>
      </c>
      <c r="L18" s="30" t="s">
        <v>32</v>
      </c>
      <c r="M18" s="1">
        <v>1692.75</v>
      </c>
    </row>
    <row r="19" s="1" customFormat="1" customHeight="1" spans="1:13">
      <c r="A19" s="28">
        <f t="shared" si="5"/>
        <v>17</v>
      </c>
      <c r="B19" s="29" t="s">
        <v>33</v>
      </c>
      <c r="C19" s="29" t="s">
        <v>34</v>
      </c>
      <c r="D19" s="30">
        <v>45579</v>
      </c>
      <c r="E19" s="31">
        <v>134.7</v>
      </c>
      <c r="F19" s="32">
        <f t="shared" si="6"/>
        <v>24.5</v>
      </c>
      <c r="G19" s="32">
        <f t="shared" si="2"/>
        <v>3300.15</v>
      </c>
      <c r="H19" s="33">
        <v>0</v>
      </c>
      <c r="I19" s="32">
        <f t="shared" si="3"/>
        <v>3300.15</v>
      </c>
      <c r="J19" s="32"/>
      <c r="K19" s="43">
        <f t="shared" si="4"/>
        <v>3300.15</v>
      </c>
      <c r="L19" s="30"/>
      <c r="M19" s="1">
        <v>3300.15</v>
      </c>
    </row>
    <row r="20" s="1" customFormat="1" customHeight="1" spans="1:13">
      <c r="A20" s="28">
        <f t="shared" si="5"/>
        <v>18</v>
      </c>
      <c r="B20" s="29" t="s">
        <v>35</v>
      </c>
      <c r="C20" s="29" t="s">
        <v>34</v>
      </c>
      <c r="D20" s="30">
        <v>45579</v>
      </c>
      <c r="E20" s="31">
        <v>73</v>
      </c>
      <c r="F20" s="32">
        <f t="shared" si="6"/>
        <v>24.5</v>
      </c>
      <c r="G20" s="32">
        <f t="shared" si="2"/>
        <v>1788.5</v>
      </c>
      <c r="H20" s="33">
        <v>-10</v>
      </c>
      <c r="I20" s="32">
        <f t="shared" si="3"/>
        <v>1778.5</v>
      </c>
      <c r="J20" s="32"/>
      <c r="K20" s="43">
        <f t="shared" si="4"/>
        <v>1778.5</v>
      </c>
      <c r="L20" s="30" t="s">
        <v>36</v>
      </c>
      <c r="M20" s="1">
        <v>1778.5</v>
      </c>
    </row>
    <row r="21" s="1" customFormat="1" customHeight="1" spans="1:13">
      <c r="A21" s="28">
        <f t="shared" si="5"/>
        <v>19</v>
      </c>
      <c r="B21" s="29" t="s">
        <v>37</v>
      </c>
      <c r="C21" s="29" t="s">
        <v>34</v>
      </c>
      <c r="D21" s="30">
        <v>45579</v>
      </c>
      <c r="E21" s="31">
        <v>124.6</v>
      </c>
      <c r="F21" s="32">
        <f t="shared" si="6"/>
        <v>24.5</v>
      </c>
      <c r="G21" s="32">
        <f t="shared" si="2"/>
        <v>3052.7</v>
      </c>
      <c r="H21" s="33">
        <v>0</v>
      </c>
      <c r="I21" s="32">
        <f t="shared" si="3"/>
        <v>3052.7</v>
      </c>
      <c r="J21" s="32"/>
      <c r="K21" s="43">
        <f t="shared" si="4"/>
        <v>3052.7</v>
      </c>
      <c r="L21" s="30" t="s">
        <v>38</v>
      </c>
      <c r="M21" s="1">
        <v>3052.7</v>
      </c>
    </row>
    <row r="22" s="1" customFormat="1" customHeight="1" spans="1:13">
      <c r="A22" s="28">
        <f t="shared" si="5"/>
        <v>20</v>
      </c>
      <c r="B22" s="29" t="s">
        <v>39</v>
      </c>
      <c r="C22" s="29" t="s">
        <v>34</v>
      </c>
      <c r="D22" s="30">
        <v>45576</v>
      </c>
      <c r="E22" s="31">
        <v>140.5</v>
      </c>
      <c r="F22" s="32">
        <f t="shared" si="6"/>
        <v>24.5</v>
      </c>
      <c r="G22" s="32">
        <f t="shared" si="2"/>
        <v>3442.25</v>
      </c>
      <c r="H22" s="33">
        <v>-10</v>
      </c>
      <c r="I22" s="32">
        <f t="shared" si="3"/>
        <v>3432.25</v>
      </c>
      <c r="J22" s="32"/>
      <c r="K22" s="43">
        <f t="shared" si="4"/>
        <v>3432.25</v>
      </c>
      <c r="L22" s="30"/>
      <c r="M22" s="1">
        <v>3432.25</v>
      </c>
    </row>
    <row r="23" s="1" customFormat="1" customHeight="1" spans="1:13">
      <c r="A23" s="28">
        <f t="shared" si="5"/>
        <v>21</v>
      </c>
      <c r="B23" s="29" t="s">
        <v>40</v>
      </c>
      <c r="C23" s="29" t="s">
        <v>34</v>
      </c>
      <c r="D23" s="30">
        <v>45579</v>
      </c>
      <c r="E23" s="31">
        <v>143.6</v>
      </c>
      <c r="F23" s="32">
        <f t="shared" si="6"/>
        <v>24.5</v>
      </c>
      <c r="G23" s="32">
        <f t="shared" si="2"/>
        <v>3518.2</v>
      </c>
      <c r="H23" s="33">
        <v>-20</v>
      </c>
      <c r="I23" s="32">
        <f t="shared" si="3"/>
        <v>3498.2</v>
      </c>
      <c r="J23" s="32"/>
      <c r="K23" s="43">
        <f t="shared" si="4"/>
        <v>3498.2</v>
      </c>
      <c r="L23" s="30"/>
      <c r="M23" s="1">
        <v>3498.2</v>
      </c>
    </row>
    <row r="24" s="1" customFormat="1" customHeight="1" spans="1:13">
      <c r="A24" s="28">
        <f t="shared" ref="A24:A33" si="7">ROW()-2</f>
        <v>22</v>
      </c>
      <c r="B24" s="29" t="s">
        <v>41</v>
      </c>
      <c r="C24" s="29" t="s">
        <v>34</v>
      </c>
      <c r="D24" s="30">
        <v>45574</v>
      </c>
      <c r="E24" s="31">
        <v>178</v>
      </c>
      <c r="F24" s="32">
        <f t="shared" ref="F24:F33" si="8">24.5</f>
        <v>24.5</v>
      </c>
      <c r="G24" s="32">
        <f t="shared" si="2"/>
        <v>4361</v>
      </c>
      <c r="H24" s="33">
        <v>0</v>
      </c>
      <c r="I24" s="32">
        <f t="shared" si="3"/>
        <v>4361</v>
      </c>
      <c r="J24" s="32">
        <v>46.84</v>
      </c>
      <c r="K24" s="43">
        <f t="shared" si="4"/>
        <v>4314.16</v>
      </c>
      <c r="L24" s="30"/>
      <c r="M24" s="1">
        <v>4314.16</v>
      </c>
    </row>
    <row r="25" s="1" customFormat="1" customHeight="1" spans="1:13">
      <c r="A25" s="28">
        <f t="shared" si="7"/>
        <v>23</v>
      </c>
      <c r="B25" s="29" t="s">
        <v>42</v>
      </c>
      <c r="C25" s="29" t="s">
        <v>34</v>
      </c>
      <c r="D25" s="30">
        <v>45577</v>
      </c>
      <c r="E25" s="31">
        <v>35.5</v>
      </c>
      <c r="F25" s="32">
        <f t="shared" si="8"/>
        <v>24.5</v>
      </c>
      <c r="G25" s="32">
        <f t="shared" si="2"/>
        <v>869.75</v>
      </c>
      <c r="H25" s="33">
        <v>0</v>
      </c>
      <c r="I25" s="32">
        <f t="shared" si="3"/>
        <v>869.75</v>
      </c>
      <c r="J25" s="32"/>
      <c r="K25" s="43">
        <f t="shared" si="4"/>
        <v>869.75</v>
      </c>
      <c r="L25" s="30" t="s">
        <v>43</v>
      </c>
      <c r="M25" s="1">
        <v>869.75</v>
      </c>
    </row>
    <row r="26" s="1" customFormat="1" customHeight="1" spans="1:13">
      <c r="A26" s="28">
        <f t="shared" si="7"/>
        <v>24</v>
      </c>
      <c r="B26" s="29" t="s">
        <v>44</v>
      </c>
      <c r="C26" s="29" t="s">
        <v>34</v>
      </c>
      <c r="D26" s="30">
        <v>45576</v>
      </c>
      <c r="E26" s="35">
        <v>158.2</v>
      </c>
      <c r="F26" s="32">
        <f t="shared" si="8"/>
        <v>24.5</v>
      </c>
      <c r="G26" s="32">
        <f t="shared" si="2"/>
        <v>3875.9</v>
      </c>
      <c r="H26" s="33">
        <v>0</v>
      </c>
      <c r="I26" s="32">
        <f t="shared" si="3"/>
        <v>3875.9</v>
      </c>
      <c r="J26" s="32"/>
      <c r="K26" s="43">
        <f t="shared" si="4"/>
        <v>3875.9</v>
      </c>
      <c r="L26" s="30" t="s">
        <v>45</v>
      </c>
      <c r="M26" s="1">
        <v>3875.9</v>
      </c>
    </row>
    <row r="27" s="1" customFormat="1" customHeight="1" spans="1:13">
      <c r="A27" s="28">
        <f t="shared" si="7"/>
        <v>25</v>
      </c>
      <c r="B27" s="29" t="s">
        <v>46</v>
      </c>
      <c r="C27" s="29" t="s">
        <v>34</v>
      </c>
      <c r="D27" s="30">
        <v>45580</v>
      </c>
      <c r="E27" s="31">
        <v>132.3</v>
      </c>
      <c r="F27" s="32">
        <f t="shared" si="8"/>
        <v>24.5</v>
      </c>
      <c r="G27" s="32">
        <f t="shared" si="2"/>
        <v>3241.35</v>
      </c>
      <c r="H27" s="33">
        <v>0</v>
      </c>
      <c r="I27" s="32">
        <f t="shared" si="3"/>
        <v>3241.35</v>
      </c>
      <c r="J27" s="32"/>
      <c r="K27" s="43">
        <f t="shared" si="4"/>
        <v>3241.35</v>
      </c>
      <c r="L27" s="30"/>
      <c r="M27" s="1">
        <v>3241.35</v>
      </c>
    </row>
    <row r="28" s="1" customFormat="1" customHeight="1" spans="1:13">
      <c r="A28" s="28">
        <f t="shared" si="7"/>
        <v>26</v>
      </c>
      <c r="B28" s="29" t="s">
        <v>47</v>
      </c>
      <c r="C28" s="29" t="s">
        <v>34</v>
      </c>
      <c r="D28" s="30">
        <v>45585</v>
      </c>
      <c r="E28" s="35">
        <v>106.3</v>
      </c>
      <c r="F28" s="32">
        <f t="shared" si="8"/>
        <v>24.5</v>
      </c>
      <c r="G28" s="32">
        <f t="shared" si="2"/>
        <v>2604.35</v>
      </c>
      <c r="H28" s="33">
        <v>-10</v>
      </c>
      <c r="I28" s="32">
        <f t="shared" si="3"/>
        <v>2594.35</v>
      </c>
      <c r="J28" s="32">
        <v>21.22</v>
      </c>
      <c r="K28" s="43">
        <f t="shared" si="4"/>
        <v>2573.13</v>
      </c>
      <c r="L28" s="30" t="s">
        <v>45</v>
      </c>
      <c r="M28" s="1">
        <v>2573.13</v>
      </c>
    </row>
    <row r="29" s="1" customFormat="1" customHeight="1" spans="1:13">
      <c r="A29" s="28">
        <f t="shared" si="7"/>
        <v>27</v>
      </c>
      <c r="B29" s="29" t="s">
        <v>48</v>
      </c>
      <c r="C29" s="29" t="s">
        <v>34</v>
      </c>
      <c r="D29" s="30">
        <v>45585</v>
      </c>
      <c r="E29" s="31">
        <v>19.6</v>
      </c>
      <c r="F29" s="32">
        <f t="shared" si="8"/>
        <v>24.5</v>
      </c>
      <c r="G29" s="32">
        <f t="shared" si="2"/>
        <v>480.2</v>
      </c>
      <c r="H29" s="33">
        <v>0</v>
      </c>
      <c r="I29" s="32">
        <f t="shared" si="3"/>
        <v>480.2</v>
      </c>
      <c r="J29" s="32"/>
      <c r="K29" s="43">
        <f t="shared" si="4"/>
        <v>480.2</v>
      </c>
      <c r="L29" s="30" t="s">
        <v>49</v>
      </c>
      <c r="M29" s="1">
        <v>480.2</v>
      </c>
    </row>
    <row r="30" s="1" customFormat="1" customHeight="1" spans="1:13">
      <c r="A30" s="28">
        <f t="shared" si="7"/>
        <v>28</v>
      </c>
      <c r="B30" s="29" t="s">
        <v>50</v>
      </c>
      <c r="C30" s="29" t="s">
        <v>34</v>
      </c>
      <c r="D30" s="30">
        <v>45587</v>
      </c>
      <c r="E30" s="31">
        <v>85.8</v>
      </c>
      <c r="F30" s="32">
        <f t="shared" si="8"/>
        <v>24.5</v>
      </c>
      <c r="G30" s="32">
        <f t="shared" si="2"/>
        <v>2102.1</v>
      </c>
      <c r="H30" s="33">
        <v>-10</v>
      </c>
      <c r="I30" s="32">
        <f t="shared" si="3"/>
        <v>2092.1</v>
      </c>
      <c r="J30" s="32"/>
      <c r="K30" s="43">
        <f t="shared" si="4"/>
        <v>2092.1</v>
      </c>
      <c r="L30" s="30"/>
      <c r="M30" s="1">
        <v>2092.1</v>
      </c>
    </row>
    <row r="31" s="1" customFormat="1" customHeight="1" spans="1:13">
      <c r="A31" s="28">
        <f t="shared" si="7"/>
        <v>29</v>
      </c>
      <c r="B31" s="29" t="s">
        <v>51</v>
      </c>
      <c r="C31" s="29" t="s">
        <v>34</v>
      </c>
      <c r="D31" s="30">
        <v>45587</v>
      </c>
      <c r="E31" s="31">
        <v>92.8</v>
      </c>
      <c r="F31" s="32">
        <f t="shared" si="8"/>
        <v>24.5</v>
      </c>
      <c r="G31" s="32">
        <f t="shared" si="2"/>
        <v>2273.6</v>
      </c>
      <c r="H31" s="33">
        <v>0</v>
      </c>
      <c r="I31" s="32">
        <f t="shared" si="3"/>
        <v>2273.6</v>
      </c>
      <c r="J31" s="32"/>
      <c r="K31" s="43">
        <f t="shared" si="4"/>
        <v>2273.6</v>
      </c>
      <c r="L31" s="30"/>
      <c r="M31" s="1">
        <v>2273.6</v>
      </c>
    </row>
    <row r="32" s="1" customFormat="1" customHeight="1" spans="1:13">
      <c r="A32" s="28">
        <f t="shared" si="7"/>
        <v>30</v>
      </c>
      <c r="B32" s="29" t="s">
        <v>52</v>
      </c>
      <c r="C32" s="29" t="s">
        <v>34</v>
      </c>
      <c r="D32" s="30">
        <v>45587</v>
      </c>
      <c r="E32" s="31">
        <v>94.5</v>
      </c>
      <c r="F32" s="32">
        <f t="shared" si="8"/>
        <v>24.5</v>
      </c>
      <c r="G32" s="32">
        <f t="shared" si="2"/>
        <v>2315.25</v>
      </c>
      <c r="H32" s="33">
        <v>0</v>
      </c>
      <c r="I32" s="32">
        <f t="shared" si="3"/>
        <v>2315.25</v>
      </c>
      <c r="J32" s="32"/>
      <c r="K32" s="43">
        <f t="shared" si="4"/>
        <v>2315.25</v>
      </c>
      <c r="L32" s="30"/>
      <c r="M32" s="1">
        <v>2315.25</v>
      </c>
    </row>
    <row r="33" s="1" customFormat="1" customHeight="1" spans="1:13">
      <c r="A33" s="28">
        <f t="shared" si="7"/>
        <v>31</v>
      </c>
      <c r="B33" s="29" t="s">
        <v>53</v>
      </c>
      <c r="C33" s="29" t="s">
        <v>34</v>
      </c>
      <c r="D33" s="30">
        <v>45587</v>
      </c>
      <c r="E33" s="31">
        <v>93.9</v>
      </c>
      <c r="F33" s="32">
        <f t="shared" si="8"/>
        <v>24.5</v>
      </c>
      <c r="G33" s="32">
        <f t="shared" si="2"/>
        <v>2300.55</v>
      </c>
      <c r="H33" s="33">
        <v>-10</v>
      </c>
      <c r="I33" s="32">
        <f t="shared" si="3"/>
        <v>2290.55</v>
      </c>
      <c r="J33" s="32"/>
      <c r="K33" s="43">
        <f t="shared" si="4"/>
        <v>2290.55</v>
      </c>
      <c r="L33" s="30"/>
      <c r="M33" s="1">
        <v>2290.55</v>
      </c>
    </row>
    <row r="34" s="1" customFormat="1" customHeight="1" spans="1:13">
      <c r="A34" s="28">
        <f t="shared" ref="A34:A48" si="9">ROW()-2</f>
        <v>32</v>
      </c>
      <c r="B34" s="29" t="s">
        <v>54</v>
      </c>
      <c r="C34" s="29" t="s">
        <v>34</v>
      </c>
      <c r="D34" s="30">
        <v>45588</v>
      </c>
      <c r="E34" s="31">
        <v>38.6</v>
      </c>
      <c r="F34" s="32">
        <f t="shared" ref="F34:F48" si="10">24.5</f>
        <v>24.5</v>
      </c>
      <c r="G34" s="32">
        <f t="shared" si="2"/>
        <v>945.7</v>
      </c>
      <c r="H34" s="33">
        <v>0</v>
      </c>
      <c r="I34" s="32">
        <f t="shared" si="3"/>
        <v>945.7</v>
      </c>
      <c r="J34" s="32"/>
      <c r="K34" s="43">
        <f t="shared" si="4"/>
        <v>945.7</v>
      </c>
      <c r="L34" s="30" t="s">
        <v>38</v>
      </c>
      <c r="M34" s="1">
        <v>945.7</v>
      </c>
    </row>
    <row r="35" s="1" customFormat="1" customHeight="1" spans="1:13">
      <c r="A35" s="28">
        <f t="shared" si="9"/>
        <v>33</v>
      </c>
      <c r="B35" s="29" t="s">
        <v>55</v>
      </c>
      <c r="C35" s="29" t="s">
        <v>34</v>
      </c>
      <c r="D35" s="30">
        <v>45590</v>
      </c>
      <c r="E35" s="31">
        <v>38</v>
      </c>
      <c r="F35" s="32">
        <f t="shared" si="10"/>
        <v>24.5</v>
      </c>
      <c r="G35" s="32">
        <f t="shared" si="2"/>
        <v>931</v>
      </c>
      <c r="H35" s="33">
        <v>0</v>
      </c>
      <c r="I35" s="32">
        <f t="shared" si="3"/>
        <v>931</v>
      </c>
      <c r="J35" s="32"/>
      <c r="K35" s="43">
        <f t="shared" si="4"/>
        <v>931</v>
      </c>
      <c r="L35" s="30" t="s">
        <v>38</v>
      </c>
      <c r="M35" s="1">
        <v>931</v>
      </c>
    </row>
    <row r="36" s="1" customFormat="1" customHeight="1" spans="1:13">
      <c r="A36" s="28">
        <f t="shared" si="9"/>
        <v>34</v>
      </c>
      <c r="B36" s="29" t="s">
        <v>56</v>
      </c>
      <c r="C36" s="29" t="s">
        <v>34</v>
      </c>
      <c r="D36" s="30">
        <v>45591</v>
      </c>
      <c r="E36" s="31">
        <v>55.5</v>
      </c>
      <c r="F36" s="32">
        <f t="shared" si="10"/>
        <v>24.5</v>
      </c>
      <c r="G36" s="32">
        <f t="shared" si="2"/>
        <v>1359.75</v>
      </c>
      <c r="H36" s="33">
        <v>0</v>
      </c>
      <c r="I36" s="32">
        <f t="shared" si="3"/>
        <v>1359.75</v>
      </c>
      <c r="J36" s="43">
        <v>10.18</v>
      </c>
      <c r="K36" s="43">
        <f t="shared" si="4"/>
        <v>1349.57</v>
      </c>
      <c r="L36" s="30"/>
      <c r="M36" s="1">
        <v>1349.57</v>
      </c>
    </row>
    <row r="37" s="1" customFormat="1" customHeight="1" spans="1:13">
      <c r="A37" s="28">
        <f t="shared" si="9"/>
        <v>35</v>
      </c>
      <c r="B37" s="29" t="s">
        <v>57</v>
      </c>
      <c r="C37" s="29" t="s">
        <v>34</v>
      </c>
      <c r="D37" s="30">
        <v>45591</v>
      </c>
      <c r="E37" s="35">
        <v>57.5</v>
      </c>
      <c r="F37" s="32">
        <f t="shared" si="10"/>
        <v>24.5</v>
      </c>
      <c r="G37" s="32">
        <f t="shared" si="2"/>
        <v>1408.75</v>
      </c>
      <c r="H37" s="33">
        <v>0</v>
      </c>
      <c r="I37" s="32">
        <f t="shared" si="3"/>
        <v>1408.75</v>
      </c>
      <c r="J37" s="32"/>
      <c r="K37" s="43">
        <f t="shared" si="4"/>
        <v>1408.75</v>
      </c>
      <c r="L37" s="30" t="s">
        <v>45</v>
      </c>
      <c r="M37" s="1">
        <v>1408.75</v>
      </c>
    </row>
    <row r="38" s="1" customFormat="1" customHeight="1" spans="1:13">
      <c r="A38" s="28">
        <f t="shared" si="9"/>
        <v>36</v>
      </c>
      <c r="B38" s="29" t="s">
        <v>58</v>
      </c>
      <c r="C38" s="29" t="s">
        <v>34</v>
      </c>
      <c r="D38" s="30">
        <v>45591</v>
      </c>
      <c r="E38" s="37">
        <v>55.3</v>
      </c>
      <c r="F38" s="32">
        <f t="shared" si="10"/>
        <v>24.5</v>
      </c>
      <c r="G38" s="32">
        <f t="shared" si="2"/>
        <v>1354.85</v>
      </c>
      <c r="H38" s="33">
        <v>0</v>
      </c>
      <c r="I38" s="32">
        <f t="shared" si="3"/>
        <v>1354.85</v>
      </c>
      <c r="J38" s="32"/>
      <c r="K38" s="43">
        <f t="shared" si="4"/>
        <v>1354.85</v>
      </c>
      <c r="L38" s="30" t="s">
        <v>45</v>
      </c>
      <c r="M38" s="1">
        <v>1354.85</v>
      </c>
    </row>
    <row r="39" s="1" customFormat="1" customHeight="1" spans="1:13">
      <c r="A39" s="28">
        <f t="shared" si="9"/>
        <v>37</v>
      </c>
      <c r="B39" s="29" t="s">
        <v>59</v>
      </c>
      <c r="C39" s="29" t="s">
        <v>34</v>
      </c>
      <c r="D39" s="30">
        <v>45592</v>
      </c>
      <c r="E39" s="31">
        <v>28</v>
      </c>
      <c r="F39" s="32">
        <f t="shared" si="10"/>
        <v>24.5</v>
      </c>
      <c r="G39" s="32">
        <f t="shared" si="2"/>
        <v>686</v>
      </c>
      <c r="H39" s="33">
        <v>0</v>
      </c>
      <c r="I39" s="32">
        <f t="shared" si="3"/>
        <v>686</v>
      </c>
      <c r="J39" s="32"/>
      <c r="K39" s="43">
        <f t="shared" si="4"/>
        <v>686</v>
      </c>
      <c r="L39" s="30" t="s">
        <v>60</v>
      </c>
      <c r="M39" s="1">
        <v>686</v>
      </c>
    </row>
    <row r="40" s="1" customFormat="1" customHeight="1" spans="1:13">
      <c r="A40" s="28">
        <f t="shared" si="9"/>
        <v>38</v>
      </c>
      <c r="B40" s="29" t="s">
        <v>61</v>
      </c>
      <c r="C40" s="29" t="s">
        <v>34</v>
      </c>
      <c r="D40" s="30">
        <v>45593</v>
      </c>
      <c r="E40" s="31">
        <v>28.5</v>
      </c>
      <c r="F40" s="32">
        <f t="shared" si="10"/>
        <v>24.5</v>
      </c>
      <c r="G40" s="32">
        <f t="shared" si="2"/>
        <v>698.25</v>
      </c>
      <c r="H40" s="33">
        <v>0</v>
      </c>
      <c r="I40" s="32">
        <f t="shared" si="3"/>
        <v>698.25</v>
      </c>
      <c r="J40" s="32"/>
      <c r="K40" s="43">
        <f t="shared" si="4"/>
        <v>698.25</v>
      </c>
      <c r="L40" s="30"/>
      <c r="M40" s="1">
        <v>698.25</v>
      </c>
    </row>
    <row r="41" s="1" customFormat="1" customHeight="1" spans="1:13">
      <c r="A41" s="28">
        <f t="shared" si="9"/>
        <v>39</v>
      </c>
      <c r="B41" s="29" t="s">
        <v>62</v>
      </c>
      <c r="C41" s="29" t="s">
        <v>34</v>
      </c>
      <c r="D41" s="30">
        <v>45574</v>
      </c>
      <c r="E41" s="31">
        <v>13.5</v>
      </c>
      <c r="F41" s="32">
        <f t="shared" si="10"/>
        <v>24.5</v>
      </c>
      <c r="G41" s="32">
        <f t="shared" si="2"/>
        <v>330.75</v>
      </c>
      <c r="H41" s="33">
        <v>0</v>
      </c>
      <c r="I41" s="32">
        <f t="shared" si="3"/>
        <v>330.75</v>
      </c>
      <c r="J41" s="32"/>
      <c r="K41" s="43">
        <f t="shared" si="4"/>
        <v>330.75</v>
      </c>
      <c r="L41" s="30" t="s">
        <v>63</v>
      </c>
      <c r="M41" s="1">
        <v>330.75</v>
      </c>
    </row>
    <row r="42" s="1" customFormat="1" customHeight="1" spans="1:13">
      <c r="A42" s="28">
        <f t="shared" si="9"/>
        <v>40</v>
      </c>
      <c r="B42" s="29" t="s">
        <v>64</v>
      </c>
      <c r="C42" s="29" t="s">
        <v>34</v>
      </c>
      <c r="D42" s="30">
        <v>45595</v>
      </c>
      <c r="E42" s="38">
        <v>18</v>
      </c>
      <c r="F42" s="32">
        <f t="shared" si="10"/>
        <v>24.5</v>
      </c>
      <c r="G42" s="32">
        <f t="shared" si="2"/>
        <v>441</v>
      </c>
      <c r="H42" s="33">
        <v>0</v>
      </c>
      <c r="I42" s="32">
        <f t="shared" si="3"/>
        <v>441</v>
      </c>
      <c r="J42" s="32"/>
      <c r="K42" s="43">
        <f t="shared" si="4"/>
        <v>441</v>
      </c>
      <c r="L42" s="30" t="s">
        <v>45</v>
      </c>
      <c r="M42" s="1">
        <v>441</v>
      </c>
    </row>
    <row r="43" s="1" customFormat="1" customHeight="1" spans="1:13">
      <c r="A43" s="28">
        <f t="shared" si="9"/>
        <v>41</v>
      </c>
      <c r="B43" s="29" t="s">
        <v>65</v>
      </c>
      <c r="C43" s="29" t="s">
        <v>34</v>
      </c>
      <c r="D43" s="30">
        <v>45595</v>
      </c>
      <c r="E43" s="35">
        <v>18</v>
      </c>
      <c r="F43" s="32">
        <f t="shared" si="10"/>
        <v>24.5</v>
      </c>
      <c r="G43" s="32">
        <f t="shared" si="2"/>
        <v>441</v>
      </c>
      <c r="H43" s="33">
        <v>-20</v>
      </c>
      <c r="I43" s="32">
        <f t="shared" si="3"/>
        <v>421</v>
      </c>
      <c r="J43" s="43">
        <v>12.42</v>
      </c>
      <c r="K43" s="43">
        <f t="shared" si="4"/>
        <v>408.58</v>
      </c>
      <c r="L43" s="30" t="s">
        <v>45</v>
      </c>
      <c r="M43" s="1">
        <v>408.58</v>
      </c>
    </row>
    <row r="44" s="1" customFormat="1" customHeight="1" spans="1:13">
      <c r="A44" s="28">
        <f t="shared" si="9"/>
        <v>42</v>
      </c>
      <c r="B44" s="29" t="s">
        <v>66</v>
      </c>
      <c r="C44" s="29" t="s">
        <v>34</v>
      </c>
      <c r="D44" s="30">
        <v>45573</v>
      </c>
      <c r="E44" s="31">
        <v>179.8</v>
      </c>
      <c r="F44" s="32">
        <f t="shared" si="10"/>
        <v>24.5</v>
      </c>
      <c r="G44" s="32">
        <f t="shared" si="2"/>
        <v>4405.1</v>
      </c>
      <c r="H44" s="33">
        <v>0</v>
      </c>
      <c r="I44" s="32">
        <f t="shared" si="3"/>
        <v>4405.1</v>
      </c>
      <c r="J44" s="43">
        <v>47.83</v>
      </c>
      <c r="K44" s="43">
        <f t="shared" si="4"/>
        <v>4357.27</v>
      </c>
      <c r="L44" s="30"/>
      <c r="M44" s="1">
        <v>4357.27</v>
      </c>
    </row>
    <row r="45" s="1" customFormat="1" customHeight="1" spans="1:13">
      <c r="A45" s="28">
        <f t="shared" si="9"/>
        <v>43</v>
      </c>
      <c r="B45" s="29" t="s">
        <v>67</v>
      </c>
      <c r="C45" s="29" t="s">
        <v>68</v>
      </c>
      <c r="D45" s="30">
        <v>45593</v>
      </c>
      <c r="E45" s="31">
        <v>5</v>
      </c>
      <c r="F45" s="32">
        <f>400</f>
        <v>400</v>
      </c>
      <c r="G45" s="32">
        <f t="shared" si="2"/>
        <v>2000</v>
      </c>
      <c r="H45" s="33">
        <v>0</v>
      </c>
      <c r="I45" s="32">
        <f t="shared" si="3"/>
        <v>2000</v>
      </c>
      <c r="J45" s="32"/>
      <c r="K45" s="43">
        <f t="shared" si="4"/>
        <v>2000</v>
      </c>
      <c r="L45" s="30" t="s">
        <v>69</v>
      </c>
      <c r="M45" s="1">
        <v>2000</v>
      </c>
    </row>
    <row r="46" s="1" customFormat="1" customHeight="1" spans="1:13">
      <c r="A46" s="28">
        <f t="shared" si="9"/>
        <v>44</v>
      </c>
      <c r="B46" s="29" t="s">
        <v>70</v>
      </c>
      <c r="C46" s="29" t="s">
        <v>68</v>
      </c>
      <c r="D46" s="30">
        <v>45591</v>
      </c>
      <c r="E46" s="31">
        <v>5</v>
      </c>
      <c r="F46" s="32">
        <f>400</f>
        <v>400</v>
      </c>
      <c r="G46" s="32">
        <f t="shared" si="2"/>
        <v>2000</v>
      </c>
      <c r="H46" s="33">
        <v>0</v>
      </c>
      <c r="I46" s="32">
        <f t="shared" si="3"/>
        <v>2000</v>
      </c>
      <c r="J46" s="32"/>
      <c r="K46" s="43">
        <f t="shared" si="4"/>
        <v>2000</v>
      </c>
      <c r="L46" s="30" t="s">
        <v>71</v>
      </c>
      <c r="M46" s="1">
        <v>2000</v>
      </c>
    </row>
    <row r="47" s="1" customFormat="1" customHeight="1" spans="1:13">
      <c r="A47" s="28">
        <f t="shared" si="9"/>
        <v>45</v>
      </c>
      <c r="B47" s="29" t="s">
        <v>72</v>
      </c>
      <c r="C47" s="29" t="s">
        <v>68</v>
      </c>
      <c r="D47" s="30">
        <v>45591</v>
      </c>
      <c r="E47" s="31">
        <v>6</v>
      </c>
      <c r="F47" s="32">
        <f>400</f>
        <v>400</v>
      </c>
      <c r="G47" s="32">
        <f t="shared" si="2"/>
        <v>2400</v>
      </c>
      <c r="H47" s="33">
        <v>0</v>
      </c>
      <c r="I47" s="32">
        <f t="shared" si="3"/>
        <v>2400</v>
      </c>
      <c r="J47" s="32"/>
      <c r="K47" s="43">
        <f t="shared" si="4"/>
        <v>2400</v>
      </c>
      <c r="L47" s="30"/>
      <c r="M47" s="1">
        <v>2400</v>
      </c>
    </row>
    <row r="48" s="1" customFormat="1" customHeight="1" spans="1:13">
      <c r="A48" s="28">
        <f t="shared" si="9"/>
        <v>46</v>
      </c>
      <c r="B48" s="29" t="s">
        <v>73</v>
      </c>
      <c r="C48" s="29" t="s">
        <v>68</v>
      </c>
      <c r="D48" s="30">
        <v>45591</v>
      </c>
      <c r="E48" s="31">
        <v>1.5</v>
      </c>
      <c r="F48" s="32">
        <f>400</f>
        <v>400</v>
      </c>
      <c r="G48" s="32">
        <f t="shared" si="2"/>
        <v>600</v>
      </c>
      <c r="H48" s="33">
        <v>0</v>
      </c>
      <c r="I48" s="32">
        <f t="shared" si="3"/>
        <v>600</v>
      </c>
      <c r="J48" s="32"/>
      <c r="K48" s="43">
        <f t="shared" si="4"/>
        <v>600</v>
      </c>
      <c r="L48" s="30">
        <v>45592</v>
      </c>
      <c r="M48" s="1">
        <v>600</v>
      </c>
    </row>
    <row r="49" s="1" customFormat="1" customHeight="1" spans="1:13">
      <c r="A49" s="28"/>
      <c r="B49" s="39" t="s">
        <v>74</v>
      </c>
      <c r="C49" s="28"/>
      <c r="D49" s="28"/>
      <c r="E49" s="15">
        <f>SUM(E3:E44)</f>
        <v>4059.5</v>
      </c>
      <c r="F49" s="15">
        <f t="shared" ref="F49:K49" si="11">SUM(F3:F48)</f>
        <v>2604.5</v>
      </c>
      <c r="G49" s="15">
        <f t="shared" si="11"/>
        <v>100847.25</v>
      </c>
      <c r="H49" s="15">
        <f t="shared" si="11"/>
        <v>-170</v>
      </c>
      <c r="I49" s="15">
        <f t="shared" si="11"/>
        <v>100677.25</v>
      </c>
      <c r="J49" s="16">
        <f t="shared" si="11"/>
        <v>138.49</v>
      </c>
      <c r="K49" s="16">
        <f t="shared" si="11"/>
        <v>100538.76</v>
      </c>
      <c r="L49" s="15"/>
      <c r="M49" s="1">
        <f>SUM(M3:M48)</f>
        <v>100538.76</v>
      </c>
    </row>
    <row r="50" s="1" customFormat="1" customHeight="1" spans="1:12">
      <c r="A50" s="40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</row>
    <row r="51" s="1" customFormat="1" customHeight="1" spans="1:12">
      <c r="A51" s="40"/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</row>
    <row r="52" s="1" customFormat="1" customHeight="1" spans="1:12">
      <c r="A52" s="41" t="s">
        <v>75</v>
      </c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</row>
    <row r="54" customHeight="1" spans="11:11">
      <c r="K54" s="44">
        <f>K49+同工同酬!O10</f>
        <v>108826.56</v>
      </c>
    </row>
  </sheetData>
  <autoFilter ref="A2:L49">
    <extLst/>
  </autoFilter>
  <mergeCells count="2">
    <mergeCell ref="A1:L1"/>
    <mergeCell ref="A52:L52"/>
  </mergeCells>
  <pageMargins left="0.156944444444444" right="0.0784722222222222" top="0.196527777777778" bottom="0.275" header="0.118055555555556" footer="0"/>
  <pageSetup paperSize="9" orientation="landscape" horizontalDpi="600"/>
  <headerFooter>
    <oddFooter>&amp;C第 &amp;P 页，共 &amp;N 页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1"/>
  <sheetViews>
    <sheetView tabSelected="1" workbookViewId="0">
      <selection activeCell="N8" sqref="N8"/>
    </sheetView>
  </sheetViews>
  <sheetFormatPr defaultColWidth="9" defaultRowHeight="14.25"/>
  <cols>
    <col min="1" max="1" width="4.875" style="3" customWidth="1"/>
    <col min="2" max="2" width="9.125" style="3" customWidth="1"/>
    <col min="3" max="6" width="10.625" style="3" customWidth="1"/>
    <col min="7" max="7" width="11.5" style="3" customWidth="1"/>
    <col min="8" max="8" width="10.25" style="3" customWidth="1"/>
    <col min="9" max="12" width="9" style="3"/>
    <col min="13" max="13" width="16" style="3" customWidth="1"/>
    <col min="14" max="14" width="6.875" style="3" customWidth="1"/>
    <col min="15" max="15" width="11.5" style="3" customWidth="1"/>
    <col min="16" max="16" width="9" style="1"/>
    <col min="17" max="17" width="9" style="1" hidden="1" customWidth="1"/>
    <col min="18" max="16380" width="9" style="1"/>
  </cols>
  <sheetData>
    <row r="1" s="1" customFormat="1" ht="27" customHeight="1" spans="1:16">
      <c r="A1" s="4" t="s">
        <v>76</v>
      </c>
      <c r="B1" s="5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s="2" customFormat="1" ht="35" customHeight="1" spans="1:16">
      <c r="A2" s="6" t="s">
        <v>1</v>
      </c>
      <c r="B2" s="6" t="s">
        <v>2</v>
      </c>
      <c r="C2" s="6" t="s">
        <v>77</v>
      </c>
      <c r="D2" s="6" t="s">
        <v>78</v>
      </c>
      <c r="E2" s="6" t="s">
        <v>79</v>
      </c>
      <c r="F2" s="6" t="s">
        <v>80</v>
      </c>
      <c r="G2" s="6" t="s">
        <v>81</v>
      </c>
      <c r="H2" s="6" t="s">
        <v>82</v>
      </c>
      <c r="I2" s="6" t="s">
        <v>83</v>
      </c>
      <c r="J2" s="6" t="s">
        <v>84</v>
      </c>
      <c r="K2" s="6" t="s">
        <v>85</v>
      </c>
      <c r="L2" s="6" t="s">
        <v>86</v>
      </c>
      <c r="M2" s="6" t="s">
        <v>87</v>
      </c>
      <c r="N2" s="6" t="s">
        <v>10</v>
      </c>
      <c r="O2" s="6" t="s">
        <v>88</v>
      </c>
      <c r="P2" s="18" t="s">
        <v>12</v>
      </c>
    </row>
    <row r="3" s="1" customFormat="1" ht="24" customHeight="1" spans="1:17">
      <c r="A3" s="7">
        <v>1</v>
      </c>
      <c r="B3" s="7" t="s">
        <v>89</v>
      </c>
      <c r="C3" s="8">
        <v>45575</v>
      </c>
      <c r="D3" s="8" t="s">
        <v>90</v>
      </c>
      <c r="E3" s="9">
        <v>24</v>
      </c>
      <c r="F3" s="9">
        <v>22</v>
      </c>
      <c r="G3" s="10">
        <f>2100/E3*F3</f>
        <v>1925</v>
      </c>
      <c r="H3" s="10">
        <f>1230/E3*F3</f>
        <v>1127.5</v>
      </c>
      <c r="I3" s="19">
        <v>360</v>
      </c>
      <c r="J3" s="19">
        <v>425</v>
      </c>
      <c r="K3" s="9">
        <v>272</v>
      </c>
      <c r="L3" s="10">
        <v>-20</v>
      </c>
      <c r="M3" s="20">
        <v>4089.5</v>
      </c>
      <c r="N3" s="21">
        <v>0</v>
      </c>
      <c r="O3" s="20">
        <f t="shared" ref="O3:O12" si="0">M3-N3</f>
        <v>4089.5</v>
      </c>
      <c r="P3" s="22"/>
      <c r="Q3" s="1">
        <v>4089.5</v>
      </c>
    </row>
    <row r="4" s="1" customFormat="1" ht="24" customHeight="1" spans="1:17">
      <c r="A4" s="7">
        <v>2</v>
      </c>
      <c r="B4" s="7" t="s">
        <v>91</v>
      </c>
      <c r="C4" s="8">
        <v>45591</v>
      </c>
      <c r="D4" s="8" t="s">
        <v>92</v>
      </c>
      <c r="E4" s="9">
        <v>26</v>
      </c>
      <c r="F4" s="9">
        <v>5</v>
      </c>
      <c r="G4" s="10">
        <f>1490/E4*F4</f>
        <v>286.538461538462</v>
      </c>
      <c r="H4" s="10">
        <f>97.12*F4*0.8</f>
        <v>388.48</v>
      </c>
      <c r="I4" s="21">
        <v>0</v>
      </c>
      <c r="J4" s="20">
        <f>8*F4+200/26*F4</f>
        <v>78.4615384615385</v>
      </c>
      <c r="K4" s="9">
        <v>100</v>
      </c>
      <c r="L4" s="10">
        <v>-10</v>
      </c>
      <c r="M4" s="20">
        <v>843.48</v>
      </c>
      <c r="N4" s="21">
        <v>0</v>
      </c>
      <c r="O4" s="20">
        <f t="shared" si="0"/>
        <v>843.48</v>
      </c>
      <c r="P4" s="22"/>
      <c r="Q4" s="1">
        <v>843.48</v>
      </c>
    </row>
    <row r="5" s="1" customFormat="1" ht="24" customHeight="1" spans="1:17">
      <c r="A5" s="7">
        <v>3</v>
      </c>
      <c r="B5" s="7" t="s">
        <v>93</v>
      </c>
      <c r="C5" s="8">
        <v>45591</v>
      </c>
      <c r="D5" s="8" t="s">
        <v>94</v>
      </c>
      <c r="E5" s="9">
        <v>26</v>
      </c>
      <c r="F5" s="9">
        <v>6</v>
      </c>
      <c r="G5" s="10">
        <f>1390/E5*F5</f>
        <v>320.769230769231</v>
      </c>
      <c r="H5" s="10">
        <f>77.42*F5*0.8</f>
        <v>371.616</v>
      </c>
      <c r="I5" s="21">
        <v>0</v>
      </c>
      <c r="J5" s="21">
        <v>0</v>
      </c>
      <c r="K5" s="9">
        <v>112</v>
      </c>
      <c r="L5" s="21">
        <v>0</v>
      </c>
      <c r="M5" s="20">
        <v>804.39</v>
      </c>
      <c r="N5" s="20">
        <v>5.82</v>
      </c>
      <c r="O5" s="20">
        <f t="shared" si="0"/>
        <v>798.57</v>
      </c>
      <c r="P5" s="22"/>
      <c r="Q5" s="1">
        <v>798.57</v>
      </c>
    </row>
    <row r="6" s="1" customFormat="1" ht="24" customHeight="1" spans="1:17">
      <c r="A6" s="7">
        <v>4</v>
      </c>
      <c r="B6" s="7" t="s">
        <v>95</v>
      </c>
      <c r="C6" s="8">
        <v>45594</v>
      </c>
      <c r="D6" s="8" t="s">
        <v>96</v>
      </c>
      <c r="E6" s="9">
        <v>26</v>
      </c>
      <c r="F6" s="9">
        <v>3</v>
      </c>
      <c r="G6" s="10">
        <f>1390/E6*F6</f>
        <v>160.384615384615</v>
      </c>
      <c r="H6" s="10">
        <v>201.2608</v>
      </c>
      <c r="I6" s="21">
        <v>100</v>
      </c>
      <c r="J6" s="21">
        <v>0</v>
      </c>
      <c r="K6" s="9">
        <v>36</v>
      </c>
      <c r="L6" s="21">
        <v>0</v>
      </c>
      <c r="M6" s="20">
        <v>497.65</v>
      </c>
      <c r="N6" s="21">
        <v>0</v>
      </c>
      <c r="O6" s="20">
        <f t="shared" si="0"/>
        <v>497.65</v>
      </c>
      <c r="P6" s="22"/>
      <c r="Q6" s="1">
        <v>497.65</v>
      </c>
    </row>
    <row r="7" s="1" customFormat="1" ht="24" customHeight="1" spans="1:17">
      <c r="A7" s="7">
        <v>5</v>
      </c>
      <c r="B7" s="7" t="s">
        <v>97</v>
      </c>
      <c r="C7" s="8">
        <v>45595</v>
      </c>
      <c r="D7" s="8" t="s">
        <v>96</v>
      </c>
      <c r="E7" s="9">
        <v>26</v>
      </c>
      <c r="F7" s="11">
        <v>1</v>
      </c>
      <c r="G7" s="10">
        <f>1390/E7*F7</f>
        <v>53.4615384615385</v>
      </c>
      <c r="H7" s="10">
        <v>283.4048</v>
      </c>
      <c r="I7" s="21">
        <v>100</v>
      </c>
      <c r="J7" s="21">
        <v>0</v>
      </c>
      <c r="K7" s="9">
        <v>12</v>
      </c>
      <c r="L7" s="10">
        <v>-10</v>
      </c>
      <c r="M7" s="20">
        <v>438.87</v>
      </c>
      <c r="N7" s="21">
        <v>0</v>
      </c>
      <c r="O7" s="20">
        <f t="shared" si="0"/>
        <v>438.87</v>
      </c>
      <c r="P7" s="23" t="s">
        <v>98</v>
      </c>
      <c r="Q7" s="1">
        <v>438.87</v>
      </c>
    </row>
    <row r="8" s="1" customFormat="1" ht="24" customHeight="1" spans="1:17">
      <c r="A8" s="7">
        <v>6</v>
      </c>
      <c r="B8" s="7" t="s">
        <v>99</v>
      </c>
      <c r="C8" s="8">
        <v>45580</v>
      </c>
      <c r="D8" s="8" t="s">
        <v>96</v>
      </c>
      <c r="E8" s="9">
        <v>26</v>
      </c>
      <c r="F8" s="12">
        <v>9.8125</v>
      </c>
      <c r="G8" s="10">
        <f>1390/E8*F8</f>
        <v>524.591346153846</v>
      </c>
      <c r="H8" s="10">
        <v>633.3952</v>
      </c>
      <c r="I8" s="21">
        <v>100</v>
      </c>
      <c r="J8" s="21">
        <v>0</v>
      </c>
      <c r="K8" s="9">
        <v>120</v>
      </c>
      <c r="L8" s="21">
        <v>0</v>
      </c>
      <c r="M8" s="20">
        <v>1377.99</v>
      </c>
      <c r="N8" s="20">
        <v>10.38</v>
      </c>
      <c r="O8" s="20">
        <f t="shared" si="0"/>
        <v>1367.61</v>
      </c>
      <c r="P8" s="23" t="s">
        <v>100</v>
      </c>
      <c r="Q8" s="1">
        <v>1367.61</v>
      </c>
    </row>
    <row r="9" s="1" customFormat="1" ht="24" customHeight="1" spans="1:17">
      <c r="A9" s="7">
        <v>7</v>
      </c>
      <c r="B9" s="13" t="s">
        <v>101</v>
      </c>
      <c r="C9" s="8">
        <v>45590</v>
      </c>
      <c r="D9" s="8" t="s">
        <v>96</v>
      </c>
      <c r="E9" s="9">
        <v>26</v>
      </c>
      <c r="F9" s="12">
        <v>2</v>
      </c>
      <c r="G9" s="10">
        <f>1390/E9*F9</f>
        <v>106.923076923077</v>
      </c>
      <c r="H9" s="14">
        <f>82*2*0.8</f>
        <v>131.2</v>
      </c>
      <c r="I9" s="21">
        <v>0</v>
      </c>
      <c r="J9" s="21">
        <v>0</v>
      </c>
      <c r="K9" s="9">
        <v>24</v>
      </c>
      <c r="L9" s="24">
        <v>-10</v>
      </c>
      <c r="M9" s="20">
        <v>252.12</v>
      </c>
      <c r="N9" s="20">
        <v>0</v>
      </c>
      <c r="O9" s="20">
        <f t="shared" si="0"/>
        <v>252.12</v>
      </c>
      <c r="P9" s="23" t="s">
        <v>38</v>
      </c>
      <c r="Q9" s="1">
        <v>252.12</v>
      </c>
    </row>
    <row r="10" s="1" customFormat="1" ht="24" customHeight="1" spans="1:16">
      <c r="A10" s="15" t="s">
        <v>74</v>
      </c>
      <c r="B10" s="15"/>
      <c r="C10" s="15"/>
      <c r="D10" s="15"/>
      <c r="E10" s="15"/>
      <c r="F10" s="15"/>
      <c r="G10" s="16">
        <f>SUM(G3:G9)</f>
        <v>3377.66826923077</v>
      </c>
      <c r="H10" s="16">
        <f t="shared" ref="H10:O10" si="1">SUM(H3:H9)</f>
        <v>3136.8568</v>
      </c>
      <c r="I10" s="16">
        <f t="shared" si="1"/>
        <v>660</v>
      </c>
      <c r="J10" s="16">
        <f t="shared" si="1"/>
        <v>503.461538461539</v>
      </c>
      <c r="K10" s="16">
        <f t="shared" si="1"/>
        <v>676</v>
      </c>
      <c r="L10" s="16">
        <f t="shared" si="1"/>
        <v>-50</v>
      </c>
      <c r="M10" s="16">
        <f t="shared" si="1"/>
        <v>8304</v>
      </c>
      <c r="N10" s="16">
        <f t="shared" si="1"/>
        <v>16.2</v>
      </c>
      <c r="O10" s="16">
        <f t="shared" si="1"/>
        <v>8287.8</v>
      </c>
      <c r="P10" s="22"/>
    </row>
    <row r="11" s="1" customFormat="1" ht="39" customHeight="1" spans="1:16">
      <c r="A11" s="17" t="s">
        <v>75</v>
      </c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</row>
  </sheetData>
  <mergeCells count="3">
    <mergeCell ref="A1:P1"/>
    <mergeCell ref="A10:C10"/>
    <mergeCell ref="A11:P11"/>
  </mergeCells>
  <pageMargins left="0.156944444444444" right="0.156944444444444" top="0.432638888888889" bottom="0.196527777777778" header="0.236111111111111" footer="0.156944444444444"/>
  <pageSetup paperSize="9" scale="94" orientation="landscape" horizontalDpi="600"/>
  <headerFooter>
    <oddFooter>&amp;C第 &amp;P 页，共 &amp;N 页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小时工</vt:lpstr>
      <vt:lpstr>同工同酬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2024-10-11T08:28:00Z</dcterms:created>
  <dcterms:modified xsi:type="dcterms:W3CDTF">2024-11-12T09:54:07Z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09CB069CE4104DE6961E049FE609D1FD</vt:lpwstr>
  </property>
  <property fmtid="{D5CDD505-2E9C-101B-9397-08002B2CF9AE}" pid="3" name="KSOProductBuildVer">
    <vt:lpwstr>2052-11.8.2.12011</vt:lpwstr>
  </property>
</Properties>
</file>