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O1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<sst xmlns="http://schemas.openxmlformats.org/spreadsheetml/2006/main" count="68" uniqueCount="48">
  <si>
    <t>序</t>
  </si>
  <si>
    <t>物料代码</t>
  </si>
  <si>
    <t>名称</t>
  </si>
  <si>
    <t>材质</t>
  </si>
  <si>
    <t>单件重量/㎏</t>
  </si>
  <si>
    <t>未税材料单价/kg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</si>
  <si>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</si>
  <si>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</si>
  <si>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</si>
  <si>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</si>
  <si>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</si>
  <si>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</si>
  <si>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</si>
  <si>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</si>
  <si>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</si>
  <si>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</si>
  <si>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</si>
  <si>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</si>
  <si>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内部结算指导价（未税）</t>
  </si>
  <si>
    <t>供货地点</t>
  </si>
  <si>
    <t>号</t>
  </si>
  <si>
    <t>净重</t>
  </si>
  <si>
    <t>毛重</t>
  </si>
  <si>
    <t>SLT0010924</t>
  </si>
  <si>
    <t>背板支撑块(黑色）</t>
  </si>
  <si>
    <t>PP+GF30</t>
  </si>
  <si>
    <t>MA1600IIS/570</t>
  </si>
  <si>
    <t>供湖南</t>
  </si>
  <si>
    <t>SLT0010943</t>
  </si>
  <si>
    <t>主驾二级调节左罩壳（蓝黑色）</t>
  </si>
  <si>
    <t>PP-TD30蓝黑</t>
  </si>
  <si>
    <t>MA3200IIS/1350</t>
  </si>
  <si>
    <t>SLT0010944</t>
  </si>
  <si>
    <t>主驾右侧罩壳（蓝黑色）</t>
  </si>
  <si>
    <t>SLT0011310</t>
  </si>
  <si>
    <t>主驾驶左侧大护板（蓝黑色）</t>
  </si>
  <si>
    <t>MA3800II/2250</t>
  </si>
  <si>
    <t>SLT0011054</t>
  </si>
  <si>
    <t>副驾靠背解锁手把（蓝黑色）</t>
  </si>
  <si>
    <t>PA6-GF30北鸿科</t>
  </si>
  <si>
    <t>SLT0011112</t>
  </si>
  <si>
    <t>解锁手把（蓝黑色）</t>
  </si>
  <si>
    <t>SLT0011117</t>
  </si>
  <si>
    <t>副驾左侧罩壳（蓝黑色）</t>
  </si>
  <si>
    <t>SLT0011196</t>
  </si>
  <si>
    <t>扣手螺钉堵盖（蓝黑色）</t>
  </si>
  <si>
    <t>SLT0011118</t>
  </si>
  <si>
    <t>副驾罩壳堵盖（蓝黑色）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</si>
</sst>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  <numFmt numFmtId="179" formatCode="0_ "/>
    <numFmt numFmtId="180" formatCode="_ * #,##0.00000_ ;_ * \-#,##0.00000_ ;_ * &quot;-&quot;??_ ;_ @_ "/>
    <numFmt numFmtId="181" formatCode="_ * #,##0.0000_ ;_ * \-#,##0.0000_ ;_ * &quot;-&quot;??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8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/>
    <xf numFmtId="0" fontId="24" fillId="0" borderId="3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178" fontId="1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>
      <alignment vertical="center"/>
    </xf>
    <xf numFmtId="177" fontId="1" fillId="3" borderId="3" xfId="0" applyNumberFormat="1" applyFont="1" applyFill="1" applyBorder="1">
      <alignment vertical="center"/>
    </xf>
    <xf numFmtId="177" fontId="1" fillId="0" borderId="3" xfId="0" applyNumberFormat="1" applyFont="1" applyFill="1" applyBorder="1">
      <alignment vertical="center"/>
    </xf>
    <xf numFmtId="176" fontId="1" fillId="2" borderId="3" xfId="0" applyNumberFormat="1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 shrinkToFit="1"/>
    </xf>
    <xf numFmtId="179" fontId="1" fillId="0" borderId="3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9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shrinkToFit="1"/>
    </xf>
    <xf numFmtId="179" fontId="1" fillId="0" borderId="3" xfId="0" applyNumberFormat="1" applyFont="1" applyFill="1" applyBorder="1">
      <alignment vertical="center"/>
    </xf>
    <xf numFmtId="180" fontId="1" fillId="0" borderId="3" xfId="1" applyNumberFormat="1" applyFont="1" applyBorder="1" applyAlignment="1" applyProtection="1">
      <alignment horizontal="center" vertical="center"/>
    </xf>
    <xf numFmtId="43" fontId="1" fillId="0" borderId="3" xfId="1" applyFont="1" applyBorder="1" applyAlignment="1" applyProtection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3" fontId="1" fillId="0" borderId="3" xfId="1" applyFont="1" applyBorder="1" applyAlignment="1" applyProtection="1">
      <alignment horizontal="center" vertical="center"/>
    </xf>
    <xf numFmtId="180" fontId="1" fillId="0" borderId="3" xfId="1" applyNumberFormat="1" applyFont="1" applyBorder="1" applyAlignment="1" applyProtection="1">
      <alignment vertical="center"/>
    </xf>
    <xf numFmtId="181" fontId="1" fillId="0" borderId="3" xfId="1" applyNumberFormat="1" applyFont="1" applyBorder="1" applyAlignment="1" applyProtection="1">
      <alignment horizontal="center" vertical="center"/>
    </xf>
    <xf numFmtId="43" fontId="1" fillId="0" borderId="3" xfId="1" applyFont="1" applyBorder="1" applyAlignment="1" applyProtection="1">
      <alignment vertical="center"/>
    </xf>
    <xf numFmtId="177" fontId="2" fillId="4" borderId="3" xfId="0" applyNumberFormat="1" applyFont="1" applyFill="1" applyBorder="1">
      <alignment vertical="center"/>
    </xf>
    <xf numFmtId="43" fontId="1" fillId="0" borderId="3" xfId="1" applyNumberFormat="1" applyFont="1" applyBorder="1" applyAlignment="1" applyProtection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BOM_Level_Below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abSelected="1" workbookViewId="0">
      <selection activeCell="T3" sqref="T3:T11"/>
    </sheetView>
  </sheetViews>
  <sheetFormatPr defaultColWidth="12" defaultRowHeight="13.5"/>
  <cols>
    <col min="1" max="1" width="3.54166666666667" style="1" customWidth="1"/>
    <col min="2" max="2" width="12.4416666666667" style="1" customWidth="1"/>
    <col min="3" max="3" width="23.725" style="1" customWidth="1"/>
    <col min="4" max="4" width="15.225" style="1" customWidth="1"/>
    <col min="5" max="8" width="6.775" style="1" customWidth="1"/>
    <col min="9" max="9" width="12.4416666666667" style="1" customWidth="1"/>
    <col min="10" max="11" width="6.775" style="1" customWidth="1"/>
    <col min="12" max="12" width="5.275" style="1" customWidth="1"/>
    <col min="13" max="16" width="6.775" style="1" customWidth="1"/>
    <col min="17" max="17" width="9.90833333333333" style="1" customWidth="1"/>
    <col min="18" max="18" width="8.54166666666667" style="2" customWidth="1"/>
    <col min="19" max="19" width="8.54166666666667" style="1" customWidth="1"/>
    <col min="20" max="20" width="10.3666666666667" style="1" customWidth="1"/>
    <col min="21" max="21" width="8" style="1" customWidth="1"/>
    <col min="22" max="16381" width="12.4416666666667" style="1" customWidth="1"/>
    <col min="16382" max="16382" width="12.4416666666667" style="1"/>
    <col min="16383" max="16384" width="12" style="1"/>
  </cols>
  <sheetData>
    <row r="1" s="1" customFormat="1" ht="14.25" customHeight="1" spans="1:21">
      <c r="A1" s="3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7"/>
      <c r="G1" s="8" t="s">
        <v>5</v>
      </c>
      <c r="H1" s="9" t="s">
        <v>6</v>
      </c>
      <c r="I1" s="18" t="s">
        <v>7</v>
      </c>
      <c r="J1" s="19" t="s">
        <v>8</v>
      </c>
      <c r="K1" s="20" t="s">
        <v>9</v>
      </c>
      <c r="L1" s="21" t="s">
        <v>10</v>
      </c>
      <c r="M1" s="5" t="s">
        <v>11</v>
      </c>
      <c r="N1" s="21" t="s">
        <v>12</v>
      </c>
      <c r="O1" s="21" t="s">
        <v>13</v>
      </c>
      <c r="P1" s="22" t="s">
        <v>14</v>
      </c>
      <c r="Q1" s="26" t="s">
        <v>15</v>
      </c>
      <c r="R1" s="27" t="s">
        <v>16</v>
      </c>
      <c r="S1" s="27" t="s">
        <v>17</v>
      </c>
      <c r="T1" s="28" t="s">
        <v>18</v>
      </c>
      <c r="U1" s="5" t="s">
        <v>19</v>
      </c>
    </row>
    <row r="2" s="1" customFormat="1" spans="1:21">
      <c r="A2" s="10" t="s">
        <v>20</v>
      </c>
      <c r="B2" s="4"/>
      <c r="C2" s="5"/>
      <c r="D2" s="5"/>
      <c r="E2" s="6" t="s">
        <v>21</v>
      </c>
      <c r="F2" s="7" t="s">
        <v>22</v>
      </c>
      <c r="G2" s="8"/>
      <c r="H2" s="9"/>
      <c r="I2" s="18"/>
      <c r="J2" s="19"/>
      <c r="K2" s="23"/>
      <c r="L2" s="21"/>
      <c r="M2" s="5"/>
      <c r="N2" s="21"/>
      <c r="O2" s="21"/>
      <c r="P2" s="22"/>
      <c r="Q2" s="26"/>
      <c r="R2" s="29"/>
      <c r="S2" s="29"/>
      <c r="T2" s="28"/>
      <c r="U2" s="5"/>
    </row>
    <row r="3" s="1" customFormat="1" spans="1:21">
      <c r="A3" s="5">
        <v>1</v>
      </c>
      <c r="B3" s="11" t="s">
        <v>23</v>
      </c>
      <c r="C3" s="11" t="s">
        <v>24</v>
      </c>
      <c r="D3" s="12" t="s">
        <v>25</v>
      </c>
      <c r="E3" s="13">
        <v>0.009</v>
      </c>
      <c r="F3" s="13">
        <v>0.00936</v>
      </c>
      <c r="G3" s="14">
        <v>10.3</v>
      </c>
      <c r="H3" s="15">
        <f>F3*G3</f>
        <v>0.096408</v>
      </c>
      <c r="I3" s="24" t="s">
        <v>26</v>
      </c>
      <c r="J3" s="25">
        <v>80</v>
      </c>
      <c r="K3" s="25">
        <f>3600/J3</f>
        <v>45</v>
      </c>
      <c r="L3" s="11">
        <v>8</v>
      </c>
      <c r="M3" s="11">
        <v>48.5</v>
      </c>
      <c r="N3" s="11">
        <v>0.76</v>
      </c>
      <c r="O3" s="11">
        <v>22.5</v>
      </c>
      <c r="P3" s="15">
        <f>O3/J3/L3</f>
        <v>0.03515625</v>
      </c>
      <c r="Q3" s="30">
        <v>0.000582</v>
      </c>
      <c r="R3" s="31">
        <f>0.1307*2/2000+8.4124/4000</f>
        <v>0.0022338</v>
      </c>
      <c r="S3" s="32">
        <f>240/8000</f>
        <v>0.03</v>
      </c>
      <c r="T3" s="33">
        <f>(H3+P3+(M3*N3/J3/L3)/2)*1.11+Q3*1.03+R3+S3</f>
        <v>0.21083410875</v>
      </c>
      <c r="U3" s="11" t="s">
        <v>27</v>
      </c>
    </row>
    <row r="4" s="1" customFormat="1" spans="1:21">
      <c r="A4" s="5">
        <v>2</v>
      </c>
      <c r="B4" s="11" t="s">
        <v>28</v>
      </c>
      <c r="C4" s="11" t="s">
        <v>29</v>
      </c>
      <c r="D4" s="12" t="s">
        <v>30</v>
      </c>
      <c r="E4" s="16">
        <v>0.0671</v>
      </c>
      <c r="F4" s="13">
        <v>0.069784</v>
      </c>
      <c r="G4" s="14">
        <v>9.73451</v>
      </c>
      <c r="H4" s="15">
        <f>F4*G4</f>
        <v>0.67931304584</v>
      </c>
      <c r="I4" s="24" t="s">
        <v>31</v>
      </c>
      <c r="J4" s="25">
        <v>65.4545454545455</v>
      </c>
      <c r="K4" s="25">
        <f>3600/J4</f>
        <v>55</v>
      </c>
      <c r="L4" s="11">
        <v>2</v>
      </c>
      <c r="M4" s="11">
        <v>64</v>
      </c>
      <c r="N4" s="11">
        <v>0.76</v>
      </c>
      <c r="O4" s="11">
        <v>22.5</v>
      </c>
      <c r="P4" s="15">
        <f>O4/J4/L4</f>
        <v>0.171875</v>
      </c>
      <c r="Q4" s="30">
        <v>0.0131</v>
      </c>
      <c r="R4" s="27">
        <f>39.3472/(2000/15.114)+8.4124/100</f>
        <v>0.3814707904</v>
      </c>
      <c r="S4" s="34">
        <v>1</v>
      </c>
      <c r="T4" s="33">
        <f>(H4+P4+(M4*N4/J4/L4)/2)*1.11+Q4*1.03+R4+S4</f>
        <v>2.54599585461573</v>
      </c>
      <c r="U4" s="11" t="s">
        <v>27</v>
      </c>
    </row>
    <row r="5" s="1" customFormat="1" spans="1:21">
      <c r="A5" s="5">
        <v>3</v>
      </c>
      <c r="B5" s="11" t="s">
        <v>32</v>
      </c>
      <c r="C5" s="11" t="s">
        <v>33</v>
      </c>
      <c r="D5" s="12" t="s">
        <v>30</v>
      </c>
      <c r="E5" s="16">
        <v>0.0889</v>
      </c>
      <c r="F5" s="13">
        <v>0.092456</v>
      </c>
      <c r="G5" s="14">
        <v>9.73451</v>
      </c>
      <c r="H5" s="15">
        <f>F5*G5</f>
        <v>0.90001385656</v>
      </c>
      <c r="I5" s="24" t="s">
        <v>31</v>
      </c>
      <c r="J5" s="25">
        <v>65.4545454545455</v>
      </c>
      <c r="K5" s="25">
        <f>3600/J5</f>
        <v>55</v>
      </c>
      <c r="L5" s="11">
        <v>2</v>
      </c>
      <c r="M5" s="11">
        <v>64</v>
      </c>
      <c r="N5" s="11">
        <v>0.76</v>
      </c>
      <c r="O5" s="11">
        <v>22.5</v>
      </c>
      <c r="P5" s="15">
        <f>O5/J5/L5</f>
        <v>0.171875</v>
      </c>
      <c r="Q5" s="30">
        <v>0.0291</v>
      </c>
      <c r="R5" s="27">
        <f>39.3472/(2000/22.208)+8.4124/100</f>
        <v>0.5210353088</v>
      </c>
      <c r="S5" s="34">
        <v>1</v>
      </c>
      <c r="T5" s="33">
        <f>(H5+P5+(M5*N5/J5/L5)/2)*1.11+Q5*1.03+R5+S5</f>
        <v>2.94701827291493</v>
      </c>
      <c r="U5" s="11" t="s">
        <v>27</v>
      </c>
    </row>
    <row r="6" s="1" customFormat="1" spans="1:21">
      <c r="A6" s="5">
        <v>4</v>
      </c>
      <c r="B6" s="11" t="s">
        <v>34</v>
      </c>
      <c r="C6" s="11" t="s">
        <v>35</v>
      </c>
      <c r="D6" s="12" t="s">
        <v>30</v>
      </c>
      <c r="E6" s="16">
        <v>0.243</v>
      </c>
      <c r="F6" s="13">
        <v>0.251368</v>
      </c>
      <c r="G6" s="14">
        <v>9.73451</v>
      </c>
      <c r="H6" s="15">
        <f>F6*G6</f>
        <v>2.44694430968</v>
      </c>
      <c r="I6" s="24" t="s">
        <v>36</v>
      </c>
      <c r="J6" s="25">
        <v>60</v>
      </c>
      <c r="K6" s="25">
        <f>3600/J6</f>
        <v>60</v>
      </c>
      <c r="L6" s="11">
        <v>1</v>
      </c>
      <c r="M6" s="11">
        <v>72.7</v>
      </c>
      <c r="N6" s="11">
        <v>0.76</v>
      </c>
      <c r="O6" s="11">
        <v>22.5</v>
      </c>
      <c r="P6" s="15">
        <f>O6/J6/L6</f>
        <v>0.375</v>
      </c>
      <c r="Q6" s="30">
        <v>0.1307</v>
      </c>
      <c r="R6" s="27">
        <v>0.8</v>
      </c>
      <c r="S6" s="34">
        <v>2.4</v>
      </c>
      <c r="T6" s="33">
        <f>(H6+P6+(M6*N6/J6/L6)/2)*1.11+Q6*1.03+R6+S6</f>
        <v>6.9780601837448</v>
      </c>
      <c r="U6" s="11" t="s">
        <v>27</v>
      </c>
    </row>
    <row r="7" s="1" customFormat="1" spans="1:21">
      <c r="A7" s="5">
        <v>5</v>
      </c>
      <c r="B7" s="11" t="s">
        <v>37</v>
      </c>
      <c r="C7" s="11" t="s">
        <v>38</v>
      </c>
      <c r="D7" s="12" t="s">
        <v>39</v>
      </c>
      <c r="E7" s="16">
        <v>0.0505</v>
      </c>
      <c r="F7" s="13">
        <v>0.05252</v>
      </c>
      <c r="G7" s="14">
        <v>13.71681</v>
      </c>
      <c r="H7" s="15">
        <f>F7*G7</f>
        <v>0.7204068612</v>
      </c>
      <c r="I7" s="24" t="s">
        <v>26</v>
      </c>
      <c r="J7" s="25">
        <v>60</v>
      </c>
      <c r="K7" s="25">
        <f>3600/J7</f>
        <v>60</v>
      </c>
      <c r="L7" s="11">
        <v>2</v>
      </c>
      <c r="M7" s="11">
        <v>48.5</v>
      </c>
      <c r="N7" s="11">
        <v>0.76</v>
      </c>
      <c r="O7" s="11">
        <v>22.5</v>
      </c>
      <c r="P7" s="15">
        <f>O7/J7/L7</f>
        <v>0.1875</v>
      </c>
      <c r="Q7" s="30">
        <v>0.0131</v>
      </c>
      <c r="R7" s="31">
        <f>0.1307*2/100+8.4124/200</f>
        <v>0.044676</v>
      </c>
      <c r="S7" s="32">
        <f>240/600</f>
        <v>0.4</v>
      </c>
      <c r="T7" s="33">
        <f>(H7+P7+(M7*N7/J7/L7)/2)*1.11+Q7*1.03+R7+S7</f>
        <v>1.636423115932</v>
      </c>
      <c r="U7" s="11" t="s">
        <v>27</v>
      </c>
    </row>
    <row r="8" s="1" customFormat="1" spans="1:21">
      <c r="A8" s="5">
        <v>6</v>
      </c>
      <c r="B8" s="11" t="s">
        <v>40</v>
      </c>
      <c r="C8" s="11" t="s">
        <v>41</v>
      </c>
      <c r="D8" s="12" t="s">
        <v>39</v>
      </c>
      <c r="E8" s="16">
        <v>0.0195</v>
      </c>
      <c r="F8" s="13">
        <v>0.02028</v>
      </c>
      <c r="G8" s="14">
        <v>13.71681</v>
      </c>
      <c r="H8" s="15">
        <f t="shared" ref="H8:H16" si="0">F8*G8</f>
        <v>0.2781769068</v>
      </c>
      <c r="I8" s="24" t="s">
        <v>26</v>
      </c>
      <c r="J8" s="25">
        <v>65.4545454545455</v>
      </c>
      <c r="K8" s="25">
        <f t="shared" ref="K8:K16" si="1">3600/J8</f>
        <v>55</v>
      </c>
      <c r="L8" s="11">
        <v>2</v>
      </c>
      <c r="M8" s="11">
        <v>48.5</v>
      </c>
      <c r="N8" s="11">
        <v>0.76</v>
      </c>
      <c r="O8" s="11">
        <v>22.5</v>
      </c>
      <c r="P8" s="15">
        <f t="shared" ref="P8:P16" si="2">O8/J8/L8</f>
        <v>0.171875</v>
      </c>
      <c r="Q8" s="30">
        <v>0.0131</v>
      </c>
      <c r="R8" s="31">
        <f>0.1307*2/200+0.0131+8.4124/400</f>
        <v>0.035438</v>
      </c>
      <c r="S8" s="32">
        <f>240/800</f>
        <v>0.3</v>
      </c>
      <c r="T8" s="33">
        <f t="shared" ref="T8:T16" si="3">(H8+P8+(M8*N8/J8/L8)/2)*1.11+Q8*1.03+R8+S8</f>
        <v>1.00475965821467</v>
      </c>
      <c r="U8" s="11" t="s">
        <v>27</v>
      </c>
    </row>
    <row r="9" s="1" customFormat="1" spans="1:21">
      <c r="A9" s="5">
        <v>7</v>
      </c>
      <c r="B9" s="11" t="s">
        <v>42</v>
      </c>
      <c r="C9" s="11" t="s">
        <v>43</v>
      </c>
      <c r="D9" s="12" t="s">
        <v>30</v>
      </c>
      <c r="E9" s="16">
        <v>0.0863</v>
      </c>
      <c r="F9" s="13">
        <v>0.089752</v>
      </c>
      <c r="G9" s="14">
        <v>9.73451</v>
      </c>
      <c r="H9" s="15">
        <f t="shared" si="0"/>
        <v>0.87369174152</v>
      </c>
      <c r="I9" s="24" t="s">
        <v>36</v>
      </c>
      <c r="J9" s="25">
        <v>60</v>
      </c>
      <c r="K9" s="25">
        <f t="shared" si="1"/>
        <v>60</v>
      </c>
      <c r="L9" s="11">
        <v>2</v>
      </c>
      <c r="M9" s="11">
        <v>71.2</v>
      </c>
      <c r="N9" s="11">
        <v>0.76</v>
      </c>
      <c r="O9" s="11">
        <v>22.5</v>
      </c>
      <c r="P9" s="15">
        <f t="shared" si="2"/>
        <v>0.1875</v>
      </c>
      <c r="Q9" s="30">
        <v>0.0291</v>
      </c>
      <c r="R9" s="27">
        <f>39.3472/(2000/21.2)+8.4124/50</f>
        <v>0.58532832</v>
      </c>
      <c r="S9" s="34">
        <v>1</v>
      </c>
      <c r="T9" s="33">
        <f t="shared" si="3"/>
        <v>3.0434921530872</v>
      </c>
      <c r="U9" s="11" t="s">
        <v>27</v>
      </c>
    </row>
    <row r="10" s="1" customFormat="1" spans="1:21">
      <c r="A10" s="5">
        <v>8</v>
      </c>
      <c r="B10" s="11" t="s">
        <v>44</v>
      </c>
      <c r="C10" s="11" t="s">
        <v>45</v>
      </c>
      <c r="D10" s="12" t="s">
        <v>30</v>
      </c>
      <c r="E10" s="16">
        <v>0.002</v>
      </c>
      <c r="F10" s="13">
        <v>0.00208</v>
      </c>
      <c r="G10" s="14">
        <v>9.73451</v>
      </c>
      <c r="H10" s="15">
        <f t="shared" si="0"/>
        <v>0.0202477808</v>
      </c>
      <c r="I10" s="24" t="s">
        <v>26</v>
      </c>
      <c r="J10" s="25">
        <v>80</v>
      </c>
      <c r="K10" s="25">
        <f t="shared" si="1"/>
        <v>45</v>
      </c>
      <c r="L10" s="11">
        <v>4</v>
      </c>
      <c r="M10" s="11">
        <v>40</v>
      </c>
      <c r="N10" s="11">
        <v>0.76</v>
      </c>
      <c r="O10" s="11">
        <v>22.5</v>
      </c>
      <c r="P10" s="15">
        <f t="shared" si="2"/>
        <v>0.0703125</v>
      </c>
      <c r="Q10" s="30">
        <v>0.000131</v>
      </c>
      <c r="R10" s="31">
        <f>0.0131/100*50/5000+8.4124/5000</f>
        <v>0.00168379</v>
      </c>
      <c r="S10" s="32">
        <f>240/10000</f>
        <v>0.024</v>
      </c>
      <c r="T10" s="33">
        <f t="shared" si="3"/>
        <v>0.179065631688</v>
      </c>
      <c r="U10" s="11" t="s">
        <v>27</v>
      </c>
    </row>
    <row r="11" s="1" customFormat="1" spans="1:21">
      <c r="A11" s="5">
        <v>9</v>
      </c>
      <c r="B11" s="17" t="s">
        <v>46</v>
      </c>
      <c r="C11" s="17" t="s">
        <v>47</v>
      </c>
      <c r="D11" s="12" t="s">
        <v>30</v>
      </c>
      <c r="E11" s="16">
        <v>0.0012</v>
      </c>
      <c r="F11" s="13">
        <v>0.001248</v>
      </c>
      <c r="G11" s="14">
        <v>9.73451</v>
      </c>
      <c r="H11" s="15">
        <f t="shared" si="0"/>
        <v>0.01214866848</v>
      </c>
      <c r="I11" s="24" t="s">
        <v>26</v>
      </c>
      <c r="J11" s="25">
        <v>80</v>
      </c>
      <c r="K11" s="25">
        <f t="shared" si="1"/>
        <v>45</v>
      </c>
      <c r="L11" s="11">
        <v>8</v>
      </c>
      <c r="M11" s="11">
        <v>48.5</v>
      </c>
      <c r="N11" s="11">
        <v>0.76</v>
      </c>
      <c r="O11" s="11">
        <v>22.5</v>
      </c>
      <c r="P11" s="15">
        <f t="shared" si="2"/>
        <v>0.03515625</v>
      </c>
      <c r="Q11" s="30">
        <v>0.006841</v>
      </c>
      <c r="R11" s="31">
        <f>0.0131/20*250/5000+8.4124/5000</f>
        <v>0.00171523</v>
      </c>
      <c r="S11" s="32">
        <f>240/10000</f>
        <v>0.024</v>
      </c>
      <c r="T11" s="33">
        <f t="shared" si="3"/>
        <v>0.1172344507628</v>
      </c>
      <c r="U11" s="11" t="s">
        <v>27</v>
      </c>
    </row>
  </sheetData>
  <mergeCells count="19">
    <mergeCell ref="E1:F1"/>
    <mergeCell ref="B1:B2"/>
    <mergeCell ref="C1:C2"/>
    <mergeCell ref="D1:D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CET-AL00</dc:creator>
  <cp:lastModifiedBy>浅笑安然</cp:lastModifiedBy>
  <dcterms:created xsi:type="dcterms:W3CDTF">2023-09-07T18:14:00Z</dcterms:created>
  <dcterms:modified xsi:type="dcterms:W3CDTF">2024-11-28T03:45:10Z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F908BB709FA34A43A4EF8DBD0FDA25AC_13</vt:lpwstr>
  </property>
  <property fmtid="{D5CDD505-2E9C-101B-9397-08002B2CF9AE}" pid="3" name="KSOProductBuildVer">
    <vt:lpwstr>2052-12.1.0.18912</vt:lpwstr>
  </property>
</Properties>
</file>