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05"/>
  </bookViews>
  <sheets>
    <sheet name="汇总表" sheetId="15" r:id="rId1"/>
    <sheet name="劳务费" sheetId="10" r:id="rId2"/>
    <sheet name="考勤" sheetId="9" r:id="rId3"/>
    <sheet name="奖惩" sheetId="12" r:id="rId4"/>
    <sheet name="Sheet3" sheetId="18" state="hidden" r:id="rId5"/>
    <sheet name="Sheet2" sheetId="17" state="hidden" r:id="rId6"/>
    <sheet name="Sheet1" sheetId="16" state="hidden" r:id="rId7"/>
  </sheets>
  <externalReferences>
    <externalReference r:id="rId9"/>
  </externalReferences>
  <definedNames>
    <definedName name="_xlnm._FilterDatabase" localSheetId="1" hidden="1">劳务费!$A$2:$Y$41</definedName>
    <definedName name="_xlnm._FilterDatabase" localSheetId="2" hidden="1">考勤!$A$1:$AP$115</definedName>
    <definedName name="_xlnm._FilterDatabase" localSheetId="3" hidden="1">奖惩!$A$1:$F$28</definedName>
    <definedName name="_xlnm._FilterDatabase" localSheetId="5" hidden="1">Sheet2!$B$1:$C$83</definedName>
    <definedName name="_xlnm._FilterDatabase" localSheetId="6" hidden="1">Sheet1!$E$5:$F$15</definedName>
    <definedName name="_xlnm._FilterDatabase" localSheetId="0" hidden="1">汇总表!$A$2:$Y$36</definedName>
    <definedName name="_xlnm.Print_Titles" localSheetId="2">考勤!#REF!</definedName>
    <definedName name="_xlnm.Print_Area" localSheetId="2">考勤!#REF!</definedName>
    <definedName name="_xlnm.Print_Titles" localSheetId="0">汇总表!$1:$2</definedName>
  </definedNames>
  <calcPr calcId="191029"/>
  <pivotCaches>
    <pivotCache cacheId="0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  <author>镜片室</author>
  </authors>
  <commentList>
    <comment ref="J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请假1.5小时</t>
        </r>
      </text>
    </comment>
    <comment ref="S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上18.30
</t>
        </r>
      </text>
    </comment>
    <comment ref="O68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Q68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上午注塑</t>
        </r>
      </text>
    </comment>
    <comment ref="AD68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S71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T71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U71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V71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X71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Y71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支援注塑5小时</t>
        </r>
      </text>
    </comment>
    <comment ref="Z71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AA71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10支援注塑</t>
        </r>
      </text>
    </comment>
    <comment ref="AF71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AG71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Z支援注塑</t>
        </r>
      </text>
    </comment>
    <comment ref="AB72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10点支援注塑</t>
        </r>
      </text>
    </comment>
    <comment ref="AC72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AE72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S74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T74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U74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X74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AA74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10支援注塑</t>
        </r>
      </text>
    </comment>
    <comment ref="AF74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AG74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Z支援注塑</t>
        </r>
      </text>
    </comment>
    <comment ref="AC75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AE75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AD80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Y8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上下午3点</t>
        </r>
      </text>
    </comment>
    <comment ref="Z8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上下午一点</t>
        </r>
      </text>
    </comment>
    <comment ref="AA8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上早8点下中午11点半，上下午3点五点吃饭休息一小时</t>
        </r>
      </text>
    </comment>
    <comment ref="Y8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上下午3点</t>
        </r>
      </text>
    </comment>
    <comment ref="Z8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上下午一点</t>
        </r>
      </text>
    </comment>
    <comment ref="AA8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上早8点下中午11点半，上下午3点五点吃饭休息一小时</t>
        </r>
      </text>
    </comment>
    <comment ref="Y8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上下午3点</t>
        </r>
      </text>
    </comment>
    <comment ref="Z8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上下午一点</t>
        </r>
      </text>
    </comment>
    <comment ref="AA8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上早8点下中午11点半，上下午3点五点吃饭休息一小时</t>
        </r>
      </text>
    </comment>
    <comment ref="L9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N9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上1点</t>
        </r>
      </text>
    </comment>
    <comment ref="L9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上下午4点</t>
        </r>
      </text>
    </comment>
    <comment ref="M9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下午3点</t>
        </r>
      </text>
    </comment>
    <comment ref="N9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上1点</t>
        </r>
      </text>
    </comment>
    <comment ref="AB95" authorId="0">
      <text>
        <r>
          <rPr>
            <b/>
            <sz val="9"/>
            <rFont val="宋体"/>
            <charset val="134"/>
          </rPr>
          <t>Adminis上12点半</t>
        </r>
      </text>
    </comment>
    <comment ref="AH9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上1点</t>
        </r>
      </text>
    </comment>
    <comment ref="AB98" authorId="0">
      <text>
        <r>
          <rPr>
            <b/>
            <sz val="9"/>
            <rFont val="宋体"/>
            <charset val="134"/>
          </rPr>
          <t>Administrator:12点半上班</t>
        </r>
      </text>
    </comment>
    <comment ref="AH9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上1点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<sst xmlns="http://schemas.openxmlformats.org/spreadsheetml/2006/main" count="998" uniqueCount="126">
  <si>
    <t>10月劳务费</t>
  </si>
  <si>
    <t>序号</t>
  </si>
  <si>
    <t>车间</t>
  </si>
  <si>
    <t>姓名</t>
  </si>
  <si>
    <t>工种</t>
  </si>
  <si>
    <t>出勤天数</t>
  </si>
  <si>
    <t>日常工时</t>
  </si>
  <si>
    <t>日常工价</t>
  </si>
  <si>
    <t>日常工资</t>
  </si>
  <si>
    <t>加班工时</t>
  </si>
  <si>
    <t>加班工价</t>
  </si>
  <si>
    <t>加班工资</t>
  </si>
  <si>
    <t>奖惩</t>
  </si>
  <si>
    <t>工资小计</t>
  </si>
  <si>
    <t>饭补</t>
  </si>
  <si>
    <t>工资合计</t>
  </si>
  <si>
    <t>备注</t>
  </si>
  <si>
    <t>冲压</t>
  </si>
  <si>
    <t>柴树强</t>
  </si>
  <si>
    <t>组装工</t>
  </si>
  <si>
    <t/>
  </si>
  <si>
    <t>王源娇</t>
  </si>
  <si>
    <t>底座</t>
  </si>
  <si>
    <t>吴玺昊</t>
  </si>
  <si>
    <t>M3000升级底座阻尼器漏打</t>
  </si>
  <si>
    <t>闫玉泽</t>
  </si>
  <si>
    <t>发泡车间</t>
  </si>
  <si>
    <t>姜昊坤</t>
  </si>
  <si>
    <t>10月发泡不良品</t>
  </si>
  <si>
    <t>刘景皓</t>
  </si>
  <si>
    <t>闫玉栋</t>
  </si>
  <si>
    <t>刘明旭</t>
  </si>
  <si>
    <t>陈志甲</t>
  </si>
  <si>
    <t>丛晓楠</t>
  </si>
  <si>
    <t>高嘉骏</t>
  </si>
  <si>
    <t>简志辉</t>
  </si>
  <si>
    <t>刘朝雨</t>
  </si>
  <si>
    <t>刘彦珲</t>
  </si>
  <si>
    <t>刘英浩</t>
  </si>
  <si>
    <t>吕东阳</t>
  </si>
  <si>
    <t>孙淑芳</t>
  </si>
  <si>
    <t>岳增勋</t>
  </si>
  <si>
    <t>张雨</t>
  </si>
  <si>
    <t>张元杰</t>
  </si>
  <si>
    <t>郑文博</t>
  </si>
  <si>
    <t>白文宾</t>
  </si>
  <si>
    <t>旷工离职，扣发三天薪资</t>
  </si>
  <si>
    <t>缝纫</t>
  </si>
  <si>
    <t>夏旭</t>
  </si>
  <si>
    <t>焊接</t>
  </si>
  <si>
    <t>王新</t>
  </si>
  <si>
    <t>张瑞</t>
  </si>
  <si>
    <t>邢贺然</t>
  </si>
  <si>
    <t>后视镜</t>
  </si>
  <si>
    <t>李静</t>
  </si>
  <si>
    <t>崔海圆</t>
  </si>
  <si>
    <t>张洪溥</t>
  </si>
  <si>
    <t>11.1宿舍检查考核</t>
  </si>
  <si>
    <t>卞俊博</t>
  </si>
  <si>
    <t>李征</t>
  </si>
  <si>
    <t>座椅</t>
  </si>
  <si>
    <t>张建东</t>
  </si>
  <si>
    <t>张润峰</t>
  </si>
  <si>
    <t>韩建伟</t>
  </si>
  <si>
    <t>周子涵</t>
  </si>
  <si>
    <t>许衍博</t>
  </si>
  <si>
    <t>赵硕</t>
  </si>
  <si>
    <t>合  计</t>
  </si>
  <si>
    <t>开票数</t>
  </si>
  <si>
    <t>编制：</t>
  </si>
  <si>
    <t>审核：</t>
  </si>
  <si>
    <t>求和项:日常工时</t>
  </si>
  <si>
    <t>求和项:加班工时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</si>
  <si>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</si>
  <si>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</si>
  <si>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</si>
  <si>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</si>
  <si>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</si>
  <si>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</si>
  <si>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</si>
  <si>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</si>
  <si>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</si>
  <si>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</si>
  <si>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</si>
  <si>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</si>
  <si>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</si>
  <si>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</si>
  <si>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</si>
  <si>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</si>
  <si>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</si>
  <si>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上午</t>
  </si>
  <si>
    <t>放</t>
  </si>
  <si>
    <t>下午</t>
  </si>
  <si>
    <t>加班</t>
  </si>
  <si>
    <t>休</t>
  </si>
  <si>
    <t>发泡</t>
  </si>
  <si>
    <t>假</t>
  </si>
  <si>
    <t>旷</t>
  </si>
  <si>
    <t>10号
入职</t>
  </si>
  <si>
    <t>天津宏达翔科技有限公司</t>
  </si>
  <si>
    <t>12号
入职</t>
  </si>
  <si>
    <t>13号
入职</t>
  </si>
  <si>
    <t>18号
入职</t>
  </si>
  <si>
    <t>21号
入职</t>
  </si>
  <si>
    <t>22号
入职</t>
  </si>
  <si>
    <t>25号
入职</t>
  </si>
  <si>
    <t>26号
入职</t>
  </si>
  <si>
    <t>29号
入职</t>
  </si>
  <si>
    <t>30号
入职</t>
  </si>
  <si>
    <t>31号
入职</t>
  </si>
  <si>
    <t>事</t>
  </si>
  <si>
    <t>灯镜</t>
  </si>
  <si>
    <t>H6</t>
  </si>
  <si>
    <t>重卡</t>
  </si>
  <si>
    <t>异常情况</t>
  </si>
  <si>
    <t>金额</t>
  </si>
  <si>
    <t>注塑</t>
  </si>
  <si>
    <t>张家恺</t>
  </si>
  <si>
    <t>李海望</t>
  </si>
  <si>
    <t>于蓥奥</t>
  </si>
  <si>
    <t>胡博文</t>
  </si>
  <si>
    <t>吕森茂</t>
  </si>
  <si>
    <t>张家峰</t>
  </si>
  <si>
    <t>张广阔</t>
  </si>
  <si>
    <t>常琳</t>
  </si>
  <si>
    <t>刘欢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</si>
</sst>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d"/>
    <numFmt numFmtId="177" formatCode="aaa"/>
    <numFmt numFmtId="178" formatCode="General&quot;年&quot;"/>
    <numFmt numFmtId="179" formatCode="General&quot;月&quot;"/>
    <numFmt numFmtId="180" formatCode="0.0"/>
    <numFmt numFmtId="181" formatCode="0.00_ "/>
    <numFmt numFmtId="182" formatCode="0.0_ "/>
    <numFmt numFmtId="183" formatCode="yyyy/m/d;@"/>
  </numFmts>
  <fonts count="6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</font>
    <font>
      <sz val="14"/>
      <name val="宋体"/>
      <charset val="134"/>
    </font>
    <font>
      <sz val="12"/>
      <name val="宋体"/>
      <charset val="134"/>
    </font>
    <font>
      <sz val="10"/>
      <color indexed="8"/>
      <name val="微软雅黑"/>
      <charset val="134"/>
    </font>
    <font>
      <sz val="12"/>
      <color indexed="8"/>
      <name val="宋体"/>
      <charset val="134"/>
    </font>
    <font>
      <sz val="11"/>
      <color theme="1"/>
      <name val="微软雅黑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b/>
      <sz val="11"/>
      <color theme="1"/>
      <name val="微软雅黑"/>
      <charset val="134"/>
    </font>
    <font>
      <b/>
      <sz val="11"/>
      <color indexed="8"/>
      <name val="微软雅黑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0"/>
      <color rgb="FFFF0000"/>
      <name val="宋体"/>
      <charset val="134"/>
    </font>
    <font>
      <sz val="9"/>
      <color rgb="FFFF0000"/>
      <name val="宋体"/>
      <charset val="134"/>
    </font>
    <font>
      <b/>
      <sz val="14"/>
      <color rgb="FFFF0000"/>
      <name val="宋体"/>
      <charset val="134"/>
      <scheme val="minor"/>
    </font>
    <font>
      <b/>
      <sz val="10"/>
      <color rgb="FFFF0000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微软雅黑"/>
      <charset val="134"/>
    </font>
    <font>
      <b/>
      <sz val="12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color rgb="FFFF0000"/>
      <name val="宋体"/>
      <charset val="134"/>
    </font>
    <font>
      <b/>
      <sz val="11"/>
      <color theme="0"/>
      <name val="微软雅黑"/>
      <charset val="134"/>
    </font>
    <font>
      <b/>
      <sz val="11"/>
      <name val="微软雅黑"/>
      <charset val="134"/>
    </font>
    <font>
      <sz val="10"/>
      <color indexed="8"/>
      <name val="宋体"/>
      <charset val="134"/>
    </font>
    <font>
      <sz val="10"/>
      <color rgb="FFFF0000"/>
      <name val="微软雅黑"/>
      <charset val="134"/>
    </font>
    <font>
      <b/>
      <sz val="16"/>
      <color rgb="FFFF0000"/>
      <name val="宋体"/>
      <charset val="134"/>
    </font>
    <font>
      <sz val="10"/>
      <color theme="1"/>
      <name val="微软雅黑"/>
      <charset val="134"/>
    </font>
    <font>
      <b/>
      <sz val="26"/>
      <color theme="1"/>
      <name val="宋体"/>
      <charset val="134"/>
    </font>
    <font>
      <b/>
      <sz val="22"/>
      <color indexed="8"/>
      <name val="宋体"/>
      <charset val="134"/>
    </font>
    <font>
      <b/>
      <sz val="20"/>
      <color indexed="8"/>
      <name val="微软雅黑"/>
      <charset val="134"/>
    </font>
    <font>
      <sz val="10"/>
      <name val="微软雅黑"/>
      <charset val="134"/>
    </font>
    <font>
      <sz val="10"/>
      <color indexed="8"/>
      <name val="Microsoft YaHei"/>
      <charset val="134"/>
    </font>
    <font>
      <sz val="9"/>
      <color indexed="8"/>
      <name val="宋体"/>
      <charset val="134"/>
    </font>
    <font>
      <b/>
      <sz val="12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11" applyNumberFormat="0" applyFill="0" applyAlignment="0" applyProtection="0">
      <alignment vertical="center"/>
    </xf>
    <xf numFmtId="0" fontId="46" fillId="0" borderId="11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3" borderId="13" applyNumberFormat="0" applyAlignment="0" applyProtection="0">
      <alignment vertical="center"/>
    </xf>
    <xf numFmtId="0" fontId="49" fillId="4" borderId="14" applyNumberFormat="0" applyAlignment="0" applyProtection="0">
      <alignment vertical="center"/>
    </xf>
    <xf numFmtId="0" fontId="50" fillId="4" borderId="13" applyNumberFormat="0" applyAlignment="0" applyProtection="0">
      <alignment vertical="center"/>
    </xf>
    <xf numFmtId="0" fontId="51" fillId="5" borderId="15" applyNumberFormat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6" fillId="8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58" fillId="11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8" fillId="15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9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58" fillId="27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58" fillId="31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</cellStyleXfs>
  <cellXfs count="11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/>
    <xf numFmtId="0" fontId="4" fillId="0" borderId="1" xfId="0" applyFont="1" applyFill="1" applyBorder="1" applyAlignment="1"/>
    <xf numFmtId="0" fontId="3" fillId="0" borderId="1" xfId="0" applyFont="1" applyFill="1" applyBorder="1" applyAlignment="1"/>
    <xf numFmtId="0" fontId="1" fillId="0" borderId="1" xfId="0" applyFont="1" applyBorder="1" applyAlignment="1">
      <alignment horizontal="center" vertical="center" wrapText="1"/>
    </xf>
    <xf numFmtId="0" fontId="4" fillId="0" borderId="0" xfId="0" applyFont="1" applyFill="1" applyAlignment="1"/>
    <xf numFmtId="0" fontId="0" fillId="0" borderId="1" xfId="0" applyFill="1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 wrapText="1"/>
    </xf>
    <xf numFmtId="0" fontId="3" fillId="0" borderId="3" xfId="0" applyFont="1" applyFill="1" applyBorder="1" applyAlignment="1"/>
    <xf numFmtId="0" fontId="6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/>
    <xf numFmtId="0" fontId="5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0" fillId="0" borderId="3" xfId="0" applyBorder="1">
      <alignment vertical="center"/>
    </xf>
    <xf numFmtId="0" fontId="0" fillId="0" borderId="0" xfId="0" applyFill="1" applyBorder="1">
      <alignment vertical="center"/>
    </xf>
    <xf numFmtId="0" fontId="4" fillId="0" borderId="3" xfId="0" applyFont="1" applyFill="1" applyBorder="1" applyAlignment="1"/>
    <xf numFmtId="0" fontId="7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/>
    <xf numFmtId="0" fontId="0" fillId="0" borderId="0" xfId="0" applyFont="1" applyFill="1" applyBorder="1" applyAlignment="1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8" fillId="0" borderId="0" xfId="0" applyFont="1" applyFill="1" applyAlignment="1"/>
    <xf numFmtId="0" fontId="9" fillId="0" borderId="0" xfId="0" applyFont="1" applyFill="1" applyAlignment="1">
      <alignment vertical="center"/>
    </xf>
    <xf numFmtId="0" fontId="0" fillId="0" borderId="0" xfId="0" applyFont="1" applyFill="1" applyAlignment="1"/>
    <xf numFmtId="0" fontId="10" fillId="0" borderId="0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</xf>
    <xf numFmtId="176" fontId="14" fillId="0" borderId="1" xfId="0" applyNumberFormat="1" applyFont="1" applyFill="1" applyBorder="1" applyAlignment="1" applyProtection="1">
      <alignment horizontal="center" vertical="center"/>
    </xf>
    <xf numFmtId="177" fontId="13" fillId="0" borderId="1" xfId="0" applyNumberFormat="1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16" fillId="0" borderId="1" xfId="0" applyFont="1" applyFill="1" applyBorder="1" applyAlignment="1" applyProtection="1">
      <alignment horizontal="center" vertical="center"/>
      <protection locked="0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 applyProtection="1">
      <alignment horizontal="center" vertical="center" wrapText="1"/>
      <protection locked="0"/>
    </xf>
    <xf numFmtId="0" fontId="19" fillId="0" borderId="1" xfId="0" applyFont="1" applyFill="1" applyBorder="1" applyAlignment="1" applyProtection="1">
      <alignment horizontal="center" vertical="center"/>
      <protection locked="0"/>
    </xf>
    <xf numFmtId="0" fontId="20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 applyProtection="1">
      <alignment horizontal="center" vertical="center"/>
      <protection locked="0"/>
    </xf>
    <xf numFmtId="0" fontId="21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 applyProtection="1">
      <alignment horizontal="center" vertical="center"/>
      <protection locked="0"/>
    </xf>
    <xf numFmtId="0" fontId="26" fillId="0" borderId="0" xfId="0" applyFont="1" applyFill="1" applyBorder="1" applyAlignment="1" applyProtection="1">
      <protection locked="0"/>
    </xf>
    <xf numFmtId="178" fontId="10" fillId="0" borderId="0" xfId="0" applyNumberFormat="1" applyFont="1" applyFill="1" applyBorder="1" applyAlignment="1" applyProtection="1">
      <alignment horizontal="left" vertical="center"/>
      <protection locked="0"/>
    </xf>
    <xf numFmtId="179" fontId="11" fillId="0" borderId="0" xfId="0" applyNumberFormat="1" applyFont="1" applyFill="1" applyBorder="1" applyAlignment="1" applyProtection="1">
      <alignment horizontal="left" vertical="center"/>
      <protection locked="0"/>
    </xf>
    <xf numFmtId="0" fontId="27" fillId="0" borderId="0" xfId="0" applyFont="1" applyFill="1" applyBorder="1" applyAlignment="1" applyProtection="1">
      <alignment horizontal="center"/>
      <protection locked="0"/>
    </xf>
    <xf numFmtId="0" fontId="11" fillId="0" borderId="0" xfId="0" applyFont="1" applyFill="1" applyBorder="1" applyAlignment="1" applyProtection="1">
      <alignment vertical="center"/>
    </xf>
    <xf numFmtId="0" fontId="14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 wrapText="1"/>
    </xf>
    <xf numFmtId="180" fontId="28" fillId="0" borderId="1" xfId="0" applyNumberFormat="1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horizontal="center" wrapText="1"/>
    </xf>
    <xf numFmtId="0" fontId="0" fillId="0" borderId="0" xfId="0" applyFill="1" applyAlignment="1"/>
    <xf numFmtId="0" fontId="15" fillId="0" borderId="2" xfId="0" applyFont="1" applyFill="1" applyBorder="1" applyAlignment="1" applyProtection="1">
      <alignment horizontal="center" vertical="center" wrapText="1"/>
      <protection locked="0"/>
    </xf>
    <xf numFmtId="0" fontId="15" fillId="0" borderId="2" xfId="0" applyFont="1" applyFill="1" applyBorder="1" applyAlignment="1" applyProtection="1">
      <alignment horizontal="center" vertical="center"/>
      <protection locked="0"/>
    </xf>
    <xf numFmtId="0" fontId="15" fillId="0" borderId="5" xfId="0" applyFont="1" applyFill="1" applyBorder="1" applyAlignment="1" applyProtection="1">
      <alignment horizontal="center" vertical="center" wrapText="1"/>
      <protection locked="0"/>
    </xf>
    <xf numFmtId="0" fontId="15" fillId="0" borderId="5" xfId="0" applyFont="1" applyFill="1" applyBorder="1" applyAlignment="1" applyProtection="1">
      <alignment horizontal="center" vertical="center"/>
      <protection locked="0"/>
    </xf>
    <xf numFmtId="0" fontId="15" fillId="0" borderId="6" xfId="0" applyFont="1" applyFill="1" applyBorder="1" applyAlignment="1" applyProtection="1">
      <alignment horizontal="center" vertical="center" wrapText="1"/>
      <protection locked="0"/>
    </xf>
    <xf numFmtId="0" fontId="15" fillId="0" borderId="6" xfId="0" applyFont="1" applyFill="1" applyBorder="1" applyAlignment="1" applyProtection="1">
      <alignment horizontal="center" vertical="center"/>
      <protection locked="0"/>
    </xf>
    <xf numFmtId="181" fontId="29" fillId="0" borderId="1" xfId="50" applyNumberFormat="1" applyFont="1" applyFill="1" applyBorder="1" applyAlignment="1">
      <alignment horizontal="center" vertical="center"/>
    </xf>
    <xf numFmtId="0" fontId="30" fillId="0" borderId="1" xfId="0" applyFont="1" applyFill="1" applyBorder="1" applyAlignment="1" applyProtection="1">
      <alignment horizontal="center" vertical="center"/>
      <protection locked="0"/>
    </xf>
    <xf numFmtId="182" fontId="29" fillId="0" borderId="1" xfId="0" applyNumberFormat="1" applyFont="1" applyFill="1" applyBorder="1" applyAlignment="1" applyProtection="1">
      <alignment horizontal="center" vertical="center"/>
      <protection locked="0"/>
    </xf>
    <xf numFmtId="181" fontId="29" fillId="0" borderId="2" xfId="5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5" xfId="0" applyFont="1" applyFill="1" applyBorder="1" applyAlignment="1" applyProtection="1">
      <alignment horizontal="center" vertical="center"/>
      <protection locked="0"/>
    </xf>
    <xf numFmtId="0" fontId="31" fillId="0" borderId="1" xfId="0" applyFont="1" applyFill="1" applyBorder="1" applyAlignment="1" applyProtection="1">
      <alignment horizontal="center" vertical="center"/>
      <protection locked="0"/>
    </xf>
    <xf numFmtId="0" fontId="31" fillId="0" borderId="1" xfId="0" applyFont="1" applyFill="1" applyBorder="1" applyAlignment="1">
      <alignment horizontal="center" vertical="center"/>
    </xf>
    <xf numFmtId="0" fontId="5" fillId="0" borderId="6" xfId="0" applyFont="1" applyFill="1" applyBorder="1" applyAlignment="1" applyProtection="1">
      <alignment horizontal="center" vertical="center"/>
      <protection locked="0"/>
    </xf>
    <xf numFmtId="0" fontId="32" fillId="0" borderId="3" xfId="0" applyFont="1" applyFill="1" applyBorder="1" applyAlignment="1" applyProtection="1">
      <alignment horizontal="center" vertical="center"/>
      <protection locked="0"/>
    </xf>
    <xf numFmtId="0" fontId="33" fillId="0" borderId="1" xfId="0" applyFont="1" applyFill="1" applyBorder="1" applyAlignment="1" applyProtection="1">
      <alignment horizontal="center" vertical="center"/>
      <protection locked="0"/>
    </xf>
    <xf numFmtId="0" fontId="34" fillId="0" borderId="1" xfId="0" applyFont="1" applyFill="1" applyBorder="1" applyAlignment="1">
      <alignment horizontal="center" vertical="center"/>
    </xf>
    <xf numFmtId="0" fontId="32" fillId="0" borderId="7" xfId="0" applyFont="1" applyFill="1" applyBorder="1" applyAlignment="1" applyProtection="1">
      <alignment horizontal="center" vertical="center"/>
      <protection locked="0"/>
    </xf>
    <xf numFmtId="0" fontId="33" fillId="0" borderId="2" xfId="0" applyFont="1" applyFill="1" applyBorder="1" applyAlignment="1" applyProtection="1">
      <alignment horizontal="center" vertical="center"/>
      <protection locked="0"/>
    </xf>
    <xf numFmtId="0" fontId="34" fillId="0" borderId="2" xfId="0" applyFont="1" applyFill="1" applyBorder="1" applyAlignment="1">
      <alignment horizontal="center" vertical="center"/>
    </xf>
    <xf numFmtId="0" fontId="35" fillId="0" borderId="1" xfId="0" applyFont="1" applyFill="1" applyBorder="1" applyAlignment="1" applyProtection="1">
      <alignment horizontal="center" vertical="center"/>
      <protection locked="0"/>
    </xf>
    <xf numFmtId="0" fontId="36" fillId="0" borderId="1" xfId="0" applyFont="1" applyFill="1" applyBorder="1" applyAlignment="1" applyProtection="1">
      <alignment horizontal="center" vertical="center" wrapText="1"/>
      <protection locked="0"/>
    </xf>
    <xf numFmtId="182" fontId="29" fillId="0" borderId="2" xfId="0" applyNumberFormat="1" applyFont="1" applyFill="1" applyBorder="1" applyAlignment="1" applyProtection="1">
      <alignment horizontal="center" vertical="center"/>
      <protection locked="0"/>
    </xf>
    <xf numFmtId="0" fontId="35" fillId="0" borderId="1" xfId="0" applyFont="1" applyFill="1" applyBorder="1" applyAlignment="1">
      <alignment horizontal="center" vertical="center"/>
    </xf>
    <xf numFmtId="182" fontId="29" fillId="0" borderId="8" xfId="0" applyNumberFormat="1" applyFont="1" applyFill="1" applyBorder="1" applyAlignment="1" applyProtection="1">
      <alignment horizontal="center" vertical="center"/>
      <protection locked="0"/>
    </xf>
    <xf numFmtId="0" fontId="31" fillId="0" borderId="1" xfId="0" applyFont="1" applyFill="1" applyBorder="1" applyAlignment="1" applyProtection="1">
      <alignment horizontal="center" vertical="center"/>
    </xf>
    <xf numFmtId="0" fontId="31" fillId="0" borderId="9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7" fillId="0" borderId="1" xfId="0" applyFont="1" applyFill="1" applyBorder="1" applyAlignment="1" applyProtection="1">
      <alignment horizontal="center" vertical="center"/>
      <protection locked="0"/>
    </xf>
    <xf numFmtId="0" fontId="35" fillId="0" borderId="1" xfId="0" applyFont="1" applyFill="1" applyBorder="1" applyAlignment="1" applyProtection="1">
      <alignment horizontal="center" vertical="center"/>
    </xf>
    <xf numFmtId="0" fontId="38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/>
    </xf>
    <xf numFmtId="183" fontId="4" fillId="0" borderId="0" xfId="0" applyNumberFormat="1" applyFont="1" applyFill="1" applyAlignment="1">
      <alignment horizontal="center" vertical="center"/>
    </xf>
    <xf numFmtId="0" fontId="38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81" fontId="4" fillId="0" borderId="1" xfId="0" applyNumberFormat="1" applyFont="1" applyFill="1" applyBorder="1" applyAlignment="1">
      <alignment vertical="center"/>
    </xf>
    <xf numFmtId="0" fontId="39" fillId="0" borderId="1" xfId="0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9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>
      <alignment vertical="center"/>
    </xf>
    <xf numFmtId="0" fontId="4" fillId="0" borderId="0" xfId="0" applyFont="1" applyFill="1" applyBorder="1" applyAlignment="1">
      <alignment horizontal="center" vertical="center"/>
    </xf>
    <xf numFmtId="0" fontId="39" fillId="0" borderId="0" xfId="0" applyFont="1" applyFill="1">
      <alignment vertical="center"/>
    </xf>
    <xf numFmtId="0" fontId="39" fillId="0" borderId="0" xfId="0" applyFont="1">
      <alignment vertical="center"/>
    </xf>
    <xf numFmtId="0" fontId="4" fillId="0" borderId="1" xfId="0" applyFont="1" applyFill="1" applyBorder="1" applyAlignment="1">
      <alignment horizontal="right" vertical="center"/>
    </xf>
    <xf numFmtId="181" fontId="4" fillId="0" borderId="1" xfId="0" applyNumberFormat="1" applyFont="1" applyFill="1" applyBorder="1" applyAlignment="1">
      <alignment horizontal="left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常规 2" xfId="50"/>
  </cellStyles>
  <dxfs count="4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9" defaultPivotStyle="PivotStyleLight16"/>
  <colors>
    <mruColors>
      <color rgb="00FFC000"/>
      <color rgb="0092D050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pivotCacheDefinition" Target="pivotCache/pivotCacheDefinition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eetMetadata" Target="metadata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K$1" max="2099" min="2020" page="10" val="2020"/>
</file>

<file path=xl/ctrlProps/ctrlProp10.xml><?xml version="1.0" encoding="utf-8"?>
<formControlPr xmlns="http://schemas.microsoft.com/office/spreadsheetml/2009/9/main" objectType="Spin" dx="22" fmlaLink="$AK$1" max="2099" min="2020" page="10" val="2020"/>
</file>

<file path=xl/ctrlProps/ctrlProp11.xml><?xml version="1.0" encoding="utf-8"?>
<formControlPr xmlns="http://schemas.microsoft.com/office/spreadsheetml/2009/9/main" objectType="Spin" dx="22" fmlaLink="$AM$1" max="12" min="1" page="10" val="1"/>
</file>

<file path=xl/ctrlProps/ctrlProp12.xml><?xml version="1.0" encoding="utf-8"?>
<formControlPr xmlns="http://schemas.microsoft.com/office/spreadsheetml/2009/9/main" objectType="Spin" dx="22" fmlaLink="$AK$1" max="2100" min="1900" page="10" val="1900"/>
</file>

<file path=xl/ctrlProps/ctrlProp13.xml><?xml version="1.0" encoding="utf-8"?>
<formControlPr xmlns="http://schemas.microsoft.com/office/spreadsheetml/2009/9/main" objectType="Spin" dx="22" fmlaLink="$AI$1" max="2099" min="2020" page="10" val="2020"/>
</file>

<file path=xl/ctrlProps/ctrlProp14.xml><?xml version="1.0" encoding="utf-8"?>
<formControlPr xmlns="http://schemas.microsoft.com/office/spreadsheetml/2009/9/main" objectType="Spin" dx="22" fmlaLink="$AM$1" max="2099" min="2020" page="10" val="2020"/>
</file>

<file path=xl/ctrlProps/ctrlProp15.xml><?xml version="1.0" encoding="utf-8"?>
<formControlPr xmlns="http://schemas.microsoft.com/office/spreadsheetml/2009/9/main" objectType="Spin" dx="22" fmlaLink="$AN$1" max="12" min="1" page="10" val="10"/>
</file>

<file path=xl/ctrlProps/ctrlProp16.xml><?xml version="1.0" encoding="utf-8"?>
<formControlPr xmlns="http://schemas.microsoft.com/office/spreadsheetml/2009/9/main" objectType="Spin" dx="22" fmlaLink="$AM$1" max="2099" min="2020" page="10" val="2020"/>
</file>

<file path=xl/ctrlProps/ctrlProp17.xml><?xml version="1.0" encoding="utf-8"?>
<formControlPr xmlns="http://schemas.microsoft.com/office/spreadsheetml/2009/9/main" objectType="Spin" dx="22" fmlaLink="$AL$1" max="2099" min="2020" page="10" val="2024"/>
</file>

<file path=xl/ctrlProps/ctrlProp18.xml><?xml version="1.0" encoding="utf-8"?>
<formControlPr xmlns="http://schemas.microsoft.com/office/spreadsheetml/2009/9/main" objectType="Spin" dx="22" fmlaLink="$AN$1" max="12" min="1" page="10" val="10"/>
</file>

<file path=xl/ctrlProps/ctrlProp19.xml><?xml version="1.0" encoding="utf-8"?>
<formControlPr xmlns="http://schemas.microsoft.com/office/spreadsheetml/2009/9/main" objectType="Spin" dx="22" fmlaLink="$AL$1" max="2100" min="1900" page="10" val="2024"/>
</file>

<file path=xl/ctrlProps/ctrlProp2.xml><?xml version="1.0" encoding="utf-8"?>
<formControlPr xmlns="http://schemas.microsoft.com/office/spreadsheetml/2009/9/main" objectType="Spin" dx="22" fmlaLink="$AM$1" max="12" min="1" page="10" val="1"/>
</file>

<file path=xl/ctrlProps/ctrlProp20.xml><?xml version="1.0" encoding="utf-8"?>
<formControlPr xmlns="http://schemas.microsoft.com/office/spreadsheetml/2009/9/main" objectType="Spin" dx="22" fmlaLink="$AK$1" max="2099" min="2020" page="10" val="2020"/>
</file>

<file path=xl/ctrlProps/ctrlProp21.xml><?xml version="1.0" encoding="utf-8"?>
<formControlPr xmlns="http://schemas.microsoft.com/office/spreadsheetml/2009/9/main" objectType="Spin" dx="22" fmlaLink="$AM$1" max="12" min="1" page="10" val="1"/>
</file>

<file path=xl/ctrlProps/ctrlProp22.xml><?xml version="1.0" encoding="utf-8"?>
<formControlPr xmlns="http://schemas.microsoft.com/office/spreadsheetml/2009/9/main" objectType="Spin" dx="22" fmlaLink="$AK$1" max="2100" min="1900" page="10" val="1900"/>
</file>

<file path=xl/ctrlProps/ctrlProp23.xml><?xml version="1.0" encoding="utf-8"?>
<formControlPr xmlns="http://schemas.microsoft.com/office/spreadsheetml/2009/9/main" objectType="Spin" dx="22" fmlaLink="$AI$1" max="2099" min="2020" page="10" val="2020"/>
</file>

<file path=xl/ctrlProps/ctrlProp24.xml><?xml version="1.0" encoding="utf-8"?>
<formControlPr xmlns="http://schemas.microsoft.com/office/spreadsheetml/2009/9/main" objectType="Spin" dx="22" fmlaLink="$AM$1" max="2099" min="2020" page="10" val="2020"/>
</file>

<file path=xl/ctrlProps/ctrlProp25.xml><?xml version="1.0" encoding="utf-8"?>
<formControlPr xmlns="http://schemas.microsoft.com/office/spreadsheetml/2009/9/main" objectType="Spin" dx="22" fmlaLink="$AN$1" max="12" min="1" page="10" val="10"/>
</file>

<file path=xl/ctrlProps/ctrlProp26.xml><?xml version="1.0" encoding="utf-8"?>
<formControlPr xmlns="http://schemas.microsoft.com/office/spreadsheetml/2009/9/main" objectType="Spin" dx="22" fmlaLink="$AM$1" max="2099" min="2020" page="10" val="2020"/>
</file>

<file path=xl/ctrlProps/ctrlProp27.xml><?xml version="1.0" encoding="utf-8"?>
<formControlPr xmlns="http://schemas.microsoft.com/office/spreadsheetml/2009/9/main" objectType="Spin" dx="22" fmlaLink="$AL$1" max="2099" min="2020" page="10" val="2024"/>
</file>

<file path=xl/ctrlProps/ctrlProp28.xml><?xml version="1.0" encoding="utf-8"?>
<formControlPr xmlns="http://schemas.microsoft.com/office/spreadsheetml/2009/9/main" objectType="Spin" dx="22" fmlaLink="$AL$1" max="2100" min="1900" page="10" val="2024"/>
</file>

<file path=xl/ctrlProps/ctrlProp29.xml><?xml version="1.0" encoding="utf-8"?>
<formControlPr xmlns="http://schemas.microsoft.com/office/spreadsheetml/2009/9/main" objectType="Spin" dx="22" fmlaLink="$AK$1" max="2099" min="2020" page="10" val="2020"/>
</file>

<file path=xl/ctrlProps/ctrlProp3.xml><?xml version="1.0" encoding="utf-8"?>
<formControlPr xmlns="http://schemas.microsoft.com/office/spreadsheetml/2009/9/main" objectType="Spin" dx="22" fmlaLink="$AK$1" max="2100" min="1900" page="10" val="1900"/>
</file>

<file path=xl/ctrlProps/ctrlProp30.xml><?xml version="1.0" encoding="utf-8"?>
<formControlPr xmlns="http://schemas.microsoft.com/office/spreadsheetml/2009/9/main" objectType="Spin" dx="22" fmlaLink="$AM$1" max="12" min="1" page="10" val="1"/>
</file>

<file path=xl/ctrlProps/ctrlProp31.xml><?xml version="1.0" encoding="utf-8"?>
<formControlPr xmlns="http://schemas.microsoft.com/office/spreadsheetml/2009/9/main" objectType="Spin" dx="22" fmlaLink="$AK$1" max="2100" min="1900" page="10" val="1900"/>
</file>

<file path=xl/ctrlProps/ctrlProp32.xml><?xml version="1.0" encoding="utf-8"?>
<formControlPr xmlns="http://schemas.microsoft.com/office/spreadsheetml/2009/9/main" objectType="Spin" dx="22" fmlaLink="$AI$1" max="2099" min="2020" page="10" val="2020"/>
</file>

<file path=xl/ctrlProps/ctrlProp33.xml><?xml version="1.0" encoding="utf-8"?>
<formControlPr xmlns="http://schemas.microsoft.com/office/spreadsheetml/2009/9/main" objectType="Spin" dx="22" fmlaLink="$AM$1" max="2099" min="2020" page="10" val="2020"/>
</file>

<file path=xl/ctrlProps/ctrlProp34.xml><?xml version="1.0" encoding="utf-8"?>
<formControlPr xmlns="http://schemas.microsoft.com/office/spreadsheetml/2009/9/main" objectType="Spin" dx="22" fmlaLink="$AN$1" max="12" min="1" page="10" val="10"/>
</file>

<file path=xl/ctrlProps/ctrlProp35.xml><?xml version="1.0" encoding="utf-8"?>
<formControlPr xmlns="http://schemas.microsoft.com/office/spreadsheetml/2009/9/main" objectType="Spin" dx="22" fmlaLink="$AM$1" max="2099" min="2020" page="10" val="2020"/>
</file>

<file path=xl/ctrlProps/ctrlProp36.xml><?xml version="1.0" encoding="utf-8"?>
<formControlPr xmlns="http://schemas.microsoft.com/office/spreadsheetml/2009/9/main" objectType="Spin" dx="22" fmlaLink="$AL$1" max="2099" min="2020" page="10" val="2024"/>
</file>

<file path=xl/ctrlProps/ctrlProp37.xml><?xml version="1.0" encoding="utf-8"?>
<formControlPr xmlns="http://schemas.microsoft.com/office/spreadsheetml/2009/9/main" objectType="Spin" dx="22" fmlaLink="$AN$1" max="12" min="1" page="10" val="10"/>
</file>

<file path=xl/ctrlProps/ctrlProp38.xml><?xml version="1.0" encoding="utf-8"?>
<formControlPr xmlns="http://schemas.microsoft.com/office/spreadsheetml/2009/9/main" objectType="Spin" dx="22" fmlaLink="$AL$1" max="2100" min="1900" page="10" val="2024"/>
</file>

<file path=xl/ctrlProps/ctrlProp4.xml><?xml version="1.0" encoding="utf-8"?>
<formControlPr xmlns="http://schemas.microsoft.com/office/spreadsheetml/2009/9/main" objectType="Spin" dx="22" fmlaLink="$AI$1" max="2099" min="2020" page="10" val="2020"/>
</file>

<file path=xl/ctrlProps/ctrlProp5.xml><?xml version="1.0" encoding="utf-8"?>
<formControlPr xmlns="http://schemas.microsoft.com/office/spreadsheetml/2009/9/main" objectType="Spin" dx="22" fmlaLink="$AM$1" max="2099" min="2020" page="10" val="2020"/>
</file>

<file path=xl/ctrlProps/ctrlProp6.xml><?xml version="1.0" encoding="utf-8"?>
<formControlPr xmlns="http://schemas.microsoft.com/office/spreadsheetml/2009/9/main" objectType="Spin" dx="22" fmlaLink="$AN$1" max="12" min="1" page="10" val="10"/>
</file>

<file path=xl/ctrlProps/ctrlProp7.xml><?xml version="1.0" encoding="utf-8"?>
<formControlPr xmlns="http://schemas.microsoft.com/office/spreadsheetml/2009/9/main" objectType="Spin" dx="22" fmlaLink="$AM$1" max="2099" min="2020" page="10" val="2020"/>
</file>

<file path=xl/ctrlProps/ctrlProp8.xml><?xml version="1.0" encoding="utf-8"?>
<formControlPr xmlns="http://schemas.microsoft.com/office/spreadsheetml/2009/9/main" objectType="Spin" dx="22" fmlaLink="$AL$1" max="2099" min="2020" page="10" val="2024"/>
</file>

<file path=xl/ctrlProps/ctrlProp9.xml><?xml version="1.0" encoding="utf-8"?>
<formControlPr xmlns="http://schemas.microsoft.com/office/spreadsheetml/2009/9/main" objectType="Spin" dx="22" fmlaLink="$AL$1" max="2100" min="1900" page="10" val="2024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138601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026" name="Spinne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149263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027" name="Spinner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141268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030" name="Spinner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127730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1" name="Spinner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149078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32" name="Spinner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154895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3" name="Spinner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149078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069" name="Spinner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142792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070" name="Spinner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145459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870" name="Spinner 846" hidden="1">
              <a:extLst>
                <a:ext uri="{63B3BB69-23CF-44E3-9099-C40C66FF867C}">
                  <a14:compatExt spid="_x0000_s1870"/>
                </a:ext>
              </a:extLst>
            </xdr:cNvPr>
            <xdr:cNvSpPr/>
          </xdr:nvSpPr>
          <xdr:spPr>
            <a:xfrm>
              <a:off x="138601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871" name="Spinner 847" hidden="1">
              <a:extLst>
                <a:ext uri="{63B3BB69-23CF-44E3-9099-C40C66FF867C}">
                  <a14:compatExt spid="_x0000_s1871"/>
                </a:ext>
              </a:extLst>
            </xdr:cNvPr>
            <xdr:cNvSpPr/>
          </xdr:nvSpPr>
          <xdr:spPr>
            <a:xfrm>
              <a:off x="149263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872" name="Spinner 848" hidden="1">
              <a:extLst>
                <a:ext uri="{63B3BB69-23CF-44E3-9099-C40C66FF867C}">
                  <a14:compatExt spid="_x0000_s1872"/>
                </a:ext>
              </a:extLst>
            </xdr:cNvPr>
            <xdr:cNvSpPr/>
          </xdr:nvSpPr>
          <xdr:spPr>
            <a:xfrm>
              <a:off x="141268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873" name="Spinner 849" hidden="1">
              <a:extLst>
                <a:ext uri="{63B3BB69-23CF-44E3-9099-C40C66FF867C}">
                  <a14:compatExt spid="_x0000_s1873"/>
                </a:ext>
              </a:extLst>
            </xdr:cNvPr>
            <xdr:cNvSpPr/>
          </xdr:nvSpPr>
          <xdr:spPr>
            <a:xfrm>
              <a:off x="127730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874" name="Spinner 850" hidden="1">
              <a:extLst>
                <a:ext uri="{63B3BB69-23CF-44E3-9099-C40C66FF867C}">
                  <a14:compatExt spid="_x0000_s1874"/>
                </a:ext>
              </a:extLst>
            </xdr:cNvPr>
            <xdr:cNvSpPr/>
          </xdr:nvSpPr>
          <xdr:spPr>
            <a:xfrm>
              <a:off x="149078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875" name="Spinner 851" hidden="1">
              <a:extLst>
                <a:ext uri="{63B3BB69-23CF-44E3-9099-C40C66FF867C}">
                  <a14:compatExt spid="_x0000_s1875"/>
                </a:ext>
              </a:extLst>
            </xdr:cNvPr>
            <xdr:cNvSpPr/>
          </xdr:nvSpPr>
          <xdr:spPr>
            <a:xfrm>
              <a:off x="154895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876" name="Spinner 852" hidden="1">
              <a:extLst>
                <a:ext uri="{63B3BB69-23CF-44E3-9099-C40C66FF867C}">
                  <a14:compatExt spid="_x0000_s1876"/>
                </a:ext>
              </a:extLst>
            </xdr:cNvPr>
            <xdr:cNvSpPr/>
          </xdr:nvSpPr>
          <xdr:spPr>
            <a:xfrm>
              <a:off x="149078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877" name="Spinner 853" hidden="1">
              <a:extLst>
                <a:ext uri="{63B3BB69-23CF-44E3-9099-C40C66FF867C}">
                  <a14:compatExt spid="_x0000_s1877"/>
                </a:ext>
              </a:extLst>
            </xdr:cNvPr>
            <xdr:cNvSpPr/>
          </xdr:nvSpPr>
          <xdr:spPr>
            <a:xfrm>
              <a:off x="142792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1878" name="Spinner 854" hidden="1">
              <a:extLst>
                <a:ext uri="{63B3BB69-23CF-44E3-9099-C40C66FF867C}">
                  <a14:compatExt spid="_x0000_s1878"/>
                </a:ext>
              </a:extLst>
            </xdr:cNvPr>
            <xdr:cNvSpPr/>
          </xdr:nvSpPr>
          <xdr:spPr>
            <a:xfrm>
              <a:off x="1567116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879" name="Spinner 855" hidden="1">
              <a:extLst>
                <a:ext uri="{63B3BB69-23CF-44E3-9099-C40C66FF867C}">
                  <a14:compatExt spid="_x0000_s1879"/>
                </a:ext>
              </a:extLst>
            </xdr:cNvPr>
            <xdr:cNvSpPr/>
          </xdr:nvSpPr>
          <xdr:spPr>
            <a:xfrm>
              <a:off x="145459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0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0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0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0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3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3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3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3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6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6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09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3783" name="Spinner 2759" hidden="1">
              <a:extLst>
                <a:ext uri="{63B3BB69-23CF-44E3-9099-C40C66FF867C}">
                  <a14:compatExt spid="_x0000_s3783"/>
                </a:ext>
              </a:extLst>
            </xdr:cNvPr>
            <xdr:cNvSpPr/>
          </xdr:nvSpPr>
          <xdr:spPr>
            <a:xfrm>
              <a:off x="138601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3784" name="Spinner 2760" hidden="1">
              <a:extLst>
                <a:ext uri="{63B3BB69-23CF-44E3-9099-C40C66FF867C}">
                  <a14:compatExt spid="_x0000_s3784"/>
                </a:ext>
              </a:extLst>
            </xdr:cNvPr>
            <xdr:cNvSpPr/>
          </xdr:nvSpPr>
          <xdr:spPr>
            <a:xfrm>
              <a:off x="149263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3785" name="Spinner 2761" hidden="1">
              <a:extLst>
                <a:ext uri="{63B3BB69-23CF-44E3-9099-C40C66FF867C}">
                  <a14:compatExt spid="_x0000_s3785"/>
                </a:ext>
              </a:extLst>
            </xdr:cNvPr>
            <xdr:cNvSpPr/>
          </xdr:nvSpPr>
          <xdr:spPr>
            <a:xfrm>
              <a:off x="141268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3786" name="Spinner 2762" hidden="1">
              <a:extLst>
                <a:ext uri="{63B3BB69-23CF-44E3-9099-C40C66FF867C}">
                  <a14:compatExt spid="_x0000_s3786"/>
                </a:ext>
              </a:extLst>
            </xdr:cNvPr>
            <xdr:cNvSpPr/>
          </xdr:nvSpPr>
          <xdr:spPr>
            <a:xfrm>
              <a:off x="127730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87" name="Spinner 2763" hidden="1">
              <a:extLst>
                <a:ext uri="{63B3BB69-23CF-44E3-9099-C40C66FF867C}">
                  <a14:compatExt spid="_x0000_s3787"/>
                </a:ext>
              </a:extLst>
            </xdr:cNvPr>
            <xdr:cNvSpPr/>
          </xdr:nvSpPr>
          <xdr:spPr>
            <a:xfrm>
              <a:off x="149078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3788" name="Spinner 2764" hidden="1">
              <a:extLst>
                <a:ext uri="{63B3BB69-23CF-44E3-9099-C40C66FF867C}">
                  <a14:compatExt spid="_x0000_s3788"/>
                </a:ext>
              </a:extLst>
            </xdr:cNvPr>
            <xdr:cNvSpPr/>
          </xdr:nvSpPr>
          <xdr:spPr>
            <a:xfrm>
              <a:off x="154895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89" name="Spinner 2765" hidden="1">
              <a:extLst>
                <a:ext uri="{63B3BB69-23CF-44E3-9099-C40C66FF867C}">
                  <a14:compatExt spid="_x0000_s3789"/>
                </a:ext>
              </a:extLst>
            </xdr:cNvPr>
            <xdr:cNvSpPr/>
          </xdr:nvSpPr>
          <xdr:spPr>
            <a:xfrm>
              <a:off x="149078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3790" name="Spinner 2766" hidden="1">
              <a:extLst>
                <a:ext uri="{63B3BB69-23CF-44E3-9099-C40C66FF867C}">
                  <a14:compatExt spid="_x0000_s3790"/>
                </a:ext>
              </a:extLst>
            </xdr:cNvPr>
            <xdr:cNvSpPr/>
          </xdr:nvSpPr>
          <xdr:spPr>
            <a:xfrm>
              <a:off x="142792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3791" name="Spinner 2767" hidden="1">
              <a:extLst>
                <a:ext uri="{63B3BB69-23CF-44E3-9099-C40C66FF867C}">
                  <a14:compatExt spid="_x0000_s3791"/>
                </a:ext>
              </a:extLst>
            </xdr:cNvPr>
            <xdr:cNvSpPr/>
          </xdr:nvSpPr>
          <xdr:spPr>
            <a:xfrm>
              <a:off x="145459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3792" name="Spinner 2768" hidden="1">
              <a:extLst>
                <a:ext uri="{63B3BB69-23CF-44E3-9099-C40C66FF867C}">
                  <a14:compatExt spid="_x0000_s3792"/>
                </a:ext>
              </a:extLst>
            </xdr:cNvPr>
            <xdr:cNvSpPr/>
          </xdr:nvSpPr>
          <xdr:spPr>
            <a:xfrm>
              <a:off x="138601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3793" name="Spinner 2769" hidden="1">
              <a:extLst>
                <a:ext uri="{63B3BB69-23CF-44E3-9099-C40C66FF867C}">
                  <a14:compatExt spid="_x0000_s3793"/>
                </a:ext>
              </a:extLst>
            </xdr:cNvPr>
            <xdr:cNvSpPr/>
          </xdr:nvSpPr>
          <xdr:spPr>
            <a:xfrm>
              <a:off x="149263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3794" name="Spinner 2770" hidden="1">
              <a:extLst>
                <a:ext uri="{63B3BB69-23CF-44E3-9099-C40C66FF867C}">
                  <a14:compatExt spid="_x0000_s3794"/>
                </a:ext>
              </a:extLst>
            </xdr:cNvPr>
            <xdr:cNvSpPr/>
          </xdr:nvSpPr>
          <xdr:spPr>
            <a:xfrm>
              <a:off x="141268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3795" name="Spinner 2771" hidden="1">
              <a:extLst>
                <a:ext uri="{63B3BB69-23CF-44E3-9099-C40C66FF867C}">
                  <a14:compatExt spid="_x0000_s3795"/>
                </a:ext>
              </a:extLst>
            </xdr:cNvPr>
            <xdr:cNvSpPr/>
          </xdr:nvSpPr>
          <xdr:spPr>
            <a:xfrm>
              <a:off x="127730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96" name="Spinner 2772" hidden="1">
              <a:extLst>
                <a:ext uri="{63B3BB69-23CF-44E3-9099-C40C66FF867C}">
                  <a14:compatExt spid="_x0000_s3796"/>
                </a:ext>
              </a:extLst>
            </xdr:cNvPr>
            <xdr:cNvSpPr/>
          </xdr:nvSpPr>
          <xdr:spPr>
            <a:xfrm>
              <a:off x="149078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3797" name="Spinner 2773" hidden="1">
              <a:extLst>
                <a:ext uri="{63B3BB69-23CF-44E3-9099-C40C66FF867C}">
                  <a14:compatExt spid="_x0000_s3797"/>
                </a:ext>
              </a:extLst>
            </xdr:cNvPr>
            <xdr:cNvSpPr/>
          </xdr:nvSpPr>
          <xdr:spPr>
            <a:xfrm>
              <a:off x="154895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98" name="Spinner 2774" hidden="1">
              <a:extLst>
                <a:ext uri="{63B3BB69-23CF-44E3-9099-C40C66FF867C}">
                  <a14:compatExt spid="_x0000_s3798"/>
                </a:ext>
              </a:extLst>
            </xdr:cNvPr>
            <xdr:cNvSpPr/>
          </xdr:nvSpPr>
          <xdr:spPr>
            <a:xfrm>
              <a:off x="149078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3799" name="Spinner 2775" hidden="1">
              <a:extLst>
                <a:ext uri="{63B3BB69-23CF-44E3-9099-C40C66FF867C}">
                  <a14:compatExt spid="_x0000_s3799"/>
                </a:ext>
              </a:extLst>
            </xdr:cNvPr>
            <xdr:cNvSpPr/>
          </xdr:nvSpPr>
          <xdr:spPr>
            <a:xfrm>
              <a:off x="142792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3800" name="Spinner 2776" hidden="1">
              <a:extLst>
                <a:ext uri="{63B3BB69-23CF-44E3-9099-C40C66FF867C}">
                  <a14:compatExt spid="_x0000_s3800"/>
                </a:ext>
              </a:extLst>
            </xdr:cNvPr>
            <xdr:cNvSpPr/>
          </xdr:nvSpPr>
          <xdr:spPr>
            <a:xfrm>
              <a:off x="1567116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3801" name="Spinner 2777" hidden="1">
              <a:extLst>
                <a:ext uri="{63B3BB69-23CF-44E3-9099-C40C66FF867C}">
                  <a14:compatExt spid="_x0000_s3801"/>
                </a:ext>
              </a:extLst>
            </xdr:cNvPr>
            <xdr:cNvSpPr/>
          </xdr:nvSpPr>
          <xdr:spPr>
            <a:xfrm>
              <a:off x="145459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5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8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8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8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4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4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4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3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6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6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6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10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50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50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50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1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7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7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7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5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8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8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8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3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6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6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6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7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2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2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2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5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7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1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1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1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3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3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3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7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7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7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7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10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10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10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10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8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8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1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1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1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1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4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4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4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4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7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7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5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5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5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5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8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8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8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8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09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09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09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09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2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2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2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2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2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2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2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2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0331&#26700;&#38754;&#25991;&#20214;&#22791;&#20221;\&#26032;&#24314;&#25991;&#20214;&#22841;\&#24231;&#26885;&#32771;&#21220;(21&#24180;3&#26376;&#32771;&#21220;&#27491;&#24335;&#29256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6线"/>
      <sheetName val="正司机"/>
      <sheetName val="副司机"/>
      <sheetName val="B40线"/>
      <sheetName val="数据源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623.4621875" refreshedBy="WuYanxia" recordCount="37">
  <cacheSource type="worksheet">
    <worksheetSource ref="B2:O39" sheet="劳务费"/>
  </cacheSource>
  <cacheFields count="14">
    <cacheField name="车间" numFmtId="0">
      <sharedItems count="7">
        <s v="冲压"/>
        <s v="底座"/>
        <s v="发泡车间"/>
        <s v="缝纫"/>
        <s v="焊接"/>
        <s v="后视镜"/>
        <s v="座椅"/>
      </sharedItems>
    </cacheField>
    <cacheField name="姓名" numFmtId="0">
      <sharedItems count="37">
        <s v="柴树强"/>
        <s v="王源娇"/>
        <s v="吴玺昊"/>
        <s v="闫玉泽"/>
        <s v="姜昊坤"/>
        <s v="刘景皓"/>
        <s v="闫玉栋"/>
        <s v="刘明旭"/>
        <s v="陈志甲"/>
        <s v="丛晓楠"/>
        <s v="高嘉骏"/>
        <s v="简志辉"/>
        <s v="刘朝雨"/>
        <s v="刘彦珲"/>
        <s v="刘英浩"/>
        <s v="吕东阳"/>
        <s v="孙淑芳"/>
        <s v="岳增勋"/>
        <s v="张雨"/>
        <s v="张元杰"/>
        <s v="郑文博"/>
        <s v="白文宾"/>
        <s v="夏旭"/>
        <s v="王新"/>
        <s v="张瑞"/>
        <s v="邢贺然"/>
        <s v="李静"/>
        <s v="崔海圆"/>
        <s v="张洪溥"/>
        <s v="卞俊博"/>
        <s v="李征"/>
        <s v="张建东"/>
        <s v="张润峰"/>
        <s v="韩建伟"/>
        <s v="周子涵"/>
        <s v="许衍博"/>
        <s v="赵硕"/>
      </sharedItems>
    </cacheField>
    <cacheField name="工种" numFmtId="0">
      <sharedItems count="1">
        <s v="组装工"/>
      </sharedItems>
    </cacheField>
    <cacheField name="出勤天数" numFmtId="0">
      <sharedItems containsSemiMixedTypes="0" containsString="0" containsNumber="1" minValue="1" maxValue="26" count="23">
        <n v="26"/>
        <n v="18"/>
        <n v="22"/>
        <n v="20"/>
        <n v="16.5"/>
        <n v="24.5"/>
        <n v="17"/>
        <n v="6"/>
        <n v="2.5"/>
        <n v="3"/>
        <n v="7"/>
        <n v="1"/>
        <n v="2"/>
        <n v="15.5"/>
        <n v="8"/>
        <n v="7.5"/>
        <n v="13"/>
        <n v="19.5"/>
        <n v="23"/>
        <n v="21.5"/>
        <n v="9.5"/>
        <n v="21"/>
        <n v="18.5"/>
      </sharedItems>
    </cacheField>
    <cacheField name="日常工时" numFmtId="0">
      <sharedItems containsSemiMixedTypes="0" containsString="0" containsNumber="1" minValue="8" maxValue="216.5" count="32">
        <n v="216.5"/>
        <n v="148.5"/>
        <n v="178.5"/>
        <n v="176.5"/>
        <n v="168"/>
        <n v="136"/>
        <n v="205"/>
        <n v="133.5"/>
        <n v="48"/>
        <n v="140"/>
        <n v="22"/>
        <n v="24"/>
        <n v="56"/>
        <n v="8"/>
        <n v="16"/>
        <n v="126"/>
        <n v="62"/>
        <n v="70.5"/>
        <n v="64"/>
        <n v="150"/>
        <n v="113.5"/>
        <n v="156"/>
        <n v="186"/>
        <n v="170"/>
        <n v="76"/>
        <n v="139"/>
        <n v="160"/>
        <n v="152"/>
        <n v="159"/>
        <n v="135"/>
        <n v="168.5"/>
        <n v="164"/>
      </sharedItems>
    </cacheField>
    <cacheField name="日常工价" numFmtId="181">
      <sharedItems containsSemiMixedTypes="0" containsString="0" containsNumber="1" minValue="18" maxValue="19.5" count="4">
        <n v="19"/>
        <n v="18"/>
        <n v="18.5"/>
        <n v="19.5"/>
      </sharedItems>
    </cacheField>
    <cacheField name="日常工资" numFmtId="0">
      <sharedItems containsSemiMixedTypes="0" containsString="0" containsNumber="1" minValue="144" maxValue="4113.5" count="33">
        <n v="4113.5"/>
        <n v="2821.5"/>
        <n v="3391.5"/>
        <n v="3353.5"/>
        <n v="3024"/>
        <n v="2448"/>
        <n v="3690"/>
        <n v="2403"/>
        <n v="864"/>
        <n v="2520"/>
        <n v="396"/>
        <n v="432"/>
        <n v="1008"/>
        <n v="144"/>
        <n v="288"/>
        <n v="2268"/>
        <n v="1116"/>
        <n v="1269"/>
        <n v="1152"/>
        <n v="2700"/>
        <n v="2043"/>
        <n v="2886"/>
        <n v="3534"/>
        <n v="3230"/>
        <n v="1444"/>
        <n v="2502"/>
        <n v="2880"/>
        <n v="2964"/>
        <n v="3100.5"/>
        <n v="2632.5"/>
        <n v="1209"/>
        <n v="3285.75"/>
        <n v="3198"/>
      </sharedItems>
    </cacheField>
    <cacheField name="加班工时" numFmtId="0">
      <sharedItems containsSemiMixedTypes="0" containsString="0" containsNumber="1" minValue="2" maxValue="94.5" count="34">
        <n v="51"/>
        <n v="37"/>
        <n v="36"/>
        <n v="73"/>
        <n v="51.5"/>
        <n v="94.5"/>
        <n v="50.5"/>
        <n v="24.5"/>
        <n v="64.5"/>
        <n v="8"/>
        <n v="13"/>
        <n v="29.5"/>
        <n v="5"/>
        <n v="10.5"/>
        <n v="58"/>
        <n v="16.5"/>
        <n v="35.5"/>
        <n v="32"/>
        <n v="70.5"/>
        <n v="45.5"/>
        <n v="36.5"/>
        <n v="35"/>
        <n v="34.5"/>
        <n v="2"/>
        <n v="77"/>
        <n v="45"/>
        <n v="57.5"/>
        <n v="17"/>
        <n v="21.5"/>
        <n v="53.5"/>
        <n v="58.5"/>
        <n v="15.5"/>
        <n v="4"/>
        <n v="37.5"/>
      </sharedItems>
    </cacheField>
    <cacheField name="加班工价" numFmtId="181">
      <sharedItems containsSemiMixedTypes="0" containsString="0" containsNumber="1" minValue="18" maxValue="20.5" count="5">
        <n v="19"/>
        <n v="20"/>
        <n v="18"/>
        <n v="18.5"/>
        <n v="20.5"/>
      </sharedItems>
    </cacheField>
    <cacheField name="加班工资" numFmtId="0">
      <sharedItems containsSemiMixedTypes="0" containsString="0" containsNumber="1" minValue="38" maxValue="1701" count="35">
        <n v="969"/>
        <n v="703"/>
        <n v="720"/>
        <n v="1314"/>
        <n v="927"/>
        <n v="1701"/>
        <n v="909"/>
        <n v="441"/>
        <n v="1161"/>
        <n v="144"/>
        <n v="234"/>
        <n v="531"/>
        <n v="90"/>
        <n v="189"/>
        <n v="1044"/>
        <n v="297"/>
        <n v="639"/>
        <n v="576"/>
        <n v="1269"/>
        <n v="819"/>
        <n v="675.25"/>
        <n v="665"/>
        <n v="655.5"/>
        <n v="38"/>
        <n v="1386"/>
        <n v="810"/>
        <n v="1035"/>
        <n v="306"/>
        <n v="387"/>
        <n v="1096.75"/>
        <n v="1199.25"/>
        <n v="932.75"/>
        <n v="317.75"/>
        <n v="82"/>
        <n v="768.75"/>
      </sharedItems>
    </cacheField>
    <cacheField name="奖惩" numFmtId="0">
      <sharedItems containsSemiMixedTypes="0" containsString="0" containsNumber="1" minValue="-662.4" maxValue="0" count="8">
        <n v="0"/>
        <n v="-20"/>
        <n v="-53"/>
        <n v="-44.24"/>
        <n v="-307.8"/>
        <n v="-662.4"/>
        <n v="-282.6"/>
        <n v="-432"/>
      </sharedItems>
    </cacheField>
    <cacheField name="工资小计" numFmtId="0">
      <sharedItems containsSemiMixedTypes="0" containsString="0" containsNumber="1" minValue="234" maxValue="5346.76" count="36">
        <n v="5082.5"/>
        <n v="3524.5"/>
        <n v="4091.5"/>
        <n v="4073.5"/>
        <n v="4285"/>
        <n v="3322"/>
        <n v="5346.76"/>
        <n v="3312"/>
        <n v="1305"/>
        <n v="3681"/>
        <n v="540"/>
        <n v="666"/>
        <n v="1231.2"/>
        <n v="234"/>
        <n v="432"/>
        <n v="621"/>
        <n v="2649.6"/>
        <n v="1130.4"/>
        <n v="1908"/>
        <n v="1728"/>
        <n v="3969"/>
        <n v="2430"/>
        <n v="3561.25"/>
        <n v="4199"/>
        <n v="3885.5"/>
        <n v="1482"/>
        <n v="4410"/>
        <n v="3895"/>
        <n v="1170"/>
        <n v="1251"/>
        <n v="4060.75"/>
        <n v="4299.75"/>
        <n v="3565.25"/>
        <n v="1526.75"/>
        <n v="3367.75"/>
        <n v="3966.75"/>
      </sharedItems>
    </cacheField>
    <cacheField name="饭补" numFmtId="0">
      <sharedItems containsSemiMixedTypes="0" containsString="0" containsNumber="1" minValue="5" maxValue="130" count="23">
        <n v="130"/>
        <n v="90"/>
        <n v="110"/>
        <n v="100"/>
        <n v="82.5"/>
        <n v="122.5"/>
        <n v="85"/>
        <n v="30"/>
        <n v="12.5"/>
        <n v="15"/>
        <n v="35"/>
        <n v="5"/>
        <n v="10"/>
        <n v="77.5"/>
        <n v="40"/>
        <n v="37.5"/>
        <n v="65"/>
        <n v="97.5"/>
        <n v="115"/>
        <n v="107.5"/>
        <n v="47.5"/>
        <n v="105"/>
        <n v="92.5"/>
      </sharedItems>
    </cacheField>
    <cacheField name="工资合计" numFmtId="0">
      <sharedItems containsSemiMixedTypes="0" containsString="0" containsNumber="1" minValue="239" maxValue="5469.26" count="36">
        <n v="5212.5"/>
        <n v="3614.5"/>
        <n v="4201.5"/>
        <n v="4183.5"/>
        <n v="4385"/>
        <n v="3404.5"/>
        <n v="5469.26"/>
        <n v="3397"/>
        <n v="1335"/>
        <n v="3766"/>
        <n v="552.5"/>
        <n v="681"/>
        <n v="1266.2"/>
        <n v="239"/>
        <n v="442"/>
        <n v="633.5"/>
        <n v="2727.1"/>
        <n v="1165.4"/>
        <n v="1948"/>
        <n v="1765.5"/>
        <n v="4059"/>
        <n v="2495"/>
        <n v="3658.75"/>
        <n v="4314"/>
        <n v="3993"/>
        <n v="1529.5"/>
        <n v="4515"/>
        <n v="3995"/>
        <n v="1200"/>
        <n v="1281"/>
        <n v="4153.25"/>
        <n v="4397.25"/>
        <n v="3650.25"/>
        <n v="1564.25"/>
        <n v="3472.75"/>
        <n v="4064.25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7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0"/>
    <x v="1"/>
    <x v="1"/>
    <x v="1"/>
  </r>
  <r>
    <x v="1"/>
    <x v="2"/>
    <x v="0"/>
    <x v="2"/>
    <x v="2"/>
    <x v="0"/>
    <x v="2"/>
    <x v="2"/>
    <x v="1"/>
    <x v="2"/>
    <x v="1"/>
    <x v="2"/>
    <x v="2"/>
    <x v="2"/>
  </r>
  <r>
    <x v="1"/>
    <x v="3"/>
    <x v="0"/>
    <x v="2"/>
    <x v="3"/>
    <x v="0"/>
    <x v="3"/>
    <x v="2"/>
    <x v="1"/>
    <x v="2"/>
    <x v="0"/>
    <x v="3"/>
    <x v="2"/>
    <x v="3"/>
  </r>
  <r>
    <x v="2"/>
    <x v="4"/>
    <x v="0"/>
    <x v="3"/>
    <x v="4"/>
    <x v="1"/>
    <x v="4"/>
    <x v="3"/>
    <x v="2"/>
    <x v="3"/>
    <x v="2"/>
    <x v="4"/>
    <x v="3"/>
    <x v="4"/>
  </r>
  <r>
    <x v="2"/>
    <x v="5"/>
    <x v="0"/>
    <x v="4"/>
    <x v="5"/>
    <x v="1"/>
    <x v="5"/>
    <x v="4"/>
    <x v="2"/>
    <x v="4"/>
    <x v="2"/>
    <x v="5"/>
    <x v="4"/>
    <x v="5"/>
  </r>
  <r>
    <x v="2"/>
    <x v="6"/>
    <x v="0"/>
    <x v="5"/>
    <x v="6"/>
    <x v="1"/>
    <x v="6"/>
    <x v="5"/>
    <x v="2"/>
    <x v="5"/>
    <x v="3"/>
    <x v="6"/>
    <x v="5"/>
    <x v="6"/>
  </r>
  <r>
    <x v="2"/>
    <x v="7"/>
    <x v="0"/>
    <x v="6"/>
    <x v="7"/>
    <x v="1"/>
    <x v="7"/>
    <x v="6"/>
    <x v="2"/>
    <x v="6"/>
    <x v="0"/>
    <x v="7"/>
    <x v="6"/>
    <x v="7"/>
  </r>
  <r>
    <x v="2"/>
    <x v="8"/>
    <x v="0"/>
    <x v="7"/>
    <x v="8"/>
    <x v="1"/>
    <x v="8"/>
    <x v="7"/>
    <x v="2"/>
    <x v="7"/>
    <x v="0"/>
    <x v="8"/>
    <x v="7"/>
    <x v="8"/>
  </r>
  <r>
    <x v="2"/>
    <x v="9"/>
    <x v="0"/>
    <x v="6"/>
    <x v="9"/>
    <x v="1"/>
    <x v="9"/>
    <x v="8"/>
    <x v="2"/>
    <x v="8"/>
    <x v="0"/>
    <x v="9"/>
    <x v="6"/>
    <x v="9"/>
  </r>
  <r>
    <x v="2"/>
    <x v="10"/>
    <x v="0"/>
    <x v="8"/>
    <x v="10"/>
    <x v="1"/>
    <x v="10"/>
    <x v="9"/>
    <x v="2"/>
    <x v="9"/>
    <x v="0"/>
    <x v="10"/>
    <x v="8"/>
    <x v="10"/>
  </r>
  <r>
    <x v="2"/>
    <x v="11"/>
    <x v="0"/>
    <x v="9"/>
    <x v="11"/>
    <x v="1"/>
    <x v="11"/>
    <x v="10"/>
    <x v="2"/>
    <x v="10"/>
    <x v="0"/>
    <x v="11"/>
    <x v="9"/>
    <x v="11"/>
  </r>
  <r>
    <x v="2"/>
    <x v="12"/>
    <x v="0"/>
    <x v="10"/>
    <x v="12"/>
    <x v="1"/>
    <x v="12"/>
    <x v="11"/>
    <x v="2"/>
    <x v="11"/>
    <x v="4"/>
    <x v="12"/>
    <x v="10"/>
    <x v="12"/>
  </r>
  <r>
    <x v="2"/>
    <x v="13"/>
    <x v="0"/>
    <x v="11"/>
    <x v="13"/>
    <x v="1"/>
    <x v="13"/>
    <x v="12"/>
    <x v="2"/>
    <x v="12"/>
    <x v="0"/>
    <x v="13"/>
    <x v="11"/>
    <x v="13"/>
  </r>
  <r>
    <x v="2"/>
    <x v="14"/>
    <x v="0"/>
    <x v="12"/>
    <x v="14"/>
    <x v="1"/>
    <x v="14"/>
    <x v="9"/>
    <x v="2"/>
    <x v="9"/>
    <x v="0"/>
    <x v="14"/>
    <x v="12"/>
    <x v="14"/>
  </r>
  <r>
    <x v="2"/>
    <x v="15"/>
    <x v="0"/>
    <x v="8"/>
    <x v="11"/>
    <x v="1"/>
    <x v="11"/>
    <x v="13"/>
    <x v="2"/>
    <x v="13"/>
    <x v="0"/>
    <x v="15"/>
    <x v="8"/>
    <x v="15"/>
  </r>
  <r>
    <x v="2"/>
    <x v="16"/>
    <x v="0"/>
    <x v="13"/>
    <x v="15"/>
    <x v="1"/>
    <x v="15"/>
    <x v="14"/>
    <x v="2"/>
    <x v="14"/>
    <x v="5"/>
    <x v="16"/>
    <x v="13"/>
    <x v="16"/>
  </r>
  <r>
    <x v="2"/>
    <x v="17"/>
    <x v="0"/>
    <x v="10"/>
    <x v="16"/>
    <x v="1"/>
    <x v="16"/>
    <x v="15"/>
    <x v="2"/>
    <x v="15"/>
    <x v="6"/>
    <x v="17"/>
    <x v="10"/>
    <x v="17"/>
  </r>
  <r>
    <x v="2"/>
    <x v="18"/>
    <x v="0"/>
    <x v="14"/>
    <x v="17"/>
    <x v="1"/>
    <x v="17"/>
    <x v="16"/>
    <x v="2"/>
    <x v="16"/>
    <x v="0"/>
    <x v="18"/>
    <x v="14"/>
    <x v="18"/>
  </r>
  <r>
    <x v="2"/>
    <x v="19"/>
    <x v="0"/>
    <x v="15"/>
    <x v="18"/>
    <x v="1"/>
    <x v="18"/>
    <x v="17"/>
    <x v="2"/>
    <x v="17"/>
    <x v="0"/>
    <x v="19"/>
    <x v="15"/>
    <x v="19"/>
  </r>
  <r>
    <x v="2"/>
    <x v="20"/>
    <x v="0"/>
    <x v="1"/>
    <x v="19"/>
    <x v="1"/>
    <x v="19"/>
    <x v="18"/>
    <x v="2"/>
    <x v="18"/>
    <x v="0"/>
    <x v="20"/>
    <x v="1"/>
    <x v="20"/>
  </r>
  <r>
    <x v="2"/>
    <x v="21"/>
    <x v="0"/>
    <x v="16"/>
    <x v="20"/>
    <x v="1"/>
    <x v="20"/>
    <x v="19"/>
    <x v="2"/>
    <x v="19"/>
    <x v="7"/>
    <x v="21"/>
    <x v="16"/>
    <x v="21"/>
  </r>
  <r>
    <x v="3"/>
    <x v="22"/>
    <x v="0"/>
    <x v="17"/>
    <x v="21"/>
    <x v="2"/>
    <x v="21"/>
    <x v="20"/>
    <x v="3"/>
    <x v="20"/>
    <x v="0"/>
    <x v="22"/>
    <x v="17"/>
    <x v="22"/>
  </r>
  <r>
    <x v="4"/>
    <x v="23"/>
    <x v="0"/>
    <x v="18"/>
    <x v="22"/>
    <x v="0"/>
    <x v="22"/>
    <x v="21"/>
    <x v="0"/>
    <x v="21"/>
    <x v="0"/>
    <x v="23"/>
    <x v="18"/>
    <x v="23"/>
  </r>
  <r>
    <x v="4"/>
    <x v="24"/>
    <x v="0"/>
    <x v="19"/>
    <x v="23"/>
    <x v="0"/>
    <x v="23"/>
    <x v="22"/>
    <x v="0"/>
    <x v="22"/>
    <x v="0"/>
    <x v="24"/>
    <x v="19"/>
    <x v="24"/>
  </r>
  <r>
    <x v="4"/>
    <x v="25"/>
    <x v="0"/>
    <x v="20"/>
    <x v="24"/>
    <x v="0"/>
    <x v="24"/>
    <x v="23"/>
    <x v="0"/>
    <x v="23"/>
    <x v="0"/>
    <x v="25"/>
    <x v="20"/>
    <x v="25"/>
  </r>
  <r>
    <x v="5"/>
    <x v="26"/>
    <x v="0"/>
    <x v="21"/>
    <x v="4"/>
    <x v="1"/>
    <x v="4"/>
    <x v="24"/>
    <x v="2"/>
    <x v="24"/>
    <x v="0"/>
    <x v="26"/>
    <x v="21"/>
    <x v="26"/>
  </r>
  <r>
    <x v="5"/>
    <x v="27"/>
    <x v="0"/>
    <x v="6"/>
    <x v="25"/>
    <x v="1"/>
    <x v="25"/>
    <x v="25"/>
    <x v="2"/>
    <x v="25"/>
    <x v="0"/>
    <x v="7"/>
    <x v="6"/>
    <x v="7"/>
  </r>
  <r>
    <x v="5"/>
    <x v="28"/>
    <x v="0"/>
    <x v="3"/>
    <x v="26"/>
    <x v="1"/>
    <x v="26"/>
    <x v="26"/>
    <x v="2"/>
    <x v="26"/>
    <x v="1"/>
    <x v="27"/>
    <x v="3"/>
    <x v="27"/>
  </r>
  <r>
    <x v="5"/>
    <x v="29"/>
    <x v="0"/>
    <x v="7"/>
    <x v="8"/>
    <x v="1"/>
    <x v="8"/>
    <x v="27"/>
    <x v="2"/>
    <x v="27"/>
    <x v="0"/>
    <x v="28"/>
    <x v="7"/>
    <x v="28"/>
  </r>
  <r>
    <x v="5"/>
    <x v="30"/>
    <x v="0"/>
    <x v="7"/>
    <x v="8"/>
    <x v="1"/>
    <x v="8"/>
    <x v="28"/>
    <x v="2"/>
    <x v="28"/>
    <x v="0"/>
    <x v="29"/>
    <x v="7"/>
    <x v="29"/>
  </r>
  <r>
    <x v="6"/>
    <x v="31"/>
    <x v="0"/>
    <x v="22"/>
    <x v="27"/>
    <x v="3"/>
    <x v="27"/>
    <x v="29"/>
    <x v="4"/>
    <x v="29"/>
    <x v="0"/>
    <x v="30"/>
    <x v="22"/>
    <x v="30"/>
  </r>
  <r>
    <x v="6"/>
    <x v="32"/>
    <x v="0"/>
    <x v="17"/>
    <x v="28"/>
    <x v="3"/>
    <x v="28"/>
    <x v="30"/>
    <x v="4"/>
    <x v="30"/>
    <x v="0"/>
    <x v="31"/>
    <x v="17"/>
    <x v="31"/>
  </r>
  <r>
    <x v="6"/>
    <x v="33"/>
    <x v="0"/>
    <x v="6"/>
    <x v="29"/>
    <x v="3"/>
    <x v="29"/>
    <x v="19"/>
    <x v="4"/>
    <x v="31"/>
    <x v="0"/>
    <x v="32"/>
    <x v="6"/>
    <x v="32"/>
  </r>
  <r>
    <x v="6"/>
    <x v="34"/>
    <x v="0"/>
    <x v="15"/>
    <x v="16"/>
    <x v="3"/>
    <x v="30"/>
    <x v="31"/>
    <x v="4"/>
    <x v="32"/>
    <x v="0"/>
    <x v="33"/>
    <x v="15"/>
    <x v="33"/>
  </r>
  <r>
    <x v="6"/>
    <x v="35"/>
    <x v="0"/>
    <x v="21"/>
    <x v="30"/>
    <x v="3"/>
    <x v="31"/>
    <x v="32"/>
    <x v="4"/>
    <x v="33"/>
    <x v="0"/>
    <x v="34"/>
    <x v="21"/>
    <x v="34"/>
  </r>
  <r>
    <x v="6"/>
    <x v="36"/>
    <x v="0"/>
    <x v="17"/>
    <x v="31"/>
    <x v="3"/>
    <x v="32"/>
    <x v="33"/>
    <x v="4"/>
    <x v="34"/>
    <x v="0"/>
    <x v="35"/>
    <x v="17"/>
    <x v="3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5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C47:F55" firstHeaderRow="0" firstDataRow="1" firstDataCol="1"/>
  <pivotFields count="14">
    <pivotField axis="axisRow" compact="0" showAll="0">
      <items count="8">
        <item x="0"/>
        <item x="1"/>
        <item x="2"/>
        <item x="3"/>
        <item x="4"/>
        <item x="5"/>
        <item x="6"/>
        <item t="default"/>
      </items>
    </pivotField>
    <pivotField compact="0" showAl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t="default"/>
      </items>
    </pivotField>
    <pivotField compact="0" showAll="0">
      <items count="2">
        <item x="0"/>
        <item t="default"/>
      </items>
    </pivotField>
    <pivotField compact="0" showAl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dataField="1" compact="0" showAl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t="default"/>
      </items>
    </pivotField>
    <pivotField compact="0" numFmtId="181" showAll="0">
      <items count="5">
        <item x="0"/>
        <item x="1"/>
        <item x="2"/>
        <item x="3"/>
        <item t="default"/>
      </items>
    </pivotField>
    <pivotField compact="0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dataField="1" compact="0" showAl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t="default"/>
      </items>
    </pivotField>
    <pivotField compact="0" numFmtId="181" showAll="0">
      <items count="6">
        <item x="0"/>
        <item x="1"/>
        <item x="2"/>
        <item x="3"/>
        <item x="4"/>
        <item t="default"/>
      </items>
    </pivotField>
    <pivotField compact="0" showAl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t="default"/>
      </items>
    </pivotField>
    <pivotField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compact="0" showAl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compact="0" showAl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dataField="1" compact="0" showAl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求和项:日常工时" fld="4" baseField="0" baseItem="0"/>
    <dataField name="求和项:加班工时" fld="7" baseField="0" baseItem="0"/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6.xml"/><Relationship Id="rId8" Type="http://schemas.openxmlformats.org/officeDocument/2006/relationships/ctrlProp" Target="../ctrlProps/ctrlProp5.xml"/><Relationship Id="rId7" Type="http://schemas.openxmlformats.org/officeDocument/2006/relationships/ctrlProp" Target="../ctrlProps/ctrlProp4.xml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1" Type="http://schemas.openxmlformats.org/officeDocument/2006/relationships/ctrlProp" Target="../ctrlProps/ctrlProp38.xml"/><Relationship Id="rId40" Type="http://schemas.openxmlformats.org/officeDocument/2006/relationships/ctrlProp" Target="../ctrlProps/ctrlProp37.xml"/><Relationship Id="rId4" Type="http://schemas.openxmlformats.org/officeDocument/2006/relationships/ctrlProp" Target="../ctrlProps/ctrlProp1.xml"/><Relationship Id="rId39" Type="http://schemas.openxmlformats.org/officeDocument/2006/relationships/ctrlProp" Target="../ctrlProps/ctrlProp36.xml"/><Relationship Id="rId38" Type="http://schemas.openxmlformats.org/officeDocument/2006/relationships/ctrlProp" Target="../ctrlProps/ctrlProp35.xml"/><Relationship Id="rId37" Type="http://schemas.openxmlformats.org/officeDocument/2006/relationships/ctrlProp" Target="../ctrlProps/ctrlProp34.xml"/><Relationship Id="rId36" Type="http://schemas.openxmlformats.org/officeDocument/2006/relationships/ctrlProp" Target="../ctrlProps/ctrlProp33.xml"/><Relationship Id="rId35" Type="http://schemas.openxmlformats.org/officeDocument/2006/relationships/ctrlProp" Target="../ctrlProps/ctrlProp32.xml"/><Relationship Id="rId34" Type="http://schemas.openxmlformats.org/officeDocument/2006/relationships/ctrlProp" Target="../ctrlProps/ctrlProp31.xml"/><Relationship Id="rId33" Type="http://schemas.openxmlformats.org/officeDocument/2006/relationships/ctrlProp" Target="../ctrlProps/ctrlProp30.xml"/><Relationship Id="rId32" Type="http://schemas.openxmlformats.org/officeDocument/2006/relationships/ctrlProp" Target="../ctrlProps/ctrlProp29.xml"/><Relationship Id="rId31" Type="http://schemas.openxmlformats.org/officeDocument/2006/relationships/ctrlProp" Target="../ctrlProps/ctrlProp28.xml"/><Relationship Id="rId30" Type="http://schemas.openxmlformats.org/officeDocument/2006/relationships/ctrlProp" Target="../ctrlProps/ctrlProp27.xml"/><Relationship Id="rId3" Type="http://schemas.openxmlformats.org/officeDocument/2006/relationships/vmlDrawing" Target="../drawings/vmlDrawing1.vml"/><Relationship Id="rId29" Type="http://schemas.openxmlformats.org/officeDocument/2006/relationships/ctrlProp" Target="../ctrlProps/ctrlProp26.xml"/><Relationship Id="rId28" Type="http://schemas.openxmlformats.org/officeDocument/2006/relationships/ctrlProp" Target="../ctrlProps/ctrlProp25.xml"/><Relationship Id="rId27" Type="http://schemas.openxmlformats.org/officeDocument/2006/relationships/ctrlProp" Target="../ctrlProps/ctrlProp24.xml"/><Relationship Id="rId26" Type="http://schemas.openxmlformats.org/officeDocument/2006/relationships/ctrlProp" Target="../ctrlProps/ctrlProp23.xml"/><Relationship Id="rId25" Type="http://schemas.openxmlformats.org/officeDocument/2006/relationships/ctrlProp" Target="../ctrlProps/ctrlProp22.xml"/><Relationship Id="rId24" Type="http://schemas.openxmlformats.org/officeDocument/2006/relationships/ctrlProp" Target="../ctrlProps/ctrlProp21.xml"/><Relationship Id="rId23" Type="http://schemas.openxmlformats.org/officeDocument/2006/relationships/ctrlProp" Target="../ctrlProps/ctrlProp20.xml"/><Relationship Id="rId22" Type="http://schemas.openxmlformats.org/officeDocument/2006/relationships/ctrlProp" Target="../ctrlProps/ctrlProp19.xml"/><Relationship Id="rId21" Type="http://schemas.openxmlformats.org/officeDocument/2006/relationships/ctrlProp" Target="../ctrlProps/ctrlProp18.xml"/><Relationship Id="rId20" Type="http://schemas.openxmlformats.org/officeDocument/2006/relationships/ctrlProp" Target="../ctrlProps/ctrlProp17.xml"/><Relationship Id="rId2" Type="http://schemas.openxmlformats.org/officeDocument/2006/relationships/drawing" Target="../drawings/drawing1.xml"/><Relationship Id="rId19" Type="http://schemas.openxmlformats.org/officeDocument/2006/relationships/ctrlProp" Target="../ctrlProps/ctrlProp16.xml"/><Relationship Id="rId18" Type="http://schemas.openxmlformats.org/officeDocument/2006/relationships/ctrlProp" Target="../ctrlProps/ctrlProp15.xml"/><Relationship Id="rId17" Type="http://schemas.openxmlformats.org/officeDocument/2006/relationships/ctrlProp" Target="../ctrlProps/ctrlProp14.xml"/><Relationship Id="rId16" Type="http://schemas.openxmlformats.org/officeDocument/2006/relationships/ctrlProp" Target="../ctrlProps/ctrlProp13.xml"/><Relationship Id="rId15" Type="http://schemas.openxmlformats.org/officeDocument/2006/relationships/ctrlProp" Target="../ctrlProps/ctrlProp12.xml"/><Relationship Id="rId14" Type="http://schemas.openxmlformats.org/officeDocument/2006/relationships/ctrlProp" Target="../ctrlProps/ctrlProp11.xml"/><Relationship Id="rId13" Type="http://schemas.openxmlformats.org/officeDocument/2006/relationships/ctrlProp" Target="../ctrlProps/ctrlProp10.xml"/><Relationship Id="rId12" Type="http://schemas.openxmlformats.org/officeDocument/2006/relationships/ctrlProp" Target="../ctrlProps/ctrlProp9.xml"/><Relationship Id="rId11" Type="http://schemas.openxmlformats.org/officeDocument/2006/relationships/ctrlProp" Target="../ctrlProps/ctrlProp8.xml"/><Relationship Id="rId10" Type="http://schemas.openxmlformats.org/officeDocument/2006/relationships/ctrlProp" Target="../ctrlProps/ctrlProp7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83"/>
  <sheetViews>
    <sheetView tabSelected="1" workbookViewId="0">
      <selection activeCell="D4" sqref="D4"/>
    </sheetView>
  </sheetViews>
  <sheetFormatPr defaultColWidth="9" defaultRowHeight="14.25"/>
  <cols>
    <col min="1" max="1" width="5.375" style="97" customWidth="1"/>
    <col min="2" max="3" width="8.875" style="97"/>
    <col min="4" max="4" width="16.125" style="100"/>
    <col min="5" max="8" width="16.125" style="97"/>
    <col min="9" max="9" width="9.375" style="97" customWidth="1"/>
    <col min="10" max="10" width="10.25" style="97" customWidth="1"/>
    <col min="11" max="11" width="17.25" style="97"/>
    <col min="12" max="12" width="7.75" style="97" customWidth="1"/>
    <col min="13" max="13" width="10.375" style="97" customWidth="1"/>
    <col min="14" max="14" width="7.375" style="97"/>
    <col min="15" max="17" width="16.125" style="97"/>
    <col min="18" max="18" width="10.875" style="97" customWidth="1"/>
    <col min="19" max="24" width="10.875" style="97"/>
    <col min="25" max="25" width="5.125" style="97"/>
    <col min="26" max="16384" width="9" style="97"/>
  </cols>
  <sheetData>
    <row r="1" s="97" customFormat="1" ht="30" customHeight="1" spans="1:16">
      <c r="A1" s="101" t="s">
        <v>0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96"/>
    </row>
    <row r="2" s="96" customFormat="1" ht="30" customHeight="1" spans="1:21">
      <c r="A2" s="102" t="s">
        <v>1</v>
      </c>
      <c r="B2" s="103" t="s">
        <v>2</v>
      </c>
      <c r="C2" s="103" t="s">
        <v>3</v>
      </c>
      <c r="D2" s="103" t="s">
        <v>4</v>
      </c>
      <c r="E2" s="104" t="s">
        <v>5</v>
      </c>
      <c r="F2" s="104" t="s">
        <v>6</v>
      </c>
      <c r="G2" s="105" t="s">
        <v>7</v>
      </c>
      <c r="H2" s="102" t="s">
        <v>8</v>
      </c>
      <c r="I2" s="102" t="s">
        <v>9</v>
      </c>
      <c r="J2" s="105" t="s">
        <v>10</v>
      </c>
      <c r="K2" s="102" t="s">
        <v>11</v>
      </c>
      <c r="L2" s="102" t="s">
        <v>12</v>
      </c>
      <c r="M2" s="117" t="s">
        <v>13</v>
      </c>
      <c r="N2" s="117" t="s">
        <v>14</v>
      </c>
      <c r="O2" s="117" t="s">
        <v>15</v>
      </c>
      <c r="P2" s="118" t="s">
        <v>16</v>
      </c>
      <c r="Q2" s="97"/>
      <c r="T2" s="115"/>
      <c r="U2" s="115"/>
    </row>
    <row r="3" s="96" customFormat="1" ht="30" customHeight="1" spans="1:21">
      <c r="A3" s="102">
        <v>1</v>
      </c>
      <c r="B3" s="103" t="s">
        <v>17</v>
      </c>
      <c r="C3" s="103" t="s">
        <v>18</v>
      </c>
      <c r="D3" s="103" t="s">
        <v>19</v>
      </c>
      <c r="E3" s="104">
        <v>26</v>
      </c>
      <c r="F3" s="104">
        <v>216.5</v>
      </c>
      <c r="G3" s="105">
        <v>19</v>
      </c>
      <c r="H3" s="102">
        <v>4113.5</v>
      </c>
      <c r="I3" s="102">
        <v>51</v>
      </c>
      <c r="J3" s="105">
        <v>19</v>
      </c>
      <c r="K3" s="102">
        <v>969</v>
      </c>
      <c r="L3" s="102">
        <v>0</v>
      </c>
      <c r="M3" s="117">
        <v>5082.5</v>
      </c>
      <c r="N3" s="117">
        <v>130</v>
      </c>
      <c r="O3" s="117">
        <v>5212.5</v>
      </c>
      <c r="P3" s="118" t="s">
        <v>20</v>
      </c>
      <c r="Q3" s="97"/>
      <c r="T3" s="115"/>
      <c r="U3" s="115"/>
    </row>
    <row r="4" s="96" customFormat="1" ht="30" customHeight="1" spans="1:21">
      <c r="A4" s="102">
        <v>2</v>
      </c>
      <c r="B4" s="103" t="s">
        <v>17</v>
      </c>
      <c r="C4" s="103" t="s">
        <v>21</v>
      </c>
      <c r="D4" s="103" t="s">
        <v>19</v>
      </c>
      <c r="E4" s="104">
        <v>18</v>
      </c>
      <c r="F4" s="104">
        <v>148.5</v>
      </c>
      <c r="G4" s="105">
        <v>19</v>
      </c>
      <c r="H4" s="102">
        <v>2821.5</v>
      </c>
      <c r="I4" s="102">
        <v>37</v>
      </c>
      <c r="J4" s="105">
        <v>19</v>
      </c>
      <c r="K4" s="102">
        <v>703</v>
      </c>
      <c r="L4" s="102">
        <v>0</v>
      </c>
      <c r="M4" s="117">
        <v>3524.5</v>
      </c>
      <c r="N4" s="117">
        <v>90</v>
      </c>
      <c r="O4" s="117">
        <v>3614.5</v>
      </c>
      <c r="P4" s="118" t="s">
        <v>20</v>
      </c>
      <c r="Q4" s="97"/>
      <c r="T4" s="115"/>
      <c r="U4" s="115"/>
    </row>
    <row r="5" s="96" customFormat="1" ht="30" customHeight="1" spans="1:21">
      <c r="A5" s="102">
        <v>3</v>
      </c>
      <c r="B5" s="103" t="s">
        <v>22</v>
      </c>
      <c r="C5" s="103" t="s">
        <v>23</v>
      </c>
      <c r="D5" s="103" t="s">
        <v>19</v>
      </c>
      <c r="E5" s="104">
        <v>22</v>
      </c>
      <c r="F5" s="104">
        <v>178.5</v>
      </c>
      <c r="G5" s="105">
        <v>19</v>
      </c>
      <c r="H5" s="102">
        <v>3391.5</v>
      </c>
      <c r="I5" s="102">
        <v>36</v>
      </c>
      <c r="J5" s="105">
        <v>20</v>
      </c>
      <c r="K5" s="102">
        <v>720</v>
      </c>
      <c r="L5" s="102">
        <v>-20</v>
      </c>
      <c r="M5" s="117">
        <v>4091.5</v>
      </c>
      <c r="N5" s="117">
        <v>110</v>
      </c>
      <c r="O5" s="117">
        <v>4201.5</v>
      </c>
      <c r="P5" s="118" t="s">
        <v>24</v>
      </c>
      <c r="Q5" s="97"/>
      <c r="T5" s="115"/>
      <c r="U5" s="115"/>
    </row>
    <row r="6" s="96" customFormat="1" ht="30" customHeight="1" spans="1:21">
      <c r="A6" s="102">
        <v>4</v>
      </c>
      <c r="B6" s="103" t="s">
        <v>22</v>
      </c>
      <c r="C6" s="103" t="s">
        <v>25</v>
      </c>
      <c r="D6" s="103" t="s">
        <v>19</v>
      </c>
      <c r="E6" s="104">
        <v>22</v>
      </c>
      <c r="F6" s="104">
        <v>176.5</v>
      </c>
      <c r="G6" s="105">
        <v>19</v>
      </c>
      <c r="H6" s="102">
        <v>3353.5</v>
      </c>
      <c r="I6" s="102">
        <v>36</v>
      </c>
      <c r="J6" s="105">
        <v>20</v>
      </c>
      <c r="K6" s="102">
        <v>720</v>
      </c>
      <c r="L6" s="102">
        <v>0</v>
      </c>
      <c r="M6" s="117">
        <v>4073.5</v>
      </c>
      <c r="N6" s="117">
        <v>110</v>
      </c>
      <c r="O6" s="117">
        <v>4183.5</v>
      </c>
      <c r="P6" s="118"/>
      <c r="Q6" s="97"/>
      <c r="T6" s="115"/>
      <c r="U6" s="115"/>
    </row>
    <row r="7" s="96" customFormat="1" ht="30" customHeight="1" spans="1:21">
      <c r="A7" s="102">
        <v>5</v>
      </c>
      <c r="B7" s="103" t="s">
        <v>26</v>
      </c>
      <c r="C7" s="103" t="s">
        <v>27</v>
      </c>
      <c r="D7" s="103" t="s">
        <v>19</v>
      </c>
      <c r="E7" s="104">
        <v>20</v>
      </c>
      <c r="F7" s="104">
        <v>168</v>
      </c>
      <c r="G7" s="105">
        <v>18</v>
      </c>
      <c r="H7" s="102">
        <v>3024</v>
      </c>
      <c r="I7" s="102">
        <v>73</v>
      </c>
      <c r="J7" s="105">
        <v>18</v>
      </c>
      <c r="K7" s="102">
        <v>1314</v>
      </c>
      <c r="L7" s="102">
        <v>-53</v>
      </c>
      <c r="M7" s="117">
        <v>4285</v>
      </c>
      <c r="N7" s="117">
        <v>100</v>
      </c>
      <c r="O7" s="117">
        <v>4385</v>
      </c>
      <c r="P7" s="118" t="s">
        <v>28</v>
      </c>
      <c r="Q7" s="97"/>
      <c r="T7" s="115"/>
      <c r="U7" s="115"/>
    </row>
    <row r="8" s="96" customFormat="1" ht="30" customHeight="1" spans="1:21">
      <c r="A8" s="102">
        <v>6</v>
      </c>
      <c r="B8" s="103" t="s">
        <v>26</v>
      </c>
      <c r="C8" s="103" t="s">
        <v>29</v>
      </c>
      <c r="D8" s="103" t="s">
        <v>19</v>
      </c>
      <c r="E8" s="104">
        <v>16.5</v>
      </c>
      <c r="F8" s="104">
        <v>136</v>
      </c>
      <c r="G8" s="105">
        <v>18</v>
      </c>
      <c r="H8" s="102">
        <v>2448</v>
      </c>
      <c r="I8" s="102">
        <v>51.5</v>
      </c>
      <c r="J8" s="105">
        <v>18</v>
      </c>
      <c r="K8" s="102">
        <v>927</v>
      </c>
      <c r="L8" s="102">
        <v>-53</v>
      </c>
      <c r="M8" s="117">
        <v>3322</v>
      </c>
      <c r="N8" s="117">
        <v>82.5</v>
      </c>
      <c r="O8" s="117">
        <v>3404.5</v>
      </c>
      <c r="P8" s="118" t="s">
        <v>28</v>
      </c>
      <c r="Q8" s="97"/>
      <c r="T8" s="115"/>
      <c r="U8" s="115"/>
    </row>
    <row r="9" s="96" customFormat="1" ht="30" customHeight="1" spans="1:21">
      <c r="A9" s="102">
        <v>7</v>
      </c>
      <c r="B9" s="103" t="s">
        <v>26</v>
      </c>
      <c r="C9" s="103" t="s">
        <v>30</v>
      </c>
      <c r="D9" s="103" t="s">
        <v>19</v>
      </c>
      <c r="E9" s="104">
        <v>24.5</v>
      </c>
      <c r="F9" s="104">
        <v>205</v>
      </c>
      <c r="G9" s="105">
        <v>18</v>
      </c>
      <c r="H9" s="102">
        <v>3690</v>
      </c>
      <c r="I9" s="102">
        <v>94.5</v>
      </c>
      <c r="J9" s="105">
        <v>18</v>
      </c>
      <c r="K9" s="102">
        <v>1701</v>
      </c>
      <c r="L9" s="102">
        <v>-44.24</v>
      </c>
      <c r="M9" s="117">
        <v>5346.76</v>
      </c>
      <c r="N9" s="117">
        <v>122.5</v>
      </c>
      <c r="O9" s="117">
        <v>5469.26</v>
      </c>
      <c r="P9" s="118" t="s">
        <v>28</v>
      </c>
      <c r="Q9" s="97"/>
      <c r="T9" s="115"/>
      <c r="U9" s="115"/>
    </row>
    <row r="10" s="96" customFormat="1" ht="30" customHeight="1" spans="1:21">
      <c r="A10" s="102">
        <v>8</v>
      </c>
      <c r="B10" s="103" t="s">
        <v>26</v>
      </c>
      <c r="C10" s="103" t="s">
        <v>31</v>
      </c>
      <c r="D10" s="103" t="s">
        <v>19</v>
      </c>
      <c r="E10" s="104">
        <v>17</v>
      </c>
      <c r="F10" s="104">
        <v>133.5</v>
      </c>
      <c r="G10" s="105">
        <v>18</v>
      </c>
      <c r="H10" s="102">
        <v>2403</v>
      </c>
      <c r="I10" s="102">
        <v>50.5</v>
      </c>
      <c r="J10" s="105">
        <v>18</v>
      </c>
      <c r="K10" s="102">
        <v>909</v>
      </c>
      <c r="L10" s="102">
        <v>0</v>
      </c>
      <c r="M10" s="117">
        <v>3312</v>
      </c>
      <c r="N10" s="117">
        <v>85</v>
      </c>
      <c r="O10" s="117">
        <v>3397</v>
      </c>
      <c r="P10" s="118" t="s">
        <v>20</v>
      </c>
      <c r="Q10" s="97"/>
      <c r="T10" s="115"/>
      <c r="U10" s="115"/>
    </row>
    <row r="11" s="96" customFormat="1" ht="30" customHeight="1" spans="1:21">
      <c r="A11" s="102">
        <v>9</v>
      </c>
      <c r="B11" s="103" t="s">
        <v>26</v>
      </c>
      <c r="C11" s="103" t="s">
        <v>32</v>
      </c>
      <c r="D11" s="103" t="s">
        <v>19</v>
      </c>
      <c r="E11" s="104">
        <v>6</v>
      </c>
      <c r="F11" s="104">
        <v>48</v>
      </c>
      <c r="G11" s="105">
        <v>18</v>
      </c>
      <c r="H11" s="102">
        <v>864</v>
      </c>
      <c r="I11" s="102">
        <v>24.5</v>
      </c>
      <c r="J11" s="105">
        <v>18</v>
      </c>
      <c r="K11" s="102">
        <v>441</v>
      </c>
      <c r="L11" s="102">
        <v>0</v>
      </c>
      <c r="M11" s="117">
        <v>1305</v>
      </c>
      <c r="N11" s="117">
        <v>30</v>
      </c>
      <c r="O11" s="117">
        <v>1335</v>
      </c>
      <c r="P11" s="118" t="s">
        <v>20</v>
      </c>
      <c r="Q11" s="97"/>
      <c r="T11" s="115"/>
      <c r="U11" s="115"/>
    </row>
    <row r="12" s="96" customFormat="1" ht="30" customHeight="1" spans="1:21">
      <c r="A12" s="102">
        <v>10</v>
      </c>
      <c r="B12" s="103" t="s">
        <v>26</v>
      </c>
      <c r="C12" s="103" t="s">
        <v>33</v>
      </c>
      <c r="D12" s="103" t="s">
        <v>19</v>
      </c>
      <c r="E12" s="104">
        <v>17</v>
      </c>
      <c r="F12" s="104">
        <v>140</v>
      </c>
      <c r="G12" s="105">
        <v>18</v>
      </c>
      <c r="H12" s="102">
        <v>2520</v>
      </c>
      <c r="I12" s="102">
        <v>64.5</v>
      </c>
      <c r="J12" s="105">
        <v>18</v>
      </c>
      <c r="K12" s="102">
        <v>1161</v>
      </c>
      <c r="L12" s="102">
        <v>0</v>
      </c>
      <c r="M12" s="117">
        <v>3681</v>
      </c>
      <c r="N12" s="117">
        <v>85</v>
      </c>
      <c r="O12" s="117">
        <v>3766</v>
      </c>
      <c r="P12" s="118" t="s">
        <v>20</v>
      </c>
      <c r="Q12" s="97"/>
      <c r="T12" s="115"/>
      <c r="U12" s="115"/>
    </row>
    <row r="13" s="96" customFormat="1" ht="30" customHeight="1" spans="1:21">
      <c r="A13" s="102">
        <v>11</v>
      </c>
      <c r="B13" s="103" t="s">
        <v>26</v>
      </c>
      <c r="C13" s="103" t="s">
        <v>34</v>
      </c>
      <c r="D13" s="103" t="s">
        <v>19</v>
      </c>
      <c r="E13" s="104">
        <v>2.5</v>
      </c>
      <c r="F13" s="104">
        <v>22</v>
      </c>
      <c r="G13" s="105">
        <v>18</v>
      </c>
      <c r="H13" s="102">
        <v>396</v>
      </c>
      <c r="I13" s="102">
        <v>8</v>
      </c>
      <c r="J13" s="105">
        <v>18</v>
      </c>
      <c r="K13" s="102">
        <v>144</v>
      </c>
      <c r="L13" s="102">
        <v>0</v>
      </c>
      <c r="M13" s="117">
        <v>540</v>
      </c>
      <c r="N13" s="117">
        <v>12.5</v>
      </c>
      <c r="O13" s="117">
        <v>552.5</v>
      </c>
      <c r="P13" s="118" t="s">
        <v>20</v>
      </c>
      <c r="Q13" s="97"/>
      <c r="T13" s="115"/>
      <c r="U13" s="115"/>
    </row>
    <row r="14" s="96" customFormat="1" ht="30" customHeight="1" spans="1:21">
      <c r="A14" s="102">
        <v>12</v>
      </c>
      <c r="B14" s="103" t="s">
        <v>26</v>
      </c>
      <c r="C14" s="103" t="s">
        <v>35</v>
      </c>
      <c r="D14" s="103" t="s">
        <v>19</v>
      </c>
      <c r="E14" s="104">
        <v>3</v>
      </c>
      <c r="F14" s="104">
        <v>24</v>
      </c>
      <c r="G14" s="105">
        <v>18</v>
      </c>
      <c r="H14" s="102">
        <v>432</v>
      </c>
      <c r="I14" s="102">
        <v>13</v>
      </c>
      <c r="J14" s="105">
        <v>18</v>
      </c>
      <c r="K14" s="102">
        <v>234</v>
      </c>
      <c r="L14" s="102">
        <v>0</v>
      </c>
      <c r="M14" s="117">
        <v>666</v>
      </c>
      <c r="N14" s="117">
        <v>15</v>
      </c>
      <c r="O14" s="117">
        <v>681</v>
      </c>
      <c r="P14" s="118" t="s">
        <v>20</v>
      </c>
      <c r="Q14" s="97"/>
      <c r="T14" s="115"/>
      <c r="U14" s="115"/>
    </row>
    <row r="15" s="96" customFormat="1" ht="30" customHeight="1" spans="1:21">
      <c r="A15" s="102">
        <v>13</v>
      </c>
      <c r="B15" s="103" t="s">
        <v>26</v>
      </c>
      <c r="C15" s="103" t="s">
        <v>36</v>
      </c>
      <c r="D15" s="103" t="s">
        <v>19</v>
      </c>
      <c r="E15" s="104">
        <v>7</v>
      </c>
      <c r="F15" s="104">
        <v>56</v>
      </c>
      <c r="G15" s="105">
        <v>18</v>
      </c>
      <c r="H15" s="102">
        <v>1008</v>
      </c>
      <c r="I15" s="102">
        <v>29.5</v>
      </c>
      <c r="J15" s="105">
        <v>18</v>
      </c>
      <c r="K15" s="102">
        <v>531</v>
      </c>
      <c r="L15" s="102">
        <v>-307.8</v>
      </c>
      <c r="M15" s="117">
        <v>1231.2</v>
      </c>
      <c r="N15" s="117">
        <v>35</v>
      </c>
      <c r="O15" s="117">
        <v>1266.2</v>
      </c>
      <c r="P15" s="118">
        <v>0.8</v>
      </c>
      <c r="Q15" s="97"/>
      <c r="T15" s="115"/>
      <c r="U15" s="115"/>
    </row>
    <row r="16" s="96" customFormat="1" ht="30" customHeight="1" spans="1:21">
      <c r="A16" s="102">
        <v>14</v>
      </c>
      <c r="B16" s="103" t="s">
        <v>26</v>
      </c>
      <c r="C16" s="103" t="s">
        <v>37</v>
      </c>
      <c r="D16" s="103" t="s">
        <v>19</v>
      </c>
      <c r="E16" s="104">
        <v>1</v>
      </c>
      <c r="F16" s="104">
        <v>8</v>
      </c>
      <c r="G16" s="105">
        <v>18</v>
      </c>
      <c r="H16" s="102">
        <v>144</v>
      </c>
      <c r="I16" s="102">
        <v>5</v>
      </c>
      <c r="J16" s="105">
        <v>18</v>
      </c>
      <c r="K16" s="102">
        <v>90</v>
      </c>
      <c r="L16" s="102">
        <v>0</v>
      </c>
      <c r="M16" s="117">
        <v>234</v>
      </c>
      <c r="N16" s="117">
        <v>5</v>
      </c>
      <c r="O16" s="117">
        <v>239</v>
      </c>
      <c r="P16" s="118" t="s">
        <v>20</v>
      </c>
      <c r="Q16" s="97"/>
      <c r="T16" s="115"/>
      <c r="U16" s="115"/>
    </row>
    <row r="17" s="96" customFormat="1" ht="30" customHeight="1" spans="1:21">
      <c r="A17" s="102">
        <v>15</v>
      </c>
      <c r="B17" s="103" t="s">
        <v>26</v>
      </c>
      <c r="C17" s="103" t="s">
        <v>38</v>
      </c>
      <c r="D17" s="103" t="s">
        <v>19</v>
      </c>
      <c r="E17" s="104">
        <v>2</v>
      </c>
      <c r="F17" s="104">
        <v>16</v>
      </c>
      <c r="G17" s="105">
        <v>18</v>
      </c>
      <c r="H17" s="102">
        <v>288</v>
      </c>
      <c r="I17" s="102">
        <v>8</v>
      </c>
      <c r="J17" s="105">
        <v>18</v>
      </c>
      <c r="K17" s="102">
        <v>144</v>
      </c>
      <c r="L17" s="102">
        <v>0</v>
      </c>
      <c r="M17" s="117">
        <v>432</v>
      </c>
      <c r="N17" s="117">
        <v>10</v>
      </c>
      <c r="O17" s="117">
        <v>442</v>
      </c>
      <c r="P17" s="118" t="s">
        <v>20</v>
      </c>
      <c r="Q17" s="97"/>
      <c r="T17" s="115"/>
      <c r="U17" s="115"/>
    </row>
    <row r="18" s="96" customFormat="1" ht="30" customHeight="1" spans="1:21">
      <c r="A18" s="102">
        <v>16</v>
      </c>
      <c r="B18" s="103" t="s">
        <v>26</v>
      </c>
      <c r="C18" s="103" t="s">
        <v>39</v>
      </c>
      <c r="D18" s="103" t="s">
        <v>19</v>
      </c>
      <c r="E18" s="104">
        <v>2.5</v>
      </c>
      <c r="F18" s="104">
        <v>24</v>
      </c>
      <c r="G18" s="105">
        <v>18</v>
      </c>
      <c r="H18" s="102">
        <v>432</v>
      </c>
      <c r="I18" s="102">
        <v>10.5</v>
      </c>
      <c r="J18" s="105">
        <v>18</v>
      </c>
      <c r="K18" s="102">
        <v>189</v>
      </c>
      <c r="L18" s="102">
        <v>0</v>
      </c>
      <c r="M18" s="117">
        <v>621</v>
      </c>
      <c r="N18" s="117">
        <v>12.5</v>
      </c>
      <c r="O18" s="117">
        <v>633.5</v>
      </c>
      <c r="P18" s="118" t="s">
        <v>20</v>
      </c>
      <c r="Q18" s="97"/>
      <c r="T18" s="115"/>
      <c r="U18" s="115"/>
    </row>
    <row r="19" s="96" customFormat="1" ht="30" customHeight="1" spans="1:21">
      <c r="A19" s="102">
        <v>17</v>
      </c>
      <c r="B19" s="103" t="s">
        <v>26</v>
      </c>
      <c r="C19" s="103" t="s">
        <v>40</v>
      </c>
      <c r="D19" s="103" t="s">
        <v>19</v>
      </c>
      <c r="E19" s="104">
        <v>15.5</v>
      </c>
      <c r="F19" s="104">
        <v>126</v>
      </c>
      <c r="G19" s="105">
        <v>18</v>
      </c>
      <c r="H19" s="102">
        <v>2268</v>
      </c>
      <c r="I19" s="102">
        <v>58</v>
      </c>
      <c r="J19" s="105">
        <v>18</v>
      </c>
      <c r="K19" s="102">
        <v>1044</v>
      </c>
      <c r="L19" s="102">
        <v>-662.4</v>
      </c>
      <c r="M19" s="117">
        <v>2649.6</v>
      </c>
      <c r="N19" s="117">
        <v>77.5</v>
      </c>
      <c r="O19" s="117">
        <v>2727.1</v>
      </c>
      <c r="P19" s="118">
        <v>0.8</v>
      </c>
      <c r="Q19" s="97"/>
      <c r="T19" s="115"/>
      <c r="U19" s="115"/>
    </row>
    <row r="20" s="96" customFormat="1" ht="30" customHeight="1" spans="1:21">
      <c r="A20" s="102">
        <v>18</v>
      </c>
      <c r="B20" s="103" t="s">
        <v>26</v>
      </c>
      <c r="C20" s="103" t="s">
        <v>41</v>
      </c>
      <c r="D20" s="103" t="s">
        <v>19</v>
      </c>
      <c r="E20" s="104">
        <v>7</v>
      </c>
      <c r="F20" s="104">
        <v>62</v>
      </c>
      <c r="G20" s="105">
        <v>18</v>
      </c>
      <c r="H20" s="102">
        <v>1116</v>
      </c>
      <c r="I20" s="102">
        <v>16.5</v>
      </c>
      <c r="J20" s="105">
        <v>18</v>
      </c>
      <c r="K20" s="102">
        <v>297</v>
      </c>
      <c r="L20" s="102">
        <v>-282.6</v>
      </c>
      <c r="M20" s="117">
        <v>1130.4</v>
      </c>
      <c r="N20" s="117">
        <v>35</v>
      </c>
      <c r="O20" s="117">
        <v>1165.4</v>
      </c>
      <c r="P20" s="118">
        <v>0.8</v>
      </c>
      <c r="Q20" s="97"/>
      <c r="T20" s="115"/>
      <c r="U20" s="115"/>
    </row>
    <row r="21" s="96" customFormat="1" ht="30" customHeight="1" spans="1:21">
      <c r="A21" s="102">
        <v>19</v>
      </c>
      <c r="B21" s="103" t="s">
        <v>26</v>
      </c>
      <c r="C21" s="103" t="s">
        <v>42</v>
      </c>
      <c r="D21" s="103" t="s">
        <v>19</v>
      </c>
      <c r="E21" s="104">
        <v>8</v>
      </c>
      <c r="F21" s="104">
        <v>70.5</v>
      </c>
      <c r="G21" s="105">
        <v>18</v>
      </c>
      <c r="H21" s="102">
        <v>1269</v>
      </c>
      <c r="I21" s="102">
        <v>35.5</v>
      </c>
      <c r="J21" s="105">
        <v>18</v>
      </c>
      <c r="K21" s="102">
        <v>639</v>
      </c>
      <c r="L21" s="102">
        <v>0</v>
      </c>
      <c r="M21" s="117">
        <v>1908</v>
      </c>
      <c r="N21" s="117">
        <v>40</v>
      </c>
      <c r="O21" s="117">
        <v>1948</v>
      </c>
      <c r="P21" s="118" t="s">
        <v>20</v>
      </c>
      <c r="Q21" s="97"/>
      <c r="T21" s="115"/>
      <c r="U21" s="115"/>
    </row>
    <row r="22" s="96" customFormat="1" ht="30" customHeight="1" spans="1:21">
      <c r="A22" s="102">
        <v>20</v>
      </c>
      <c r="B22" s="103" t="s">
        <v>26</v>
      </c>
      <c r="C22" s="103" t="s">
        <v>43</v>
      </c>
      <c r="D22" s="103" t="s">
        <v>19</v>
      </c>
      <c r="E22" s="104">
        <v>7.5</v>
      </c>
      <c r="F22" s="104">
        <v>64</v>
      </c>
      <c r="G22" s="105">
        <v>18</v>
      </c>
      <c r="H22" s="102">
        <v>1152</v>
      </c>
      <c r="I22" s="102">
        <v>32</v>
      </c>
      <c r="J22" s="105">
        <v>18</v>
      </c>
      <c r="K22" s="102">
        <v>576</v>
      </c>
      <c r="L22" s="102">
        <v>0</v>
      </c>
      <c r="M22" s="117">
        <v>1728</v>
      </c>
      <c r="N22" s="117">
        <v>37.5</v>
      </c>
      <c r="O22" s="117">
        <v>1765.5</v>
      </c>
      <c r="P22" s="118" t="s">
        <v>20</v>
      </c>
      <c r="Q22" s="97"/>
      <c r="T22" s="115"/>
      <c r="U22" s="115"/>
    </row>
    <row r="23" s="96" customFormat="1" ht="30" customHeight="1" spans="1:21">
      <c r="A23" s="102">
        <v>21</v>
      </c>
      <c r="B23" s="103" t="s">
        <v>26</v>
      </c>
      <c r="C23" s="103" t="s">
        <v>44</v>
      </c>
      <c r="D23" s="103" t="s">
        <v>19</v>
      </c>
      <c r="E23" s="104">
        <v>18</v>
      </c>
      <c r="F23" s="104">
        <v>150</v>
      </c>
      <c r="G23" s="105">
        <v>18</v>
      </c>
      <c r="H23" s="102">
        <v>2700</v>
      </c>
      <c r="I23" s="102">
        <v>70.5</v>
      </c>
      <c r="J23" s="105">
        <v>18</v>
      </c>
      <c r="K23" s="102">
        <v>1269</v>
      </c>
      <c r="L23" s="102">
        <v>0</v>
      </c>
      <c r="M23" s="117">
        <v>3969</v>
      </c>
      <c r="N23" s="117">
        <v>90</v>
      </c>
      <c r="O23" s="117">
        <v>4059</v>
      </c>
      <c r="P23" s="118" t="s">
        <v>20</v>
      </c>
      <c r="Q23" s="97"/>
      <c r="T23" s="115"/>
      <c r="U23" s="115"/>
    </row>
    <row r="24" s="96" customFormat="1" ht="30" customHeight="1" spans="1:21">
      <c r="A24" s="102">
        <v>22</v>
      </c>
      <c r="B24" s="103" t="s">
        <v>26</v>
      </c>
      <c r="C24" s="103" t="s">
        <v>45</v>
      </c>
      <c r="D24" s="103" t="s">
        <v>19</v>
      </c>
      <c r="E24" s="104">
        <v>13</v>
      </c>
      <c r="F24" s="104">
        <v>113.5</v>
      </c>
      <c r="G24" s="105">
        <v>18</v>
      </c>
      <c r="H24" s="102">
        <v>2043</v>
      </c>
      <c r="I24" s="102">
        <v>45.5</v>
      </c>
      <c r="J24" s="105">
        <v>18</v>
      </c>
      <c r="K24" s="102">
        <v>819</v>
      </c>
      <c r="L24" s="102">
        <v>-432</v>
      </c>
      <c r="M24" s="117">
        <v>2430</v>
      </c>
      <c r="N24" s="117">
        <v>65</v>
      </c>
      <c r="O24" s="117">
        <v>2495</v>
      </c>
      <c r="P24" s="118" t="s">
        <v>46</v>
      </c>
      <c r="Q24" s="97"/>
      <c r="T24" s="115"/>
      <c r="U24" s="115"/>
    </row>
    <row r="25" s="96" customFormat="1" ht="30" customHeight="1" spans="1:21">
      <c r="A25" s="102">
        <v>23</v>
      </c>
      <c r="B25" s="103" t="s">
        <v>47</v>
      </c>
      <c r="C25" s="103" t="s">
        <v>48</v>
      </c>
      <c r="D25" s="103" t="s">
        <v>19</v>
      </c>
      <c r="E25" s="104">
        <v>19.5</v>
      </c>
      <c r="F25" s="104">
        <v>156</v>
      </c>
      <c r="G25" s="105">
        <v>18.5</v>
      </c>
      <c r="H25" s="102">
        <v>2886</v>
      </c>
      <c r="I25" s="102">
        <v>36.5</v>
      </c>
      <c r="J25" s="105">
        <v>18.5</v>
      </c>
      <c r="K25" s="102">
        <v>675.25</v>
      </c>
      <c r="L25" s="102">
        <v>0</v>
      </c>
      <c r="M25" s="117">
        <v>3561.25</v>
      </c>
      <c r="N25" s="117">
        <v>97.5</v>
      </c>
      <c r="O25" s="117">
        <v>3658.75</v>
      </c>
      <c r="P25" s="118" t="s">
        <v>20</v>
      </c>
      <c r="Q25" s="97"/>
      <c r="T25" s="115"/>
      <c r="U25" s="115"/>
    </row>
    <row r="26" s="96" customFormat="1" ht="30" customHeight="1" spans="1:21">
      <c r="A26" s="102">
        <v>24</v>
      </c>
      <c r="B26" s="103" t="s">
        <v>49</v>
      </c>
      <c r="C26" s="103" t="s">
        <v>50</v>
      </c>
      <c r="D26" s="103" t="s">
        <v>19</v>
      </c>
      <c r="E26" s="104">
        <v>23</v>
      </c>
      <c r="F26" s="104">
        <v>186</v>
      </c>
      <c r="G26" s="105">
        <v>19</v>
      </c>
      <c r="H26" s="102">
        <v>3534</v>
      </c>
      <c r="I26" s="102">
        <v>35</v>
      </c>
      <c r="J26" s="105">
        <v>19</v>
      </c>
      <c r="K26" s="102">
        <v>665</v>
      </c>
      <c r="L26" s="102">
        <v>0</v>
      </c>
      <c r="M26" s="117">
        <v>4199</v>
      </c>
      <c r="N26" s="117">
        <v>115</v>
      </c>
      <c r="O26" s="117">
        <v>4314</v>
      </c>
      <c r="P26" s="118" t="s">
        <v>20</v>
      </c>
      <c r="Q26" s="97"/>
      <c r="T26" s="115"/>
      <c r="U26" s="115"/>
    </row>
    <row r="27" s="96" customFormat="1" ht="30" customHeight="1" spans="1:21">
      <c r="A27" s="102">
        <v>25</v>
      </c>
      <c r="B27" s="103" t="s">
        <v>49</v>
      </c>
      <c r="C27" s="103" t="s">
        <v>51</v>
      </c>
      <c r="D27" s="103" t="s">
        <v>19</v>
      </c>
      <c r="E27" s="104">
        <v>21.5</v>
      </c>
      <c r="F27" s="104">
        <v>170</v>
      </c>
      <c r="G27" s="105">
        <v>19</v>
      </c>
      <c r="H27" s="102">
        <v>3230</v>
      </c>
      <c r="I27" s="102">
        <v>34.5</v>
      </c>
      <c r="J27" s="105">
        <v>19</v>
      </c>
      <c r="K27" s="102">
        <v>655.5</v>
      </c>
      <c r="L27" s="102">
        <v>0</v>
      </c>
      <c r="M27" s="117">
        <v>3885.5</v>
      </c>
      <c r="N27" s="117">
        <v>107.5</v>
      </c>
      <c r="O27" s="117">
        <v>3993</v>
      </c>
      <c r="P27" s="118" t="s">
        <v>20</v>
      </c>
      <c r="Q27" s="97"/>
      <c r="T27" s="115"/>
      <c r="U27" s="115"/>
    </row>
    <row r="28" s="96" customFormat="1" ht="30" customHeight="1" spans="1:21">
      <c r="A28" s="102">
        <v>26</v>
      </c>
      <c r="B28" s="103" t="s">
        <v>49</v>
      </c>
      <c r="C28" s="104" t="s">
        <v>52</v>
      </c>
      <c r="D28" s="103" t="s">
        <v>19</v>
      </c>
      <c r="E28" s="104">
        <v>9.5</v>
      </c>
      <c r="F28" s="104">
        <v>76</v>
      </c>
      <c r="G28" s="105">
        <v>19</v>
      </c>
      <c r="H28" s="102">
        <v>1444</v>
      </c>
      <c r="I28" s="102">
        <v>2</v>
      </c>
      <c r="J28" s="105">
        <v>19</v>
      </c>
      <c r="K28" s="102">
        <v>38</v>
      </c>
      <c r="L28" s="102">
        <v>0</v>
      </c>
      <c r="M28" s="117">
        <v>1482</v>
      </c>
      <c r="N28" s="117">
        <v>47.5</v>
      </c>
      <c r="O28" s="117">
        <v>1529.5</v>
      </c>
      <c r="P28" s="118" t="s">
        <v>20</v>
      </c>
      <c r="Q28" s="97"/>
      <c r="T28" s="115"/>
      <c r="U28" s="115"/>
    </row>
    <row r="29" s="96" customFormat="1" ht="30" customHeight="1" spans="1:21">
      <c r="A29" s="102">
        <v>27</v>
      </c>
      <c r="B29" s="103" t="s">
        <v>53</v>
      </c>
      <c r="C29" s="103" t="s">
        <v>54</v>
      </c>
      <c r="D29" s="103" t="s">
        <v>19</v>
      </c>
      <c r="E29" s="104">
        <v>21</v>
      </c>
      <c r="F29" s="104">
        <v>168</v>
      </c>
      <c r="G29" s="105">
        <v>18</v>
      </c>
      <c r="H29" s="102">
        <v>3024</v>
      </c>
      <c r="I29" s="102">
        <v>77</v>
      </c>
      <c r="J29" s="105">
        <v>18</v>
      </c>
      <c r="K29" s="102">
        <v>1386</v>
      </c>
      <c r="L29" s="102">
        <v>0</v>
      </c>
      <c r="M29" s="117">
        <v>4410</v>
      </c>
      <c r="N29" s="117">
        <v>105</v>
      </c>
      <c r="O29" s="117">
        <v>4515</v>
      </c>
      <c r="P29" s="118" t="s">
        <v>20</v>
      </c>
      <c r="Q29" s="97"/>
      <c r="T29" s="115"/>
      <c r="U29" s="115"/>
    </row>
    <row r="30" s="96" customFormat="1" ht="30" customHeight="1" spans="1:21">
      <c r="A30" s="102">
        <v>28</v>
      </c>
      <c r="B30" s="103" t="s">
        <v>53</v>
      </c>
      <c r="C30" s="103" t="s">
        <v>55</v>
      </c>
      <c r="D30" s="103" t="s">
        <v>19</v>
      </c>
      <c r="E30" s="104">
        <v>17</v>
      </c>
      <c r="F30" s="104">
        <v>139</v>
      </c>
      <c r="G30" s="105">
        <v>18</v>
      </c>
      <c r="H30" s="102">
        <v>2502</v>
      </c>
      <c r="I30" s="102">
        <v>45</v>
      </c>
      <c r="J30" s="105">
        <v>18</v>
      </c>
      <c r="K30" s="102">
        <v>810</v>
      </c>
      <c r="L30" s="102">
        <v>0</v>
      </c>
      <c r="M30" s="117">
        <v>3312</v>
      </c>
      <c r="N30" s="117">
        <v>85</v>
      </c>
      <c r="O30" s="117">
        <v>3397</v>
      </c>
      <c r="P30" s="118" t="s">
        <v>20</v>
      </c>
      <c r="Q30" s="97"/>
      <c r="T30" s="115"/>
      <c r="U30" s="115"/>
    </row>
    <row r="31" s="96" customFormat="1" ht="30" customHeight="1" spans="1:21">
      <c r="A31" s="102">
        <v>29</v>
      </c>
      <c r="B31" s="103" t="s">
        <v>53</v>
      </c>
      <c r="C31" s="103" t="s">
        <v>56</v>
      </c>
      <c r="D31" s="103" t="s">
        <v>19</v>
      </c>
      <c r="E31" s="104">
        <v>20</v>
      </c>
      <c r="F31" s="104">
        <v>160</v>
      </c>
      <c r="G31" s="105">
        <v>18</v>
      </c>
      <c r="H31" s="102">
        <v>2880</v>
      </c>
      <c r="I31" s="102">
        <v>57.5</v>
      </c>
      <c r="J31" s="105">
        <v>18</v>
      </c>
      <c r="K31" s="102">
        <v>1035</v>
      </c>
      <c r="L31" s="102">
        <v>-20</v>
      </c>
      <c r="M31" s="117">
        <v>3895</v>
      </c>
      <c r="N31" s="117">
        <v>100</v>
      </c>
      <c r="O31" s="117">
        <v>3995</v>
      </c>
      <c r="P31" s="118" t="s">
        <v>57</v>
      </c>
      <c r="Q31" s="97"/>
      <c r="T31" s="115"/>
      <c r="U31" s="115"/>
    </row>
    <row r="32" s="96" customFormat="1" ht="30" customHeight="1" spans="1:21">
      <c r="A32" s="102">
        <v>30</v>
      </c>
      <c r="B32" s="103" t="s">
        <v>53</v>
      </c>
      <c r="C32" s="106" t="s">
        <v>58</v>
      </c>
      <c r="D32" s="103" t="s">
        <v>19</v>
      </c>
      <c r="E32" s="104">
        <v>6</v>
      </c>
      <c r="F32" s="104">
        <v>48</v>
      </c>
      <c r="G32" s="105">
        <v>18</v>
      </c>
      <c r="H32" s="102">
        <v>864</v>
      </c>
      <c r="I32" s="102">
        <v>17</v>
      </c>
      <c r="J32" s="105">
        <v>18</v>
      </c>
      <c r="K32" s="102">
        <v>306</v>
      </c>
      <c r="L32" s="102">
        <v>0</v>
      </c>
      <c r="M32" s="117">
        <v>1170</v>
      </c>
      <c r="N32" s="117">
        <v>30</v>
      </c>
      <c r="O32" s="117">
        <v>1200</v>
      </c>
      <c r="P32" s="118" t="s">
        <v>20</v>
      </c>
      <c r="Q32" s="97"/>
      <c r="R32" s="96"/>
      <c r="S32" s="96"/>
      <c r="T32" s="115"/>
      <c r="U32" s="115"/>
    </row>
    <row r="33" s="96" customFormat="1" ht="30" customHeight="1" spans="1:21">
      <c r="A33" s="102">
        <v>31</v>
      </c>
      <c r="B33" s="103" t="s">
        <v>53</v>
      </c>
      <c r="C33" s="106" t="s">
        <v>59</v>
      </c>
      <c r="D33" s="103" t="s">
        <v>19</v>
      </c>
      <c r="E33" s="104">
        <v>6</v>
      </c>
      <c r="F33" s="104">
        <v>48</v>
      </c>
      <c r="G33" s="105">
        <v>18</v>
      </c>
      <c r="H33" s="102">
        <v>864</v>
      </c>
      <c r="I33" s="102">
        <v>21.5</v>
      </c>
      <c r="J33" s="105">
        <v>18</v>
      </c>
      <c r="K33" s="102">
        <v>387</v>
      </c>
      <c r="L33" s="102">
        <v>0</v>
      </c>
      <c r="M33" s="117">
        <v>1251</v>
      </c>
      <c r="N33" s="117">
        <v>30</v>
      </c>
      <c r="O33" s="117">
        <v>1281</v>
      </c>
      <c r="P33" s="118" t="s">
        <v>20</v>
      </c>
      <c r="Q33" s="97"/>
      <c r="R33" s="96"/>
      <c r="S33" s="96"/>
      <c r="T33" s="115"/>
      <c r="U33" s="115"/>
    </row>
    <row r="34" s="96" customFormat="1" ht="30" customHeight="1" spans="1:21">
      <c r="A34" s="102">
        <v>32</v>
      </c>
      <c r="B34" s="103" t="s">
        <v>60</v>
      </c>
      <c r="C34" s="103" t="s">
        <v>61</v>
      </c>
      <c r="D34" s="103" t="s">
        <v>19</v>
      </c>
      <c r="E34" s="104">
        <v>18.5</v>
      </c>
      <c r="F34" s="104">
        <v>152</v>
      </c>
      <c r="G34" s="105">
        <v>19.5</v>
      </c>
      <c r="H34" s="102">
        <v>2964</v>
      </c>
      <c r="I34" s="102">
        <v>53.5</v>
      </c>
      <c r="J34" s="105">
        <v>20.5</v>
      </c>
      <c r="K34" s="102">
        <v>1096.75</v>
      </c>
      <c r="L34" s="102">
        <v>0</v>
      </c>
      <c r="M34" s="117">
        <v>4060.75</v>
      </c>
      <c r="N34" s="117">
        <v>92.5</v>
      </c>
      <c r="O34" s="117">
        <v>4153.25</v>
      </c>
      <c r="P34" s="118" t="s">
        <v>20</v>
      </c>
      <c r="Q34" s="97"/>
      <c r="T34" s="115"/>
      <c r="U34" s="115"/>
    </row>
    <row r="35" s="96" customFormat="1" ht="30" customHeight="1" spans="1:21">
      <c r="A35" s="102">
        <v>33</v>
      </c>
      <c r="B35" s="103" t="s">
        <v>60</v>
      </c>
      <c r="C35" s="103" t="s">
        <v>62</v>
      </c>
      <c r="D35" s="103" t="s">
        <v>19</v>
      </c>
      <c r="E35" s="104">
        <v>19.5</v>
      </c>
      <c r="F35" s="104">
        <v>159</v>
      </c>
      <c r="G35" s="105">
        <v>19.5</v>
      </c>
      <c r="H35" s="102">
        <v>3100.5</v>
      </c>
      <c r="I35" s="102">
        <v>58.5</v>
      </c>
      <c r="J35" s="105">
        <v>20.5</v>
      </c>
      <c r="K35" s="102">
        <v>1199.25</v>
      </c>
      <c r="L35" s="102">
        <v>0</v>
      </c>
      <c r="M35" s="117">
        <v>4299.75</v>
      </c>
      <c r="N35" s="117">
        <v>97.5</v>
      </c>
      <c r="O35" s="117">
        <v>4397.25</v>
      </c>
      <c r="P35" s="118" t="s">
        <v>20</v>
      </c>
      <c r="Q35" s="97"/>
      <c r="T35" s="115"/>
      <c r="U35" s="115"/>
    </row>
    <row r="36" s="96" customFormat="1" ht="30" customHeight="1" spans="1:21">
      <c r="A36" s="102">
        <v>34</v>
      </c>
      <c r="B36" s="103" t="s">
        <v>60</v>
      </c>
      <c r="C36" s="103" t="s">
        <v>63</v>
      </c>
      <c r="D36" s="103" t="s">
        <v>19</v>
      </c>
      <c r="E36" s="104">
        <v>17</v>
      </c>
      <c r="F36" s="104">
        <v>135</v>
      </c>
      <c r="G36" s="105">
        <v>19.5</v>
      </c>
      <c r="H36" s="102">
        <v>2632.5</v>
      </c>
      <c r="I36" s="102">
        <v>45.5</v>
      </c>
      <c r="J36" s="105">
        <v>20.5</v>
      </c>
      <c r="K36" s="102">
        <v>932.75</v>
      </c>
      <c r="L36" s="102">
        <v>0</v>
      </c>
      <c r="M36" s="117">
        <v>3565.25</v>
      </c>
      <c r="N36" s="117">
        <v>85</v>
      </c>
      <c r="O36" s="117">
        <v>3650.25</v>
      </c>
      <c r="P36" s="118" t="s">
        <v>20</v>
      </c>
      <c r="Q36" s="97"/>
      <c r="R36" s="96"/>
      <c r="S36" s="96"/>
      <c r="T36" s="115"/>
      <c r="U36" s="115"/>
    </row>
    <row r="37" s="96" customFormat="1" ht="30" customHeight="1" spans="1:21">
      <c r="A37" s="102">
        <v>35</v>
      </c>
      <c r="B37" s="103" t="s">
        <v>60</v>
      </c>
      <c r="C37" s="107" t="s">
        <v>64</v>
      </c>
      <c r="D37" s="103" t="s">
        <v>19</v>
      </c>
      <c r="E37" s="104">
        <v>7.5</v>
      </c>
      <c r="F37" s="104">
        <v>62</v>
      </c>
      <c r="G37" s="105">
        <v>19.5</v>
      </c>
      <c r="H37" s="102">
        <v>1209</v>
      </c>
      <c r="I37" s="102">
        <v>15.5</v>
      </c>
      <c r="J37" s="105">
        <v>20.5</v>
      </c>
      <c r="K37" s="102">
        <v>317.75</v>
      </c>
      <c r="L37" s="102">
        <v>0</v>
      </c>
      <c r="M37" s="117">
        <v>1526.75</v>
      </c>
      <c r="N37" s="117">
        <v>37.5</v>
      </c>
      <c r="O37" s="117">
        <v>1564.25</v>
      </c>
      <c r="P37" s="118" t="s">
        <v>20</v>
      </c>
      <c r="Q37" s="97"/>
      <c r="T37" s="115"/>
      <c r="U37" s="115"/>
    </row>
    <row r="38" s="96" customFormat="1" ht="30" customHeight="1" spans="1:21">
      <c r="A38" s="102">
        <v>36</v>
      </c>
      <c r="B38" s="103" t="s">
        <v>60</v>
      </c>
      <c r="C38" s="103" t="s">
        <v>65</v>
      </c>
      <c r="D38" s="103" t="s">
        <v>19</v>
      </c>
      <c r="E38" s="104">
        <v>21</v>
      </c>
      <c r="F38" s="104">
        <v>168.5</v>
      </c>
      <c r="G38" s="105">
        <v>19.5</v>
      </c>
      <c r="H38" s="102">
        <v>3285.75</v>
      </c>
      <c r="I38" s="102">
        <v>4</v>
      </c>
      <c r="J38" s="105">
        <v>20.5</v>
      </c>
      <c r="K38" s="102">
        <v>82</v>
      </c>
      <c r="L38" s="102">
        <v>0</v>
      </c>
      <c r="M38" s="117">
        <v>3367.75</v>
      </c>
      <c r="N38" s="117">
        <v>105</v>
      </c>
      <c r="O38" s="117">
        <v>3472.75</v>
      </c>
      <c r="P38" s="118"/>
      <c r="Q38" s="97"/>
      <c r="T38" s="115"/>
      <c r="U38" s="115"/>
    </row>
    <row r="39" s="96" customFormat="1" ht="30" customHeight="1" spans="1:21">
      <c r="A39" s="102">
        <v>37</v>
      </c>
      <c r="B39" s="103" t="s">
        <v>60</v>
      </c>
      <c r="C39" s="103" t="s">
        <v>66</v>
      </c>
      <c r="D39" s="103" t="s">
        <v>19</v>
      </c>
      <c r="E39" s="104">
        <v>19.5</v>
      </c>
      <c r="F39" s="104">
        <v>164</v>
      </c>
      <c r="G39" s="105">
        <v>19.5</v>
      </c>
      <c r="H39" s="102">
        <v>3198</v>
      </c>
      <c r="I39" s="102">
        <v>37.5</v>
      </c>
      <c r="J39" s="105">
        <v>20.5</v>
      </c>
      <c r="K39" s="102">
        <v>768.75</v>
      </c>
      <c r="L39" s="102">
        <v>0</v>
      </c>
      <c r="M39" s="117">
        <v>3966.75</v>
      </c>
      <c r="N39" s="117">
        <v>97.5</v>
      </c>
      <c r="O39" s="117">
        <v>4064.25</v>
      </c>
      <c r="P39" s="118"/>
      <c r="Q39" s="97"/>
      <c r="T39" s="115"/>
      <c r="U39" s="115"/>
    </row>
    <row r="40" s="96" customFormat="1" ht="30" customHeight="1" spans="1:21">
      <c r="A40" s="108" t="s">
        <v>67</v>
      </c>
      <c r="B40" s="109"/>
      <c r="C40" s="110"/>
      <c r="D40" s="103"/>
      <c r="E40" s="104">
        <v>474.5</v>
      </c>
      <c r="F40" s="104">
        <v>3883.5</v>
      </c>
      <c r="G40" s="104">
        <v>624</v>
      </c>
      <c r="H40" s="104">
        <v>79494.75</v>
      </c>
      <c r="I40" s="104">
        <v>1391</v>
      </c>
      <c r="J40" s="104">
        <v>690.5</v>
      </c>
      <c r="K40" s="104">
        <v>25896</v>
      </c>
      <c r="L40" s="104">
        <v>-1875.04</v>
      </c>
      <c r="M40" s="104">
        <v>103515.71</v>
      </c>
      <c r="N40" s="104">
        <v>2612.5</v>
      </c>
      <c r="O40" s="104">
        <v>106128.21</v>
      </c>
      <c r="P40" s="118"/>
      <c r="Q40" s="97"/>
      <c r="T40" s="115"/>
      <c r="U40" s="115"/>
    </row>
    <row r="41" s="97" customFormat="1" ht="25" customHeight="1" spans="1:16">
      <c r="A41" s="104" t="s">
        <v>68</v>
      </c>
      <c r="B41" s="104"/>
      <c r="C41" s="104">
        <v>112495.9</v>
      </c>
      <c r="D41" s="104"/>
      <c r="E41" s="104"/>
      <c r="F41" s="104"/>
      <c r="G41" s="104"/>
      <c r="H41" s="104"/>
      <c r="I41" s="104"/>
      <c r="J41" s="104"/>
      <c r="K41" s="104"/>
      <c r="L41" s="104"/>
      <c r="M41" s="104"/>
      <c r="N41" s="104"/>
      <c r="O41" s="104"/>
      <c r="P41" s="104"/>
    </row>
    <row r="42" s="98" customFormat="1" ht="21" customHeight="1" spans="1:25">
      <c r="A42" s="111"/>
      <c r="B42" s="111"/>
      <c r="C42" s="112"/>
      <c r="D42" s="100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115"/>
      <c r="U42" s="115"/>
      <c r="V42" s="97"/>
      <c r="W42" s="97"/>
      <c r="X42" s="97"/>
      <c r="Y42" s="97"/>
    </row>
    <row r="43" s="98" customFormat="1" ht="21" customHeight="1" spans="1:25">
      <c r="A43" s="111"/>
      <c r="B43" s="111"/>
      <c r="C43" s="112"/>
      <c r="D43" s="100"/>
      <c r="E43" s="97"/>
      <c r="F43" s="97"/>
      <c r="G43" s="97"/>
      <c r="H43" s="97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</row>
    <row r="44" s="98" customFormat="1" spans="3:16">
      <c r="C44" s="112"/>
      <c r="D44" s="100"/>
      <c r="E44" s="98"/>
      <c r="F44" s="98"/>
      <c r="G44" s="98"/>
      <c r="H44" s="98"/>
      <c r="P44" s="97"/>
    </row>
    <row r="45" s="99" customFormat="1" ht="18" customHeight="1" spans="1:15">
      <c r="A45" s="113"/>
      <c r="B45" s="114" t="s">
        <v>69</v>
      </c>
      <c r="C45" s="112"/>
      <c r="D45" s="114"/>
      <c r="E45" s="114"/>
      <c r="F45" s="114"/>
      <c r="G45" s="114"/>
      <c r="H45" s="114" t="s">
        <v>70</v>
      </c>
      <c r="I45" s="113"/>
      <c r="J45" s="113"/>
      <c r="K45" s="113"/>
      <c r="L45" s="113"/>
      <c r="M45" s="113"/>
      <c r="N45" s="113"/>
      <c r="O45" s="113"/>
    </row>
    <row r="46" s="97" customFormat="1" spans="3:25">
      <c r="C46" s="112"/>
      <c r="D46" s="100"/>
      <c r="E46" s="97"/>
      <c r="F46" s="97"/>
      <c r="G46" s="97"/>
      <c r="H46" s="97"/>
      <c r="Q46" s="98"/>
      <c r="R46" s="98"/>
      <c r="S46" s="98"/>
      <c r="T46" s="98"/>
      <c r="U46" s="98"/>
      <c r="V46" s="98"/>
      <c r="W46" s="98"/>
      <c r="X46" s="98"/>
      <c r="Y46" s="98"/>
    </row>
    <row r="47" s="97" customFormat="1" spans="2:17">
      <c r="B47" s="115"/>
      <c r="C47" t="s">
        <v>2</v>
      </c>
      <c r="D47" t="s">
        <v>71</v>
      </c>
      <c r="E47" t="s">
        <v>72</v>
      </c>
      <c r="F47" t="s">
        <v>73</v>
      </c>
      <c r="G47" s="97"/>
      <c r="H47" s="97"/>
      <c r="J47" s="116"/>
      <c r="K47" s="116"/>
      <c r="L47" s="116"/>
      <c r="N47" s="116"/>
      <c r="O47" s="116"/>
      <c r="P47" s="116"/>
      <c r="Q47" s="116"/>
    </row>
    <row r="48" s="97" customFormat="1" spans="3:8">
      <c r="C48" t="s">
        <v>17</v>
      </c>
      <c r="D48">
        <v>365</v>
      </c>
      <c r="E48">
        <v>88</v>
      </c>
      <c r="F48">
        <v>8827</v>
      </c>
      <c r="G48" s="116"/>
      <c r="H48" s="116"/>
    </row>
    <row r="49" s="97" customFormat="1" spans="3:8">
      <c r="C49" t="s">
        <v>22</v>
      </c>
      <c r="D49">
        <v>355</v>
      </c>
      <c r="E49">
        <v>72</v>
      </c>
      <c r="F49">
        <v>8385</v>
      </c>
      <c r="G49" s="116"/>
      <c r="H49" s="116"/>
    </row>
    <row r="50" s="97" customFormat="1" spans="3:8">
      <c r="C50" t="s">
        <v>26</v>
      </c>
      <c r="D50">
        <v>1566.5</v>
      </c>
      <c r="E50">
        <v>690.5</v>
      </c>
      <c r="F50">
        <v>39730.96</v>
      </c>
      <c r="G50" s="116"/>
      <c r="H50" s="116"/>
    </row>
    <row r="51" s="97" customFormat="1" spans="2:8">
      <c r="B51" s="116"/>
      <c r="C51" t="s">
        <v>47</v>
      </c>
      <c r="D51">
        <v>156</v>
      </c>
      <c r="E51">
        <v>36.5</v>
      </c>
      <c r="F51">
        <v>3658.75</v>
      </c>
      <c r="G51" s="116"/>
      <c r="H51" s="116"/>
    </row>
    <row r="52" s="97" customFormat="1" spans="2:8">
      <c r="B52" s="116"/>
      <c r="C52" t="s">
        <v>49</v>
      </c>
      <c r="D52">
        <v>432</v>
      </c>
      <c r="E52">
        <v>71.5</v>
      </c>
      <c r="F52">
        <v>9836.5</v>
      </c>
      <c r="G52" s="116"/>
      <c r="H52" s="116"/>
    </row>
    <row r="53" s="97" customFormat="1" spans="2:8">
      <c r="B53" s="116"/>
      <c r="C53" t="s">
        <v>53</v>
      </c>
      <c r="D53">
        <v>563</v>
      </c>
      <c r="E53">
        <v>218</v>
      </c>
      <c r="F53">
        <v>14388</v>
      </c>
      <c r="G53" s="116"/>
      <c r="H53" s="116"/>
    </row>
    <row r="54" s="97" customFormat="1" spans="2:8">
      <c r="B54" s="116"/>
      <c r="C54" t="s">
        <v>60</v>
      </c>
      <c r="D54">
        <v>840.5</v>
      </c>
      <c r="E54">
        <v>214.5</v>
      </c>
      <c r="F54">
        <v>21302</v>
      </c>
      <c r="G54" s="116"/>
      <c r="H54" s="116"/>
    </row>
    <row r="55" s="97" customFormat="1" spans="2:6">
      <c r="B55" s="116"/>
      <c r="C55" t="s">
        <v>74</v>
      </c>
      <c r="D55">
        <v>4278</v>
      </c>
      <c r="E55">
        <v>1391</v>
      </c>
      <c r="F55">
        <v>106128.21</v>
      </c>
    </row>
    <row r="56" s="97" customFormat="1" spans="2:5">
      <c r="B56" s="116"/>
      <c r="C56"/>
      <c r="D56"/>
      <c r="E56"/>
    </row>
    <row r="57" s="97" customFormat="1" spans="2:5">
      <c r="B57" s="116"/>
      <c r="C57"/>
      <c r="D57"/>
      <c r="E57"/>
    </row>
    <row r="58" s="97" customFormat="1" spans="2:5">
      <c r="B58" s="116"/>
      <c r="C58"/>
      <c r="D58"/>
      <c r="E58"/>
    </row>
    <row r="59" s="97" customFormat="1" spans="2:5">
      <c r="B59" s="116"/>
      <c r="C59"/>
      <c r="D59"/>
      <c r="E59"/>
    </row>
    <row r="60" s="97" customFormat="1" spans="2:5">
      <c r="B60" s="116"/>
      <c r="C60"/>
      <c r="D60"/>
      <c r="E60"/>
    </row>
    <row r="61" s="97" customFormat="1" spans="2:5">
      <c r="B61" s="116"/>
      <c r="C61"/>
      <c r="D61"/>
      <c r="E61"/>
    </row>
    <row r="62" s="97" customFormat="1" spans="3:5">
      <c r="C62"/>
      <c r="D62"/>
      <c r="E62"/>
    </row>
    <row r="63" s="97" customFormat="1" spans="3:5">
      <c r="C63"/>
      <c r="D63"/>
      <c r="E63"/>
    </row>
    <row r="64" s="97" customFormat="1" spans="3:5">
      <c r="C64"/>
      <c r="D64"/>
      <c r="E64"/>
    </row>
    <row r="65" s="97" customFormat="1" spans="4:4">
      <c r="D65" s="100"/>
    </row>
    <row r="66" s="97" customFormat="1" spans="4:4">
      <c r="D66" s="100"/>
    </row>
    <row r="67" s="97" customFormat="1" spans="4:4">
      <c r="D67" s="100"/>
    </row>
    <row r="68" s="97" customFormat="1" spans="4:4">
      <c r="D68" s="100"/>
    </row>
    <row r="69" s="97" customFormat="1" spans="4:4">
      <c r="D69" s="100"/>
    </row>
    <row r="70" s="97" customFormat="1" spans="4:4">
      <c r="D70" s="100"/>
    </row>
    <row r="71" s="97" customFormat="1" spans="4:4">
      <c r="D71" s="100"/>
    </row>
    <row r="72" s="97" customFormat="1" spans="4:4">
      <c r="D72" s="100"/>
    </row>
    <row r="73" s="97" customFormat="1" spans="4:4">
      <c r="D73" s="100"/>
    </row>
    <row r="74" s="97" customFormat="1" spans="4:4">
      <c r="D74" s="100"/>
    </row>
    <row r="75" s="97" customFormat="1" spans="4:4">
      <c r="D75" s="100"/>
    </row>
    <row r="76" s="97" customFormat="1" spans="4:4">
      <c r="D76" s="100"/>
    </row>
    <row r="77" s="97" customFormat="1" spans="4:4">
      <c r="D77" s="100"/>
    </row>
    <row r="78" s="97" customFormat="1" spans="4:4">
      <c r="D78" s="100"/>
    </row>
    <row r="79" s="97" customFormat="1" spans="4:4">
      <c r="D79" s="100"/>
    </row>
    <row r="80" s="97" customFormat="1" spans="4:4">
      <c r="D80" s="100"/>
    </row>
    <row r="81" s="97" customFormat="1" spans="4:4">
      <c r="D81" s="100"/>
    </row>
    <row r="82" s="97" customFormat="1" spans="4:4">
      <c r="D82" s="100"/>
    </row>
    <row r="83" s="97" customFormat="1" spans="4:4">
      <c r="D83" s="100"/>
    </row>
  </sheetData>
  <mergeCells count="4">
    <mergeCell ref="A1:P1"/>
    <mergeCell ref="A40:C40"/>
    <mergeCell ref="A41:B41"/>
    <mergeCell ref="C41:P41"/>
  </mergeCells>
  <conditionalFormatting sqref="B1">
    <cfRule type="duplicateValues" dxfId="0" priority="4"/>
  </conditionalFormatting>
  <conditionalFormatting sqref="C1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3"/>
    <cfRule type="duplicateValues" dxfId="0" priority="2"/>
    <cfRule type="duplicateValues" dxfId="0" priority="1"/>
  </conditionalFormatting>
  <conditionalFormatting sqref="B2">
    <cfRule type="duplicateValues" dxfId="0" priority="503"/>
    <cfRule type="duplicateValues" dxfId="0" priority="502"/>
    <cfRule type="duplicateValues" dxfId="0" priority="501"/>
    <cfRule type="duplicateValues" dxfId="0" priority="500"/>
    <cfRule type="duplicateValues" dxfId="0" priority="499"/>
    <cfRule type="duplicateValues" dxfId="0" priority="496"/>
  </conditionalFormatting>
  <conditionalFormatting sqref="C2">
    <cfRule type="duplicateValues" dxfId="0" priority="507"/>
    <cfRule type="duplicateValues" dxfId="0" priority="505"/>
    <cfRule type="duplicateValues" dxfId="0" priority="498"/>
    <cfRule type="duplicateValues" dxfId="0" priority="495"/>
  </conditionalFormatting>
  <conditionalFormatting sqref="B3">
    <cfRule type="duplicateValues" dxfId="0" priority="493"/>
    <cfRule type="duplicateValues" dxfId="0" priority="492"/>
    <cfRule type="duplicateValues" dxfId="0" priority="491"/>
    <cfRule type="duplicateValues" dxfId="0" priority="490"/>
    <cfRule type="duplicateValues" dxfId="0" priority="489"/>
    <cfRule type="duplicateValues" dxfId="0" priority="488"/>
  </conditionalFormatting>
  <conditionalFormatting sqref="C3">
    <cfRule type="duplicateValues" dxfId="0" priority="506"/>
    <cfRule type="duplicateValues" dxfId="0" priority="504"/>
    <cfRule type="duplicateValues" dxfId="0" priority="497"/>
    <cfRule type="duplicateValues" dxfId="0" priority="494"/>
  </conditionalFormatting>
  <conditionalFormatting sqref="B4">
    <cfRule type="duplicateValues" dxfId="0" priority="273"/>
    <cfRule type="duplicateValues" dxfId="0" priority="272"/>
    <cfRule type="duplicateValues" dxfId="0" priority="271"/>
    <cfRule type="duplicateValues" dxfId="0" priority="270"/>
    <cfRule type="duplicateValues" dxfId="0" priority="269"/>
    <cfRule type="duplicateValues" dxfId="0" priority="268"/>
  </conditionalFormatting>
  <conditionalFormatting sqref="C4">
    <cfRule type="duplicateValues" dxfId="0" priority="277"/>
    <cfRule type="duplicateValues" dxfId="0" priority="276"/>
    <cfRule type="duplicateValues" dxfId="0" priority="275"/>
    <cfRule type="duplicateValues" dxfId="0" priority="274"/>
    <cfRule type="duplicateValues" dxfId="0" priority="267"/>
    <cfRule type="duplicateValues" dxfId="0" priority="266"/>
    <cfRule type="duplicateValues" dxfId="0" priority="265"/>
  </conditionalFormatting>
  <conditionalFormatting sqref="B5">
    <cfRule type="duplicateValues" dxfId="0" priority="515"/>
    <cfRule type="duplicateValues" dxfId="0" priority="514"/>
    <cfRule type="duplicateValues" dxfId="0" priority="513"/>
    <cfRule type="duplicateValues" dxfId="0" priority="512"/>
    <cfRule type="duplicateValues" dxfId="0" priority="511"/>
    <cfRule type="duplicateValues" dxfId="0" priority="509"/>
  </conditionalFormatting>
  <conditionalFormatting sqref="C5">
    <cfRule type="duplicateValues" dxfId="0" priority="517"/>
    <cfRule type="duplicateValues" dxfId="0" priority="516"/>
    <cfRule type="duplicateValues" dxfId="0" priority="510"/>
    <cfRule type="duplicateValues" dxfId="0" priority="508"/>
  </conditionalFormatting>
  <conditionalFormatting sqref="B6">
    <cfRule type="duplicateValues" dxfId="0" priority="447"/>
    <cfRule type="duplicateValues" dxfId="0" priority="446"/>
    <cfRule type="duplicateValues" dxfId="0" priority="445"/>
    <cfRule type="duplicateValues" dxfId="0" priority="444"/>
    <cfRule type="duplicateValues" dxfId="0" priority="443"/>
    <cfRule type="duplicateValues" dxfId="0" priority="441"/>
  </conditionalFormatting>
  <conditionalFormatting sqref="C6">
    <cfRule type="duplicateValues" dxfId="0" priority="449"/>
    <cfRule type="duplicateValues" dxfId="0" priority="448"/>
    <cfRule type="duplicateValues" dxfId="0" priority="442"/>
    <cfRule type="duplicateValues" dxfId="0" priority="440"/>
    <cfRule type="duplicateValues" dxfId="0" priority="439"/>
    <cfRule type="duplicateValues" dxfId="0" priority="438"/>
  </conditionalFormatting>
  <conditionalFormatting sqref="B7">
    <cfRule type="duplicateValues" dxfId="0" priority="410"/>
    <cfRule type="duplicateValues" dxfId="0" priority="398"/>
    <cfRule type="duplicateValues" dxfId="0" priority="386"/>
    <cfRule type="duplicateValues" dxfId="0" priority="374"/>
    <cfRule type="duplicateValues" dxfId="0" priority="362"/>
    <cfRule type="duplicateValues" dxfId="0" priority="338"/>
  </conditionalFormatting>
  <conditionalFormatting sqref="C7">
    <cfRule type="duplicateValues" dxfId="0" priority="434"/>
    <cfRule type="duplicateValues" dxfId="0" priority="422"/>
    <cfRule type="duplicateValues" dxfId="0" priority="350"/>
    <cfRule type="duplicateValues" dxfId="0" priority="326"/>
    <cfRule type="duplicateValues" dxfId="0" priority="314"/>
    <cfRule type="duplicateValues" dxfId="0" priority="302"/>
  </conditionalFormatting>
  <conditionalFormatting sqref="B8">
    <cfRule type="duplicateValues" dxfId="0" priority="409"/>
    <cfRule type="duplicateValues" dxfId="0" priority="397"/>
    <cfRule type="duplicateValues" dxfId="0" priority="385"/>
    <cfRule type="duplicateValues" dxfId="0" priority="373"/>
    <cfRule type="duplicateValues" dxfId="0" priority="361"/>
    <cfRule type="duplicateValues" dxfId="0" priority="337"/>
  </conditionalFormatting>
  <conditionalFormatting sqref="C8">
    <cfRule type="duplicateValues" dxfId="0" priority="433"/>
    <cfRule type="duplicateValues" dxfId="0" priority="421"/>
    <cfRule type="duplicateValues" dxfId="0" priority="349"/>
    <cfRule type="duplicateValues" dxfId="0" priority="325"/>
    <cfRule type="duplicateValues" dxfId="0" priority="313"/>
    <cfRule type="duplicateValues" dxfId="0" priority="301"/>
  </conditionalFormatting>
  <conditionalFormatting sqref="B9">
    <cfRule type="duplicateValues" dxfId="0" priority="408"/>
    <cfRule type="duplicateValues" dxfId="0" priority="396"/>
    <cfRule type="duplicateValues" dxfId="0" priority="384"/>
    <cfRule type="duplicateValues" dxfId="0" priority="372"/>
    <cfRule type="duplicateValues" dxfId="0" priority="360"/>
    <cfRule type="duplicateValues" dxfId="0" priority="336"/>
  </conditionalFormatting>
  <conditionalFormatting sqref="C9">
    <cfRule type="duplicateValues" dxfId="0" priority="432"/>
    <cfRule type="duplicateValues" dxfId="0" priority="420"/>
    <cfRule type="duplicateValues" dxfId="0" priority="348"/>
    <cfRule type="duplicateValues" dxfId="0" priority="324"/>
    <cfRule type="duplicateValues" dxfId="0" priority="312"/>
    <cfRule type="duplicateValues" dxfId="0" priority="300"/>
  </conditionalFormatting>
  <conditionalFormatting sqref="B10">
    <cfRule type="duplicateValues" dxfId="0" priority="407"/>
    <cfRule type="duplicateValues" dxfId="0" priority="395"/>
    <cfRule type="duplicateValues" dxfId="0" priority="383"/>
    <cfRule type="duplicateValues" dxfId="0" priority="371"/>
    <cfRule type="duplicateValues" dxfId="0" priority="359"/>
    <cfRule type="duplicateValues" dxfId="0" priority="335"/>
  </conditionalFormatting>
  <conditionalFormatting sqref="C10">
    <cfRule type="duplicateValues" dxfId="0" priority="431"/>
    <cfRule type="duplicateValues" dxfId="0" priority="419"/>
    <cfRule type="duplicateValues" dxfId="0" priority="347"/>
    <cfRule type="duplicateValues" dxfId="0" priority="323"/>
    <cfRule type="duplicateValues" dxfId="0" priority="311"/>
    <cfRule type="duplicateValues" dxfId="0" priority="299"/>
  </conditionalFormatting>
  <conditionalFormatting sqref="B11">
    <cfRule type="duplicateValues" dxfId="0" priority="225"/>
    <cfRule type="duplicateValues" dxfId="0" priority="216"/>
    <cfRule type="duplicateValues" dxfId="0" priority="207"/>
    <cfRule type="duplicateValues" dxfId="0" priority="198"/>
    <cfRule type="duplicateValues" dxfId="0" priority="189"/>
    <cfRule type="duplicateValues" dxfId="0" priority="171"/>
  </conditionalFormatting>
  <conditionalFormatting sqref="C11">
    <cfRule type="duplicateValues" dxfId="0" priority="243"/>
    <cfRule type="duplicateValues" dxfId="0" priority="234"/>
    <cfRule type="duplicateValues" dxfId="0" priority="180"/>
    <cfRule type="duplicateValues" dxfId="0" priority="162"/>
    <cfRule type="duplicateValues" dxfId="0" priority="153"/>
    <cfRule type="duplicateValues" dxfId="0" priority="144"/>
    <cfRule type="duplicateValues" dxfId="0" priority="135"/>
  </conditionalFormatting>
  <conditionalFormatting sqref="B12">
    <cfRule type="duplicateValues" dxfId="0" priority="224"/>
    <cfRule type="duplicateValues" dxfId="0" priority="215"/>
    <cfRule type="duplicateValues" dxfId="0" priority="206"/>
    <cfRule type="duplicateValues" dxfId="0" priority="197"/>
    <cfRule type="duplicateValues" dxfId="0" priority="188"/>
    <cfRule type="duplicateValues" dxfId="0" priority="170"/>
  </conditionalFormatting>
  <conditionalFormatting sqref="C12">
    <cfRule type="duplicateValues" dxfId="0" priority="242"/>
    <cfRule type="duplicateValues" dxfId="0" priority="233"/>
    <cfRule type="duplicateValues" dxfId="0" priority="179"/>
    <cfRule type="duplicateValues" dxfId="0" priority="161"/>
    <cfRule type="duplicateValues" dxfId="0" priority="152"/>
    <cfRule type="duplicateValues" dxfId="0" priority="143"/>
    <cfRule type="duplicateValues" dxfId="0" priority="134"/>
  </conditionalFormatting>
  <conditionalFormatting sqref="B13">
    <cfRule type="duplicateValues" dxfId="0" priority="223"/>
    <cfRule type="duplicateValues" dxfId="0" priority="214"/>
    <cfRule type="duplicateValues" dxfId="0" priority="205"/>
    <cfRule type="duplicateValues" dxfId="0" priority="196"/>
    <cfRule type="duplicateValues" dxfId="0" priority="187"/>
    <cfRule type="duplicateValues" dxfId="0" priority="169"/>
  </conditionalFormatting>
  <conditionalFormatting sqref="C13">
    <cfRule type="duplicateValues" dxfId="0" priority="241"/>
    <cfRule type="duplicateValues" dxfId="0" priority="232"/>
    <cfRule type="duplicateValues" dxfId="0" priority="178"/>
    <cfRule type="duplicateValues" dxfId="0" priority="160"/>
    <cfRule type="duplicateValues" dxfId="0" priority="151"/>
    <cfRule type="duplicateValues" dxfId="0" priority="142"/>
    <cfRule type="duplicateValues" dxfId="0" priority="133"/>
  </conditionalFormatting>
  <conditionalFormatting sqref="B14">
    <cfRule type="duplicateValues" dxfId="0" priority="222"/>
    <cfRule type="duplicateValues" dxfId="0" priority="213"/>
    <cfRule type="duplicateValues" dxfId="0" priority="204"/>
    <cfRule type="duplicateValues" dxfId="0" priority="195"/>
    <cfRule type="duplicateValues" dxfId="0" priority="186"/>
    <cfRule type="duplicateValues" dxfId="0" priority="168"/>
  </conditionalFormatting>
  <conditionalFormatting sqref="C14">
    <cfRule type="duplicateValues" dxfId="0" priority="240"/>
    <cfRule type="duplicateValues" dxfId="0" priority="231"/>
    <cfRule type="duplicateValues" dxfId="0" priority="177"/>
    <cfRule type="duplicateValues" dxfId="0" priority="159"/>
    <cfRule type="duplicateValues" dxfId="0" priority="150"/>
    <cfRule type="duplicateValues" dxfId="0" priority="141"/>
    <cfRule type="duplicateValues" dxfId="0" priority="132"/>
  </conditionalFormatting>
  <conditionalFormatting sqref="B15">
    <cfRule type="duplicateValues" dxfId="0" priority="221"/>
    <cfRule type="duplicateValues" dxfId="0" priority="212"/>
    <cfRule type="duplicateValues" dxfId="0" priority="203"/>
    <cfRule type="duplicateValues" dxfId="0" priority="194"/>
    <cfRule type="duplicateValues" dxfId="0" priority="185"/>
    <cfRule type="duplicateValues" dxfId="0" priority="167"/>
  </conditionalFormatting>
  <conditionalFormatting sqref="C15">
    <cfRule type="duplicateValues" dxfId="0" priority="239"/>
    <cfRule type="duplicateValues" dxfId="0" priority="230"/>
    <cfRule type="duplicateValues" dxfId="0" priority="176"/>
    <cfRule type="duplicateValues" dxfId="0" priority="158"/>
    <cfRule type="duplicateValues" dxfId="0" priority="149"/>
    <cfRule type="duplicateValues" dxfId="0" priority="140"/>
    <cfRule type="duplicateValues" dxfId="0" priority="131"/>
  </conditionalFormatting>
  <conditionalFormatting sqref="B16">
    <cfRule type="duplicateValues" dxfId="0" priority="220"/>
    <cfRule type="duplicateValues" dxfId="0" priority="211"/>
    <cfRule type="duplicateValues" dxfId="0" priority="202"/>
    <cfRule type="duplicateValues" dxfId="0" priority="193"/>
    <cfRule type="duplicateValues" dxfId="0" priority="184"/>
    <cfRule type="duplicateValues" dxfId="0" priority="166"/>
  </conditionalFormatting>
  <conditionalFormatting sqref="C16">
    <cfRule type="duplicateValues" dxfId="0" priority="238"/>
    <cfRule type="duplicateValues" dxfId="0" priority="229"/>
    <cfRule type="duplicateValues" dxfId="0" priority="175"/>
    <cfRule type="duplicateValues" dxfId="0" priority="157"/>
    <cfRule type="duplicateValues" dxfId="0" priority="148"/>
    <cfRule type="duplicateValues" dxfId="0" priority="139"/>
    <cfRule type="duplicateValues" dxfId="0" priority="130"/>
  </conditionalFormatting>
  <conditionalFormatting sqref="B17">
    <cfRule type="duplicateValues" dxfId="0" priority="219"/>
    <cfRule type="duplicateValues" dxfId="0" priority="210"/>
    <cfRule type="duplicateValues" dxfId="0" priority="201"/>
    <cfRule type="duplicateValues" dxfId="0" priority="192"/>
    <cfRule type="duplicateValues" dxfId="0" priority="183"/>
    <cfRule type="duplicateValues" dxfId="0" priority="165"/>
  </conditionalFormatting>
  <conditionalFormatting sqref="C17">
    <cfRule type="duplicateValues" dxfId="0" priority="237"/>
    <cfRule type="duplicateValues" dxfId="0" priority="228"/>
    <cfRule type="duplicateValues" dxfId="0" priority="174"/>
    <cfRule type="duplicateValues" dxfId="0" priority="156"/>
    <cfRule type="duplicateValues" dxfId="0" priority="147"/>
    <cfRule type="duplicateValues" dxfId="0" priority="138"/>
    <cfRule type="duplicateValues" dxfId="0" priority="129"/>
  </conditionalFormatting>
  <conditionalFormatting sqref="B18">
    <cfRule type="duplicateValues" dxfId="0" priority="218"/>
    <cfRule type="duplicateValues" dxfId="0" priority="209"/>
    <cfRule type="duplicateValues" dxfId="0" priority="200"/>
    <cfRule type="duplicateValues" dxfId="0" priority="191"/>
    <cfRule type="duplicateValues" dxfId="0" priority="182"/>
    <cfRule type="duplicateValues" dxfId="0" priority="164"/>
  </conditionalFormatting>
  <conditionalFormatting sqref="C18">
    <cfRule type="duplicateValues" dxfId="0" priority="236"/>
    <cfRule type="duplicateValues" dxfId="0" priority="227"/>
    <cfRule type="duplicateValues" dxfId="0" priority="173"/>
    <cfRule type="duplicateValues" dxfId="0" priority="155"/>
    <cfRule type="duplicateValues" dxfId="0" priority="146"/>
    <cfRule type="duplicateValues" dxfId="0" priority="137"/>
    <cfRule type="duplicateValues" dxfId="0" priority="128"/>
  </conditionalFormatting>
  <conditionalFormatting sqref="B19">
    <cfRule type="duplicateValues" dxfId="0" priority="217"/>
    <cfRule type="duplicateValues" dxfId="0" priority="208"/>
    <cfRule type="duplicateValues" dxfId="0" priority="199"/>
    <cfRule type="duplicateValues" dxfId="0" priority="190"/>
    <cfRule type="duplicateValues" dxfId="0" priority="181"/>
    <cfRule type="duplicateValues" dxfId="0" priority="163"/>
  </conditionalFormatting>
  <conditionalFormatting sqref="C19">
    <cfRule type="duplicateValues" dxfId="0" priority="235"/>
    <cfRule type="duplicateValues" dxfId="0" priority="226"/>
    <cfRule type="duplicateValues" dxfId="0" priority="172"/>
    <cfRule type="duplicateValues" dxfId="0" priority="154"/>
    <cfRule type="duplicateValues" dxfId="0" priority="145"/>
    <cfRule type="duplicateValues" dxfId="0" priority="136"/>
    <cfRule type="duplicateValues" dxfId="0" priority="127"/>
  </conditionalFormatting>
  <conditionalFormatting sqref="B20">
    <cfRule type="duplicateValues" dxfId="0" priority="118"/>
    <cfRule type="duplicateValues" dxfId="0" priority="114"/>
    <cfRule type="duplicateValues" dxfId="0" priority="110"/>
    <cfRule type="duplicateValues" dxfId="0" priority="106"/>
    <cfRule type="duplicateValues" dxfId="0" priority="102"/>
    <cfRule type="duplicateValues" dxfId="0" priority="94"/>
  </conditionalFormatting>
  <conditionalFormatting sqref="C20">
    <cfRule type="duplicateValues" dxfId="0" priority="126"/>
    <cfRule type="duplicateValues" dxfId="0" priority="122"/>
    <cfRule type="duplicateValues" dxfId="0" priority="98"/>
    <cfRule type="duplicateValues" dxfId="0" priority="90"/>
    <cfRule type="duplicateValues" dxfId="0" priority="86"/>
    <cfRule type="duplicateValues" dxfId="0" priority="82"/>
    <cfRule type="duplicateValues" dxfId="0" priority="78"/>
  </conditionalFormatting>
  <conditionalFormatting sqref="B21">
    <cfRule type="duplicateValues" dxfId="0" priority="117"/>
    <cfRule type="duplicateValues" dxfId="0" priority="113"/>
    <cfRule type="duplicateValues" dxfId="0" priority="109"/>
    <cfRule type="duplicateValues" dxfId="0" priority="105"/>
    <cfRule type="duplicateValues" dxfId="0" priority="101"/>
    <cfRule type="duplicateValues" dxfId="0" priority="93"/>
  </conditionalFormatting>
  <conditionalFormatting sqref="C21">
    <cfRule type="duplicateValues" dxfId="0" priority="125"/>
    <cfRule type="duplicateValues" dxfId="0" priority="121"/>
    <cfRule type="duplicateValues" dxfId="0" priority="97"/>
    <cfRule type="duplicateValues" dxfId="0" priority="89"/>
    <cfRule type="duplicateValues" dxfId="0" priority="85"/>
    <cfRule type="duplicateValues" dxfId="0" priority="81"/>
    <cfRule type="duplicateValues" dxfId="0" priority="77"/>
  </conditionalFormatting>
  <conditionalFormatting sqref="B22">
    <cfRule type="duplicateValues" dxfId="0" priority="116"/>
    <cfRule type="duplicateValues" dxfId="0" priority="112"/>
    <cfRule type="duplicateValues" dxfId="0" priority="108"/>
    <cfRule type="duplicateValues" dxfId="0" priority="104"/>
    <cfRule type="duplicateValues" dxfId="0" priority="100"/>
    <cfRule type="duplicateValues" dxfId="0" priority="92"/>
  </conditionalFormatting>
  <conditionalFormatting sqref="C22">
    <cfRule type="duplicateValues" dxfId="0" priority="124"/>
    <cfRule type="duplicateValues" dxfId="0" priority="120"/>
    <cfRule type="duplicateValues" dxfId="0" priority="96"/>
    <cfRule type="duplicateValues" dxfId="0" priority="88"/>
    <cfRule type="duplicateValues" dxfId="0" priority="84"/>
    <cfRule type="duplicateValues" dxfId="0" priority="80"/>
    <cfRule type="duplicateValues" dxfId="0" priority="76"/>
  </conditionalFormatting>
  <conditionalFormatting sqref="B23">
    <cfRule type="duplicateValues" dxfId="0" priority="115"/>
    <cfRule type="duplicateValues" dxfId="0" priority="111"/>
    <cfRule type="duplicateValues" dxfId="0" priority="107"/>
    <cfRule type="duplicateValues" dxfId="0" priority="103"/>
    <cfRule type="duplicateValues" dxfId="0" priority="99"/>
    <cfRule type="duplicateValues" dxfId="0" priority="91"/>
  </conditionalFormatting>
  <conditionalFormatting sqref="C23">
    <cfRule type="duplicateValues" dxfId="0" priority="123"/>
    <cfRule type="duplicateValues" dxfId="0" priority="119"/>
    <cfRule type="duplicateValues" dxfId="0" priority="95"/>
    <cfRule type="duplicateValues" dxfId="0" priority="87"/>
    <cfRule type="duplicateValues" dxfId="0" priority="83"/>
    <cfRule type="duplicateValues" dxfId="0" priority="79"/>
    <cfRule type="duplicateValues" dxfId="0" priority="75"/>
  </conditionalFormatting>
  <conditionalFormatting sqref="B24">
    <cfRule type="duplicateValues" dxfId="0" priority="406"/>
    <cfRule type="duplicateValues" dxfId="0" priority="394"/>
    <cfRule type="duplicateValues" dxfId="0" priority="382"/>
    <cfRule type="duplicateValues" dxfId="0" priority="370"/>
    <cfRule type="duplicateValues" dxfId="0" priority="358"/>
    <cfRule type="duplicateValues" dxfId="0" priority="334"/>
  </conditionalFormatting>
  <conditionalFormatting sqref="C24">
    <cfRule type="duplicateValues" dxfId="0" priority="430"/>
    <cfRule type="duplicateValues" dxfId="0" priority="418"/>
    <cfRule type="duplicateValues" dxfId="0" priority="346"/>
    <cfRule type="duplicateValues" dxfId="0" priority="322"/>
    <cfRule type="duplicateValues" dxfId="0" priority="310"/>
    <cfRule type="duplicateValues" dxfId="0" priority="298"/>
  </conditionalFormatting>
  <conditionalFormatting sqref="B25">
    <cfRule type="duplicateValues" dxfId="0" priority="405"/>
    <cfRule type="duplicateValues" dxfId="0" priority="393"/>
    <cfRule type="duplicateValues" dxfId="0" priority="381"/>
    <cfRule type="duplicateValues" dxfId="0" priority="369"/>
    <cfRule type="duplicateValues" dxfId="0" priority="357"/>
    <cfRule type="duplicateValues" dxfId="0" priority="333"/>
  </conditionalFormatting>
  <conditionalFormatting sqref="C25">
    <cfRule type="duplicateValues" dxfId="0" priority="429"/>
    <cfRule type="duplicateValues" dxfId="0" priority="417"/>
    <cfRule type="duplicateValues" dxfId="0" priority="345"/>
    <cfRule type="duplicateValues" dxfId="0" priority="321"/>
    <cfRule type="duplicateValues" dxfId="0" priority="309"/>
    <cfRule type="duplicateValues" dxfId="0" priority="297"/>
  </conditionalFormatting>
  <conditionalFormatting sqref="B26">
    <cfRule type="duplicateValues" dxfId="0" priority="404"/>
    <cfRule type="duplicateValues" dxfId="0" priority="392"/>
    <cfRule type="duplicateValues" dxfId="0" priority="380"/>
    <cfRule type="duplicateValues" dxfId="0" priority="368"/>
    <cfRule type="duplicateValues" dxfId="0" priority="356"/>
    <cfRule type="duplicateValues" dxfId="0" priority="332"/>
  </conditionalFormatting>
  <conditionalFormatting sqref="C26">
    <cfRule type="duplicateValues" dxfId="0" priority="428"/>
    <cfRule type="duplicateValues" dxfId="0" priority="416"/>
    <cfRule type="duplicateValues" dxfId="0" priority="344"/>
    <cfRule type="duplicateValues" dxfId="0" priority="320"/>
    <cfRule type="duplicateValues" dxfId="0" priority="308"/>
    <cfRule type="duplicateValues" dxfId="0" priority="296"/>
  </conditionalFormatting>
  <conditionalFormatting sqref="B27">
    <cfRule type="duplicateValues" dxfId="0" priority="403"/>
    <cfRule type="duplicateValues" dxfId="0" priority="391"/>
    <cfRule type="duplicateValues" dxfId="0" priority="379"/>
    <cfRule type="duplicateValues" dxfId="0" priority="367"/>
    <cfRule type="duplicateValues" dxfId="0" priority="355"/>
    <cfRule type="duplicateValues" dxfId="0" priority="331"/>
  </conditionalFormatting>
  <conditionalFormatting sqref="C27">
    <cfRule type="duplicateValues" dxfId="0" priority="427"/>
    <cfRule type="duplicateValues" dxfId="0" priority="415"/>
    <cfRule type="duplicateValues" dxfId="0" priority="343"/>
    <cfRule type="duplicateValues" dxfId="0" priority="319"/>
    <cfRule type="duplicateValues" dxfId="0" priority="307"/>
    <cfRule type="duplicateValues" dxfId="0" priority="295"/>
  </conditionalFormatting>
  <conditionalFormatting sqref="B28"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</conditionalFormatting>
  <conditionalFormatting sqref="C28"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</conditionalFormatting>
  <conditionalFormatting sqref="B29">
    <cfRule type="duplicateValues" dxfId="0" priority="402"/>
    <cfRule type="duplicateValues" dxfId="0" priority="390"/>
    <cfRule type="duplicateValues" dxfId="0" priority="378"/>
    <cfRule type="duplicateValues" dxfId="0" priority="366"/>
    <cfRule type="duplicateValues" dxfId="0" priority="354"/>
    <cfRule type="duplicateValues" dxfId="0" priority="330"/>
  </conditionalFormatting>
  <conditionalFormatting sqref="C29">
    <cfRule type="duplicateValues" dxfId="0" priority="426"/>
    <cfRule type="duplicateValues" dxfId="0" priority="414"/>
    <cfRule type="duplicateValues" dxfId="0" priority="342"/>
    <cfRule type="duplicateValues" dxfId="0" priority="318"/>
    <cfRule type="duplicateValues" dxfId="0" priority="306"/>
    <cfRule type="duplicateValues" dxfId="0" priority="294"/>
  </conditionalFormatting>
  <conditionalFormatting sqref="B30">
    <cfRule type="duplicateValues" dxfId="0" priority="401"/>
    <cfRule type="duplicateValues" dxfId="0" priority="389"/>
    <cfRule type="duplicateValues" dxfId="0" priority="377"/>
    <cfRule type="duplicateValues" dxfId="0" priority="365"/>
    <cfRule type="duplicateValues" dxfId="0" priority="353"/>
    <cfRule type="duplicateValues" dxfId="0" priority="329"/>
  </conditionalFormatting>
  <conditionalFormatting sqref="C30">
    <cfRule type="duplicateValues" dxfId="0" priority="425"/>
    <cfRule type="duplicateValues" dxfId="0" priority="413"/>
    <cfRule type="duplicateValues" dxfId="0" priority="341"/>
    <cfRule type="duplicateValues" dxfId="0" priority="317"/>
    <cfRule type="duplicateValues" dxfId="0" priority="305"/>
    <cfRule type="duplicateValues" dxfId="0" priority="293"/>
  </conditionalFormatting>
  <conditionalFormatting sqref="B31">
    <cfRule type="duplicateValues" dxfId="0" priority="400"/>
    <cfRule type="duplicateValues" dxfId="0" priority="388"/>
    <cfRule type="duplicateValues" dxfId="0" priority="376"/>
    <cfRule type="duplicateValues" dxfId="0" priority="364"/>
    <cfRule type="duplicateValues" dxfId="0" priority="352"/>
    <cfRule type="duplicateValues" dxfId="0" priority="328"/>
  </conditionalFormatting>
  <conditionalFormatting sqref="C31">
    <cfRule type="duplicateValues" dxfId="0" priority="424"/>
    <cfRule type="duplicateValues" dxfId="0" priority="412"/>
    <cfRule type="duplicateValues" dxfId="0" priority="340"/>
    <cfRule type="duplicateValues" dxfId="0" priority="316"/>
    <cfRule type="duplicateValues" dxfId="0" priority="304"/>
    <cfRule type="duplicateValues" dxfId="0" priority="292"/>
  </conditionalFormatting>
  <conditionalFormatting sqref="B32">
    <cfRule type="duplicateValues" dxfId="0" priority="264"/>
    <cfRule type="duplicateValues" dxfId="0" priority="263"/>
    <cfRule type="duplicateValues" dxfId="0" priority="262"/>
    <cfRule type="duplicateValues" dxfId="0" priority="261"/>
    <cfRule type="duplicateValues" dxfId="0" priority="260"/>
    <cfRule type="duplicateValues" dxfId="0" priority="259"/>
  </conditionalFormatting>
  <conditionalFormatting sqref="C32">
    <cfRule type="duplicateValues" dxfId="0" priority="258"/>
    <cfRule type="duplicateValues" dxfId="0" priority="257"/>
    <cfRule type="duplicateValues" dxfId="0" priority="256"/>
    <cfRule type="duplicateValues" dxfId="0" priority="255"/>
    <cfRule type="duplicateValues" dxfId="0" priority="254"/>
    <cfRule type="duplicateValues" dxfId="0" priority="253"/>
    <cfRule type="duplicateValues" dxfId="0" priority="252"/>
    <cfRule type="duplicateValues" dxfId="0" priority="251"/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  <cfRule type="duplicateValues" dxfId="0" priority="245"/>
    <cfRule type="duplicateValues" dxfId="0" priority="244"/>
  </conditionalFormatting>
  <conditionalFormatting sqref="B33"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C33"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B34">
    <cfRule type="duplicateValues" dxfId="0" priority="399"/>
    <cfRule type="duplicateValues" dxfId="0" priority="387"/>
    <cfRule type="duplicateValues" dxfId="0" priority="375"/>
    <cfRule type="duplicateValues" dxfId="0" priority="363"/>
    <cfRule type="duplicateValues" dxfId="0" priority="351"/>
    <cfRule type="duplicateValues" dxfId="0" priority="327"/>
  </conditionalFormatting>
  <conditionalFormatting sqref="C34">
    <cfRule type="duplicateValues" dxfId="0" priority="423"/>
    <cfRule type="duplicateValues" dxfId="0" priority="411"/>
    <cfRule type="duplicateValues" dxfId="0" priority="339"/>
    <cfRule type="duplicateValues" dxfId="0" priority="315"/>
    <cfRule type="duplicateValues" dxfId="0" priority="303"/>
    <cfRule type="duplicateValues" dxfId="0" priority="291"/>
  </conditionalFormatting>
  <conditionalFormatting sqref="B35">
    <cfRule type="duplicateValues" dxfId="0" priority="485"/>
    <cfRule type="duplicateValues" dxfId="0" priority="484"/>
    <cfRule type="duplicateValues" dxfId="0" priority="483"/>
    <cfRule type="duplicateValues" dxfId="0" priority="482"/>
    <cfRule type="duplicateValues" dxfId="0" priority="481"/>
    <cfRule type="duplicateValues" dxfId="0" priority="479"/>
  </conditionalFormatting>
  <conditionalFormatting sqref="C35">
    <cfRule type="duplicateValues" dxfId="0" priority="487"/>
    <cfRule type="duplicateValues" dxfId="0" priority="486"/>
    <cfRule type="duplicateValues" dxfId="0" priority="480"/>
    <cfRule type="duplicateValues" dxfId="0" priority="478"/>
  </conditionalFormatting>
  <conditionalFormatting sqref="B36">
    <cfRule type="duplicateValues" dxfId="0" priority="475"/>
    <cfRule type="duplicateValues" dxfId="0" priority="474"/>
    <cfRule type="duplicateValues" dxfId="0" priority="473"/>
    <cfRule type="duplicateValues" dxfId="0" priority="472"/>
    <cfRule type="duplicateValues" dxfId="0" priority="471"/>
    <cfRule type="duplicateValues" dxfId="0" priority="469"/>
  </conditionalFormatting>
  <conditionalFormatting sqref="C36">
    <cfRule type="duplicateValues" dxfId="0" priority="477"/>
    <cfRule type="duplicateValues" dxfId="0" priority="476"/>
    <cfRule type="duplicateValues" dxfId="0" priority="470"/>
    <cfRule type="duplicateValues" dxfId="0" priority="468"/>
  </conditionalFormatting>
  <conditionalFormatting sqref="B37">
    <cfRule type="duplicateValues" dxfId="0" priority="465"/>
    <cfRule type="duplicateValues" dxfId="0" priority="463"/>
    <cfRule type="duplicateValues" dxfId="0" priority="461"/>
    <cfRule type="duplicateValues" dxfId="0" priority="459"/>
    <cfRule type="duplicateValues" dxfId="0" priority="457"/>
    <cfRule type="duplicateValues" dxfId="0" priority="454"/>
  </conditionalFormatting>
  <conditionalFormatting sqref="C37"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</conditionalFormatting>
  <conditionalFormatting sqref="B38">
    <cfRule type="duplicateValues" dxfId="0" priority="464"/>
    <cfRule type="duplicateValues" dxfId="0" priority="462"/>
    <cfRule type="duplicateValues" dxfId="0" priority="460"/>
    <cfRule type="duplicateValues" dxfId="0" priority="458"/>
    <cfRule type="duplicateValues" dxfId="0" priority="456"/>
    <cfRule type="duplicateValues" dxfId="0" priority="453"/>
  </conditionalFormatting>
  <conditionalFormatting sqref="C38">
    <cfRule type="duplicateValues" dxfId="0" priority="467"/>
    <cfRule type="duplicateValues" dxfId="0" priority="466"/>
    <cfRule type="duplicateValues" dxfId="0" priority="455"/>
    <cfRule type="duplicateValues" dxfId="0" priority="452"/>
  </conditionalFormatting>
  <conditionalFormatting sqref="B39">
    <cfRule type="duplicateValues" dxfId="0" priority="288"/>
    <cfRule type="duplicateValues" dxfId="0" priority="287"/>
    <cfRule type="duplicateValues" dxfId="0" priority="286"/>
    <cfRule type="duplicateValues" dxfId="0" priority="285"/>
    <cfRule type="duplicateValues" dxfId="0" priority="284"/>
    <cfRule type="duplicateValues" dxfId="0" priority="282"/>
  </conditionalFormatting>
  <conditionalFormatting sqref="C39">
    <cfRule type="duplicateValues" dxfId="0" priority="290"/>
    <cfRule type="duplicateValues" dxfId="0" priority="289"/>
    <cfRule type="duplicateValues" dxfId="0" priority="283"/>
    <cfRule type="duplicateValues" dxfId="0" priority="281"/>
    <cfRule type="duplicateValues" dxfId="0" priority="280"/>
    <cfRule type="duplicateValues" dxfId="0" priority="279"/>
  </conditionalFormatting>
  <conditionalFormatting sqref="A40">
    <cfRule type="duplicateValues" dxfId="0" priority="525"/>
    <cfRule type="duplicateValues" dxfId="0" priority="524"/>
    <cfRule type="duplicateValues" dxfId="0" priority="523"/>
    <cfRule type="duplicateValues" dxfId="0" priority="522"/>
    <cfRule type="duplicateValues" dxfId="0" priority="521"/>
  </conditionalFormatting>
  <conditionalFormatting sqref="C41">
    <cfRule type="duplicateValues" dxfId="0" priority="437"/>
    <cfRule type="duplicateValues" dxfId="0" priority="436"/>
    <cfRule type="duplicateValues" dxfId="0" priority="435"/>
  </conditionalFormatting>
  <conditionalFormatting sqref="C42">
    <cfRule type="duplicateValues" dxfId="0" priority="539"/>
    <cfRule type="duplicateValues" dxfId="0" priority="538"/>
  </conditionalFormatting>
  <conditionalFormatting sqref="C43">
    <cfRule type="duplicateValues" dxfId="0" priority="537"/>
    <cfRule type="duplicateValues" dxfId="0" priority="536"/>
  </conditionalFormatting>
  <conditionalFormatting sqref="C44">
    <cfRule type="duplicateValues" dxfId="0" priority="535"/>
    <cfRule type="duplicateValues" dxfId="0" priority="534"/>
  </conditionalFormatting>
  <conditionalFormatting sqref="C45">
    <cfRule type="duplicateValues" dxfId="0" priority="533"/>
    <cfRule type="duplicateValues" dxfId="0" priority="532"/>
  </conditionalFormatting>
  <conditionalFormatting sqref="C46">
    <cfRule type="duplicateValues" dxfId="0" priority="541"/>
    <cfRule type="duplicateValues" dxfId="0" priority="540"/>
  </conditionalFormatting>
  <conditionalFormatting sqref="C42:C1048576">
    <cfRule type="duplicateValues" dxfId="0" priority="531"/>
    <cfRule type="duplicateValues" dxfId="0" priority="530"/>
    <cfRule type="duplicateValues" dxfId="0" priority="529"/>
    <cfRule type="duplicateValues" dxfId="0" priority="528"/>
    <cfRule type="duplicateValues" dxfId="0" priority="527"/>
    <cfRule type="duplicateValues" dxfId="0" priority="526"/>
    <cfRule type="duplicateValues" dxfId="0" priority="520"/>
  </conditionalFormatting>
  <conditionalFormatting sqref="C47:C1048576">
    <cfRule type="duplicateValues" dxfId="0" priority="545"/>
    <cfRule type="duplicateValues" dxfId="0" priority="544"/>
    <cfRule type="duplicateValues" dxfId="0" priority="543"/>
    <cfRule type="duplicateValues" dxfId="0" priority="542"/>
  </conditionalFormatting>
  <conditionalFormatting sqref="C2:C3 C5 C35:C38 C42:C1048576 C40">
    <cfRule type="duplicateValues" dxfId="0" priority="451"/>
    <cfRule type="duplicateValues" dxfId="0" priority="450"/>
  </conditionalFormatting>
  <conditionalFormatting sqref="C2:C3 C5:C10 C34:C1048576 C29:C31 C24:C27">
    <cfRule type="duplicateValues" dxfId="0" priority="278"/>
  </conditionalFormatting>
  <conditionalFormatting sqref="C2:C27 C34:C1048576 C29:C32">
    <cfRule type="duplicateValues" dxfId="0" priority="74"/>
  </conditionalFormatting>
  <conditionalFormatting sqref="C2:C32 C34:C1048576">
    <cfRule type="duplicateValues" dxfId="0" priority="39"/>
  </conditionalFormatting>
  <conditionalFormatting sqref="B40 B42:B1048576">
    <cfRule type="duplicateValues" dxfId="0" priority="519"/>
  </conditionalFormatting>
  <conditionalFormatting sqref="C40 C42:C1048576">
    <cfRule type="duplicateValues" dxfId="0" priority="518"/>
  </conditionalFormatting>
  <pageMargins left="0.251388888888889" right="0.251388888888889" top="0.196527777777778" bottom="0.196527777777778" header="0.298611111111111" footer="0.298611111111111"/>
  <pageSetup paperSize="9" scale="7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64"/>
  <sheetViews>
    <sheetView topLeftCell="A35" workbookViewId="0">
      <selection activeCell="A35" sqref="$A1:$XFD1048576"/>
    </sheetView>
  </sheetViews>
  <sheetFormatPr defaultColWidth="9" defaultRowHeight="14.25"/>
  <cols>
    <col min="1" max="1" width="5.375" style="97" customWidth="1"/>
    <col min="2" max="3" width="8.875" style="97"/>
    <col min="4" max="4" width="16.125" style="100"/>
    <col min="5" max="8" width="16.125" style="97"/>
    <col min="9" max="9" width="9.375" style="97" customWidth="1"/>
    <col min="10" max="10" width="10.25" style="97" customWidth="1"/>
    <col min="11" max="11" width="17.25" style="97"/>
    <col min="12" max="12" width="7.75" style="97" customWidth="1"/>
    <col min="13" max="13" width="10.375" style="97" customWidth="1"/>
    <col min="14" max="14" width="7.375" style="97"/>
    <col min="15" max="17" width="16.125" style="97"/>
    <col min="18" max="18" width="10.875" style="97" customWidth="1"/>
    <col min="19" max="24" width="10.875" style="97"/>
    <col min="25" max="25" width="5.125" style="97"/>
    <col min="26" max="16384" width="9" style="97"/>
  </cols>
  <sheetData>
    <row r="1" ht="30" customHeight="1" spans="1:16">
      <c r="A1" s="101" t="s">
        <v>0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96"/>
    </row>
    <row r="2" s="96" customFormat="1" ht="30" customHeight="1" spans="1:21">
      <c r="A2" s="102" t="s">
        <v>1</v>
      </c>
      <c r="B2" s="103" t="s">
        <v>2</v>
      </c>
      <c r="C2" s="103" t="s">
        <v>3</v>
      </c>
      <c r="D2" s="103" t="s">
        <v>4</v>
      </c>
      <c r="E2" s="104" t="s">
        <v>5</v>
      </c>
      <c r="F2" s="104" t="s">
        <v>6</v>
      </c>
      <c r="G2" s="105" t="s">
        <v>7</v>
      </c>
      <c r="H2" s="102" t="s">
        <v>8</v>
      </c>
      <c r="I2" s="102" t="s">
        <v>9</v>
      </c>
      <c r="J2" s="105" t="s">
        <v>10</v>
      </c>
      <c r="K2" s="102" t="s">
        <v>11</v>
      </c>
      <c r="L2" s="102" t="s">
        <v>12</v>
      </c>
      <c r="M2" s="117" t="s">
        <v>13</v>
      </c>
      <c r="N2" s="117" t="s">
        <v>14</v>
      </c>
      <c r="O2" s="117" t="s">
        <v>15</v>
      </c>
      <c r="P2" s="118" t="s">
        <v>16</v>
      </c>
      <c r="Q2" s="97"/>
      <c r="T2" s="115"/>
      <c r="U2" s="115"/>
    </row>
    <row r="3" s="96" customFormat="1" ht="30" customHeight="1" spans="1:21">
      <c r="A3" s="102">
        <f>ROW()-2</f>
        <v>1</v>
      </c>
      <c r="B3" s="103" t="s">
        <v>17</v>
      </c>
      <c r="C3" s="103" t="s">
        <v>18</v>
      </c>
      <c r="D3" s="103" t="s">
        <v>19</v>
      </c>
      <c r="E3" s="104">
        <f>VLOOKUP(C3,考勤!A:AM,35,0)</f>
        <v>26</v>
      </c>
      <c r="F3" s="104">
        <f>VLOOKUP(C3,考勤!$A$5:AP372,42,0)</f>
        <v>216.5</v>
      </c>
      <c r="G3" s="105">
        <v>19</v>
      </c>
      <c r="H3" s="102">
        <f>G3*F3</f>
        <v>4113.5</v>
      </c>
      <c r="I3" s="102">
        <f>VLOOKUP(C3,考勤!$A$5:AP372,41,0)</f>
        <v>51</v>
      </c>
      <c r="J3" s="105">
        <v>19</v>
      </c>
      <c r="K3" s="102">
        <f>J3*I3</f>
        <v>969</v>
      </c>
      <c r="L3" s="102">
        <f>IFERROR(VLOOKUP(C3,奖惩!B:D,3,0),0)</f>
        <v>0</v>
      </c>
      <c r="M3" s="117">
        <f>H3+K3+L3</f>
        <v>5082.5</v>
      </c>
      <c r="N3" s="117">
        <f>E3*5</f>
        <v>130</v>
      </c>
      <c r="O3" s="117">
        <f>M3+N3</f>
        <v>5212.5</v>
      </c>
      <c r="P3" s="118" t="str">
        <f>IFERROR(VLOOKUP(C3,奖惩!B:C,2,0),"")</f>
        <v/>
      </c>
      <c r="Q3" s="97"/>
      <c r="T3" s="115"/>
      <c r="U3" s="115"/>
    </row>
    <row r="4" s="96" customFormat="1" ht="30" customHeight="1" spans="1:21">
      <c r="A4" s="102">
        <f>ROW()-2</f>
        <v>2</v>
      </c>
      <c r="B4" s="103" t="s">
        <v>17</v>
      </c>
      <c r="C4" s="103" t="s">
        <v>21</v>
      </c>
      <c r="D4" s="103" t="s">
        <v>19</v>
      </c>
      <c r="E4" s="104">
        <f>VLOOKUP(C4,考勤!A:AM,35,0)</f>
        <v>18</v>
      </c>
      <c r="F4" s="104">
        <f>VLOOKUP(C4,考勤!$A$5:AP373,42,0)</f>
        <v>148.5</v>
      </c>
      <c r="G4" s="105">
        <v>19</v>
      </c>
      <c r="H4" s="102">
        <f>G4*F4</f>
        <v>2821.5</v>
      </c>
      <c r="I4" s="102">
        <f>VLOOKUP(C4,考勤!$A$5:AP373,41,0)</f>
        <v>37</v>
      </c>
      <c r="J4" s="105">
        <v>19</v>
      </c>
      <c r="K4" s="102">
        <f>J4*I4</f>
        <v>703</v>
      </c>
      <c r="L4" s="102">
        <f>IFERROR(VLOOKUP(C4,奖惩!B:D,3,0),0)</f>
        <v>0</v>
      </c>
      <c r="M4" s="117">
        <f>H4+K4+L4</f>
        <v>3524.5</v>
      </c>
      <c r="N4" s="117">
        <f>E4*5</f>
        <v>90</v>
      </c>
      <c r="O4" s="117">
        <f>M4+N4</f>
        <v>3614.5</v>
      </c>
      <c r="P4" s="118" t="str">
        <f>IFERROR(VLOOKUP(C4,奖惩!B:C,2,0),"")</f>
        <v/>
      </c>
      <c r="Q4" s="97"/>
      <c r="T4" s="115"/>
      <c r="U4" s="115"/>
    </row>
    <row r="5" s="96" customFormat="1" ht="30" customHeight="1" spans="1:21">
      <c r="A5" s="102">
        <f>ROW()-2</f>
        <v>3</v>
      </c>
      <c r="B5" s="103" t="s">
        <v>22</v>
      </c>
      <c r="C5" s="103" t="s">
        <v>23</v>
      </c>
      <c r="D5" s="103" t="s">
        <v>19</v>
      </c>
      <c r="E5" s="104">
        <f>VLOOKUP(C5,考勤!A:AM,35,0)</f>
        <v>22</v>
      </c>
      <c r="F5" s="104">
        <f>VLOOKUP(C5,考勤!$A$5:AP388,42,0)</f>
        <v>178.5</v>
      </c>
      <c r="G5" s="105">
        <v>19</v>
      </c>
      <c r="H5" s="102">
        <f>G5*F5</f>
        <v>3391.5</v>
      </c>
      <c r="I5" s="102">
        <f>VLOOKUP(C5,考勤!$A$5:AP388,41,0)</f>
        <v>36</v>
      </c>
      <c r="J5" s="105">
        <v>20</v>
      </c>
      <c r="K5" s="102">
        <f>J5*I5</f>
        <v>720</v>
      </c>
      <c r="L5" s="102">
        <f>IFERROR(VLOOKUP(C5,奖惩!B:D,3,0),0)</f>
        <v>-20</v>
      </c>
      <c r="M5" s="117">
        <f>H5+K5+L5</f>
        <v>4091.5</v>
      </c>
      <c r="N5" s="117">
        <f>E5*5</f>
        <v>110</v>
      </c>
      <c r="O5" s="117">
        <f>M5+N5</f>
        <v>4201.5</v>
      </c>
      <c r="P5" s="118" t="str">
        <f>IFERROR(VLOOKUP(C5,奖惩!B:C,2,0),"")</f>
        <v>M3000升级底座阻尼器漏打</v>
      </c>
      <c r="Q5" s="97"/>
      <c r="T5" s="115"/>
      <c r="U5" s="115"/>
    </row>
    <row r="6" s="96" customFormat="1" ht="30" customHeight="1" spans="1:21">
      <c r="A6" s="102">
        <f>ROW()-2</f>
        <v>4</v>
      </c>
      <c r="B6" s="103" t="s">
        <v>22</v>
      </c>
      <c r="C6" s="103" t="s">
        <v>25</v>
      </c>
      <c r="D6" s="103" t="s">
        <v>19</v>
      </c>
      <c r="E6" s="104">
        <f>VLOOKUP(C6,考勤!A:AM,35,0)</f>
        <v>22</v>
      </c>
      <c r="F6" s="104">
        <f>VLOOKUP(C6,考勤!$A$5:AP389,42,0)</f>
        <v>176.5</v>
      </c>
      <c r="G6" s="105">
        <v>19</v>
      </c>
      <c r="H6" s="102">
        <f>G6*F6</f>
        <v>3353.5</v>
      </c>
      <c r="I6" s="102">
        <f>VLOOKUP(C6,考勤!$A$5:AP389,41,0)</f>
        <v>36</v>
      </c>
      <c r="J6" s="105">
        <v>20</v>
      </c>
      <c r="K6" s="102">
        <f>J6*I6</f>
        <v>720</v>
      </c>
      <c r="L6" s="102">
        <f>IFERROR(VLOOKUP(C6,奖惩!B:D,3,0),0)</f>
        <v>0</v>
      </c>
      <c r="M6" s="117">
        <f>H6+K6+L6</f>
        <v>4073.5</v>
      </c>
      <c r="N6" s="117">
        <f>E6*5</f>
        <v>110</v>
      </c>
      <c r="O6" s="117">
        <f>M6+N6</f>
        <v>4183.5</v>
      </c>
      <c r="P6" s="118"/>
      <c r="Q6" s="97"/>
      <c r="T6" s="115"/>
      <c r="U6" s="115"/>
    </row>
    <row r="7" s="96" customFormat="1" ht="30" customHeight="1" spans="1:21">
      <c r="A7" s="102">
        <f t="shared" ref="A7:A27" si="0">ROW()-2</f>
        <v>5</v>
      </c>
      <c r="B7" s="103" t="s">
        <v>26</v>
      </c>
      <c r="C7" s="103" t="s">
        <v>27</v>
      </c>
      <c r="D7" s="103" t="s">
        <v>19</v>
      </c>
      <c r="E7" s="104">
        <f>VLOOKUP(C7,考勤!A:AM,35,0)</f>
        <v>20</v>
      </c>
      <c r="F7" s="104">
        <f>VLOOKUP(C7,考勤!$A$5:AP395,42,0)</f>
        <v>168</v>
      </c>
      <c r="G7" s="105">
        <v>18</v>
      </c>
      <c r="H7" s="102">
        <f t="shared" ref="H7:H27" si="1">G7*F7</f>
        <v>3024</v>
      </c>
      <c r="I7" s="102">
        <f>VLOOKUP(C7,考勤!$A$5:AP395,41,0)</f>
        <v>73</v>
      </c>
      <c r="J7" s="105">
        <v>18</v>
      </c>
      <c r="K7" s="102">
        <f t="shared" ref="K7:K27" si="2">J7*I7</f>
        <v>1314</v>
      </c>
      <c r="L7" s="102">
        <f>IFERROR(VLOOKUP(C7,奖惩!B:D,3,0),0)</f>
        <v>-53</v>
      </c>
      <c r="M7" s="117">
        <f t="shared" ref="M7:M27" si="3">H7+K7+L7</f>
        <v>4285</v>
      </c>
      <c r="N7" s="117">
        <f t="shared" ref="N7:N27" si="4">E7*5</f>
        <v>100</v>
      </c>
      <c r="O7" s="117">
        <f t="shared" ref="O7:O27" si="5">M7+N7</f>
        <v>4385</v>
      </c>
      <c r="P7" s="118" t="str">
        <f>IFERROR(VLOOKUP(C7,奖惩!B:C,2,0),"")</f>
        <v>10月发泡不良品</v>
      </c>
      <c r="Q7" s="97"/>
      <c r="T7" s="115"/>
      <c r="U7" s="115"/>
    </row>
    <row r="8" s="96" customFormat="1" ht="30" customHeight="1" spans="1:21">
      <c r="A8" s="102">
        <f t="shared" si="0"/>
        <v>6</v>
      </c>
      <c r="B8" s="103" t="s">
        <v>26</v>
      </c>
      <c r="C8" s="103" t="s">
        <v>29</v>
      </c>
      <c r="D8" s="103" t="s">
        <v>19</v>
      </c>
      <c r="E8" s="104">
        <f>VLOOKUP(C8,考勤!A:AM,35,0)</f>
        <v>16.5</v>
      </c>
      <c r="F8" s="104">
        <f>VLOOKUP(C8,考勤!$A$5:AP396,42,0)</f>
        <v>136</v>
      </c>
      <c r="G8" s="105">
        <v>18</v>
      </c>
      <c r="H8" s="102">
        <f t="shared" si="1"/>
        <v>2448</v>
      </c>
      <c r="I8" s="102">
        <f>VLOOKUP(C8,考勤!$A$5:AP396,41,0)</f>
        <v>51.5</v>
      </c>
      <c r="J8" s="105">
        <v>18</v>
      </c>
      <c r="K8" s="102">
        <f t="shared" si="2"/>
        <v>927</v>
      </c>
      <c r="L8" s="102">
        <f>IFERROR(VLOOKUP(C8,奖惩!B:D,3,0),0)</f>
        <v>-53</v>
      </c>
      <c r="M8" s="117">
        <f t="shared" si="3"/>
        <v>3322</v>
      </c>
      <c r="N8" s="117">
        <f t="shared" si="4"/>
        <v>82.5</v>
      </c>
      <c r="O8" s="117">
        <f t="shared" si="5"/>
        <v>3404.5</v>
      </c>
      <c r="P8" s="118" t="str">
        <f>IFERROR(VLOOKUP(C8,奖惩!B:C,2,0),"")</f>
        <v>10月发泡不良品</v>
      </c>
      <c r="Q8" s="97"/>
      <c r="T8" s="115"/>
      <c r="U8" s="115"/>
    </row>
    <row r="9" s="96" customFormat="1" ht="30" customHeight="1" spans="1:21">
      <c r="A9" s="102">
        <f t="shared" si="0"/>
        <v>7</v>
      </c>
      <c r="B9" s="103" t="s">
        <v>26</v>
      </c>
      <c r="C9" s="103" t="s">
        <v>30</v>
      </c>
      <c r="D9" s="103" t="s">
        <v>19</v>
      </c>
      <c r="E9" s="104">
        <f>VLOOKUP(C9,考勤!A:AM,35,0)</f>
        <v>24.5</v>
      </c>
      <c r="F9" s="104">
        <f>VLOOKUP(C9,考勤!$A$5:AP397,42,0)</f>
        <v>205</v>
      </c>
      <c r="G9" s="105">
        <v>18</v>
      </c>
      <c r="H9" s="102">
        <f t="shared" si="1"/>
        <v>3690</v>
      </c>
      <c r="I9" s="102">
        <f>VLOOKUP(C9,考勤!$A$5:AP397,41,0)</f>
        <v>94.5</v>
      </c>
      <c r="J9" s="105">
        <v>18</v>
      </c>
      <c r="K9" s="102">
        <f t="shared" si="2"/>
        <v>1701</v>
      </c>
      <c r="L9" s="102">
        <f>IFERROR(VLOOKUP(C9,奖惩!B:D,3,0),0)</f>
        <v>-44.24</v>
      </c>
      <c r="M9" s="117">
        <f t="shared" si="3"/>
        <v>5346.76</v>
      </c>
      <c r="N9" s="117">
        <f t="shared" si="4"/>
        <v>122.5</v>
      </c>
      <c r="O9" s="117">
        <f t="shared" si="5"/>
        <v>5469.26</v>
      </c>
      <c r="P9" s="118" t="str">
        <f>IFERROR(VLOOKUP(C9,奖惩!B:C,2,0),"")</f>
        <v>10月发泡不良品</v>
      </c>
      <c r="Q9" s="97"/>
      <c r="T9" s="115"/>
      <c r="U9" s="115"/>
    </row>
    <row r="10" s="96" customFormat="1" ht="30" customHeight="1" spans="1:21">
      <c r="A10" s="102">
        <f t="shared" si="0"/>
        <v>8</v>
      </c>
      <c r="B10" s="103" t="s">
        <v>26</v>
      </c>
      <c r="C10" s="103" t="s">
        <v>31</v>
      </c>
      <c r="D10" s="103" t="s">
        <v>19</v>
      </c>
      <c r="E10" s="104">
        <f>VLOOKUP(C10,考勤!A:AM,35,0)</f>
        <v>17</v>
      </c>
      <c r="F10" s="104">
        <f>VLOOKUP(C10,考勤!$A$5:AP398,42,0)</f>
        <v>133.5</v>
      </c>
      <c r="G10" s="105">
        <v>18</v>
      </c>
      <c r="H10" s="102">
        <f t="shared" si="1"/>
        <v>2403</v>
      </c>
      <c r="I10" s="102">
        <f>VLOOKUP(C10,考勤!$A$5:AP398,41,0)</f>
        <v>50.5</v>
      </c>
      <c r="J10" s="105">
        <v>18</v>
      </c>
      <c r="K10" s="102">
        <f t="shared" si="2"/>
        <v>909</v>
      </c>
      <c r="L10" s="102">
        <f>IFERROR(VLOOKUP(C10,奖惩!B:D,3,0),0)</f>
        <v>0</v>
      </c>
      <c r="M10" s="117">
        <f t="shared" si="3"/>
        <v>3312</v>
      </c>
      <c r="N10" s="117">
        <f t="shared" si="4"/>
        <v>85</v>
      </c>
      <c r="O10" s="117">
        <f t="shared" si="5"/>
        <v>3397</v>
      </c>
      <c r="P10" s="118" t="str">
        <f>IFERROR(VLOOKUP(C10,奖惩!B:C,2,0),"")</f>
        <v/>
      </c>
      <c r="Q10" s="97"/>
      <c r="T10" s="115"/>
      <c r="U10" s="115"/>
    </row>
    <row r="11" s="96" customFormat="1" ht="30" customHeight="1" spans="1:21">
      <c r="A11" s="102">
        <f t="shared" si="0"/>
        <v>9</v>
      </c>
      <c r="B11" s="103" t="s">
        <v>26</v>
      </c>
      <c r="C11" s="103" t="s">
        <v>32</v>
      </c>
      <c r="D11" s="103" t="s">
        <v>19</v>
      </c>
      <c r="E11" s="104">
        <f>VLOOKUP(C11,考勤!A:AM,35,0)</f>
        <v>6</v>
      </c>
      <c r="F11" s="104">
        <f>VLOOKUP(C11,考勤!$A$5:AP390,42,0)</f>
        <v>48</v>
      </c>
      <c r="G11" s="105">
        <v>18</v>
      </c>
      <c r="H11" s="102">
        <f t="shared" si="1"/>
        <v>864</v>
      </c>
      <c r="I11" s="102">
        <f>VLOOKUP(C11,考勤!$A$5:AP390,41,0)</f>
        <v>24.5</v>
      </c>
      <c r="J11" s="105">
        <v>18</v>
      </c>
      <c r="K11" s="102">
        <f t="shared" si="2"/>
        <v>441</v>
      </c>
      <c r="L11" s="102">
        <f>IFERROR(VLOOKUP(C11,奖惩!B:D,3,0),0)</f>
        <v>0</v>
      </c>
      <c r="M11" s="117">
        <f t="shared" si="3"/>
        <v>1305</v>
      </c>
      <c r="N11" s="117">
        <f t="shared" si="4"/>
        <v>30</v>
      </c>
      <c r="O11" s="117">
        <f t="shared" si="5"/>
        <v>1335</v>
      </c>
      <c r="P11" s="118" t="str">
        <f>IFERROR(VLOOKUP(C11,奖惩!B:C,2,0),"")</f>
        <v/>
      </c>
      <c r="Q11" s="97"/>
      <c r="T11" s="115"/>
      <c r="U11" s="115"/>
    </row>
    <row r="12" s="96" customFormat="1" ht="30" customHeight="1" spans="1:21">
      <c r="A12" s="102">
        <f t="shared" si="0"/>
        <v>10</v>
      </c>
      <c r="B12" s="103" t="s">
        <v>26</v>
      </c>
      <c r="C12" s="103" t="s">
        <v>33</v>
      </c>
      <c r="D12" s="103" t="s">
        <v>19</v>
      </c>
      <c r="E12" s="104">
        <f>VLOOKUP(C12,考勤!A:AM,35,0)</f>
        <v>17</v>
      </c>
      <c r="F12" s="104">
        <f>VLOOKUP(C12,考勤!$A$5:AP391,42,0)</f>
        <v>140</v>
      </c>
      <c r="G12" s="105">
        <v>18</v>
      </c>
      <c r="H12" s="102">
        <f t="shared" si="1"/>
        <v>2520</v>
      </c>
      <c r="I12" s="102">
        <f>VLOOKUP(C12,考勤!$A$5:AP391,41,0)</f>
        <v>64.5</v>
      </c>
      <c r="J12" s="105">
        <v>18</v>
      </c>
      <c r="K12" s="102">
        <f t="shared" si="2"/>
        <v>1161</v>
      </c>
      <c r="L12" s="102">
        <f>IFERROR(VLOOKUP(C12,奖惩!B:D,3,0),0)</f>
        <v>0</v>
      </c>
      <c r="M12" s="117">
        <f t="shared" si="3"/>
        <v>3681</v>
      </c>
      <c r="N12" s="117">
        <f t="shared" si="4"/>
        <v>85</v>
      </c>
      <c r="O12" s="117">
        <f t="shared" si="5"/>
        <v>3766</v>
      </c>
      <c r="P12" s="118" t="str">
        <f>IFERROR(VLOOKUP(C12,奖惩!B:C,2,0),"")</f>
        <v/>
      </c>
      <c r="Q12" s="97"/>
      <c r="T12" s="115"/>
      <c r="U12" s="115"/>
    </row>
    <row r="13" s="96" customFormat="1" ht="30" customHeight="1" spans="1:21">
      <c r="A13" s="102">
        <f t="shared" si="0"/>
        <v>11</v>
      </c>
      <c r="B13" s="103" t="s">
        <v>26</v>
      </c>
      <c r="C13" s="103" t="s">
        <v>34</v>
      </c>
      <c r="D13" s="103" t="s">
        <v>19</v>
      </c>
      <c r="E13" s="104">
        <f>VLOOKUP(C13,考勤!A:AM,35,0)</f>
        <v>2.5</v>
      </c>
      <c r="F13" s="104">
        <f>VLOOKUP(C13,考勤!$A$5:AP392,42,0)</f>
        <v>22</v>
      </c>
      <c r="G13" s="105">
        <v>18</v>
      </c>
      <c r="H13" s="102">
        <f t="shared" si="1"/>
        <v>396</v>
      </c>
      <c r="I13" s="102">
        <f>VLOOKUP(C13,考勤!$A$5:AP392,41,0)</f>
        <v>8</v>
      </c>
      <c r="J13" s="105">
        <v>18</v>
      </c>
      <c r="K13" s="102">
        <f t="shared" si="2"/>
        <v>144</v>
      </c>
      <c r="L13" s="102">
        <f>IFERROR(VLOOKUP(C13,奖惩!B:D,3,0),0)</f>
        <v>0</v>
      </c>
      <c r="M13" s="117">
        <f t="shared" si="3"/>
        <v>540</v>
      </c>
      <c r="N13" s="117">
        <f t="shared" si="4"/>
        <v>12.5</v>
      </c>
      <c r="O13" s="117">
        <f t="shared" si="5"/>
        <v>552.5</v>
      </c>
      <c r="P13" s="118" t="str">
        <f>IFERROR(VLOOKUP(C13,奖惩!B:C,2,0),"")</f>
        <v/>
      </c>
      <c r="Q13" s="97"/>
      <c r="T13" s="115"/>
      <c r="U13" s="115"/>
    </row>
    <row r="14" s="96" customFormat="1" ht="30" customHeight="1" spans="1:21">
      <c r="A14" s="102">
        <f t="shared" si="0"/>
        <v>12</v>
      </c>
      <c r="B14" s="103" t="s">
        <v>26</v>
      </c>
      <c r="C14" s="103" t="s">
        <v>35</v>
      </c>
      <c r="D14" s="103" t="s">
        <v>19</v>
      </c>
      <c r="E14" s="104">
        <f>VLOOKUP(C14,考勤!A:AM,35,0)</f>
        <v>3</v>
      </c>
      <c r="F14" s="104">
        <f>VLOOKUP(C14,考勤!$A$5:AP393,42,0)</f>
        <v>24</v>
      </c>
      <c r="G14" s="105">
        <v>18</v>
      </c>
      <c r="H14" s="102">
        <f t="shared" si="1"/>
        <v>432</v>
      </c>
      <c r="I14" s="102">
        <f>VLOOKUP(C14,考勤!$A$5:AP393,41,0)</f>
        <v>13</v>
      </c>
      <c r="J14" s="105">
        <v>18</v>
      </c>
      <c r="K14" s="102">
        <f t="shared" si="2"/>
        <v>234</v>
      </c>
      <c r="L14" s="102">
        <f>IFERROR(VLOOKUP(C14,奖惩!B:D,3,0),0)</f>
        <v>0</v>
      </c>
      <c r="M14" s="117">
        <f t="shared" si="3"/>
        <v>666</v>
      </c>
      <c r="N14" s="117">
        <f t="shared" si="4"/>
        <v>15</v>
      </c>
      <c r="O14" s="117">
        <f t="shared" si="5"/>
        <v>681</v>
      </c>
      <c r="P14" s="118" t="str">
        <f>IFERROR(VLOOKUP(C14,奖惩!B:C,2,0),"")</f>
        <v/>
      </c>
      <c r="Q14" s="97"/>
      <c r="T14" s="115"/>
      <c r="U14" s="115"/>
    </row>
    <row r="15" s="96" customFormat="1" ht="30" customHeight="1" spans="1:21">
      <c r="A15" s="102">
        <f t="shared" si="0"/>
        <v>13</v>
      </c>
      <c r="B15" s="103" t="s">
        <v>26</v>
      </c>
      <c r="C15" s="103" t="s">
        <v>36</v>
      </c>
      <c r="D15" s="103" t="s">
        <v>19</v>
      </c>
      <c r="E15" s="104">
        <f>VLOOKUP(C15,考勤!A:AM,35,0)</f>
        <v>7</v>
      </c>
      <c r="F15" s="104">
        <f>VLOOKUP(C15,考勤!$A$5:AP394,42,0)</f>
        <v>56</v>
      </c>
      <c r="G15" s="105">
        <v>18</v>
      </c>
      <c r="H15" s="102">
        <f t="shared" si="1"/>
        <v>1008</v>
      </c>
      <c r="I15" s="102">
        <f>VLOOKUP(C15,考勤!$A$5:AP394,41,0)</f>
        <v>29.5</v>
      </c>
      <c r="J15" s="105">
        <v>18</v>
      </c>
      <c r="K15" s="102">
        <f t="shared" si="2"/>
        <v>531</v>
      </c>
      <c r="L15" s="102">
        <f>IFERROR(VLOOKUP(C15,奖惩!B:D,3,0),0)</f>
        <v>-307.8</v>
      </c>
      <c r="M15" s="117">
        <f t="shared" si="3"/>
        <v>1231.2</v>
      </c>
      <c r="N15" s="117">
        <f t="shared" si="4"/>
        <v>35</v>
      </c>
      <c r="O15" s="117">
        <f t="shared" si="5"/>
        <v>1266.2</v>
      </c>
      <c r="P15" s="118">
        <f>IFERROR(VLOOKUP(C15,奖惩!B:C,2,0),"")</f>
        <v>0.8</v>
      </c>
      <c r="Q15" s="97"/>
      <c r="T15" s="115"/>
      <c r="U15" s="115"/>
    </row>
    <row r="16" s="96" customFormat="1" ht="30" customHeight="1" spans="1:21">
      <c r="A16" s="102">
        <f t="shared" si="0"/>
        <v>14</v>
      </c>
      <c r="B16" s="103" t="s">
        <v>26</v>
      </c>
      <c r="C16" s="103" t="s">
        <v>37</v>
      </c>
      <c r="D16" s="103" t="s">
        <v>19</v>
      </c>
      <c r="E16" s="104">
        <f>VLOOKUP(C16,考勤!A:AM,35,0)</f>
        <v>1</v>
      </c>
      <c r="F16" s="104">
        <f>VLOOKUP(C16,考勤!$A$5:AP395,42,0)</f>
        <v>8</v>
      </c>
      <c r="G16" s="105">
        <v>18</v>
      </c>
      <c r="H16" s="102">
        <f t="shared" si="1"/>
        <v>144</v>
      </c>
      <c r="I16" s="102">
        <f>VLOOKUP(C16,考勤!$A$5:AP395,41,0)</f>
        <v>5</v>
      </c>
      <c r="J16" s="105">
        <v>18</v>
      </c>
      <c r="K16" s="102">
        <f t="shared" si="2"/>
        <v>90</v>
      </c>
      <c r="L16" s="102">
        <f>IFERROR(VLOOKUP(C16,奖惩!B:D,3,0),0)</f>
        <v>0</v>
      </c>
      <c r="M16" s="117">
        <f t="shared" si="3"/>
        <v>234</v>
      </c>
      <c r="N16" s="117">
        <f t="shared" si="4"/>
        <v>5</v>
      </c>
      <c r="O16" s="117">
        <f t="shared" si="5"/>
        <v>239</v>
      </c>
      <c r="P16" s="118" t="str">
        <f>IFERROR(VLOOKUP(C16,奖惩!B:C,2,0),"")</f>
        <v/>
      </c>
      <c r="Q16" s="97"/>
      <c r="T16" s="115"/>
      <c r="U16" s="115"/>
    </row>
    <row r="17" s="96" customFormat="1" ht="30" customHeight="1" spans="1:21">
      <c r="A17" s="102">
        <f t="shared" si="0"/>
        <v>15</v>
      </c>
      <c r="B17" s="103" t="s">
        <v>26</v>
      </c>
      <c r="C17" s="103" t="s">
        <v>38</v>
      </c>
      <c r="D17" s="103" t="s">
        <v>19</v>
      </c>
      <c r="E17" s="104">
        <f>VLOOKUP(C17,考勤!A:AM,35,0)</f>
        <v>2</v>
      </c>
      <c r="F17" s="104">
        <f>VLOOKUP(C17,考勤!$A$5:AP396,42,0)</f>
        <v>16</v>
      </c>
      <c r="G17" s="105">
        <v>18</v>
      </c>
      <c r="H17" s="102">
        <f t="shared" si="1"/>
        <v>288</v>
      </c>
      <c r="I17" s="102">
        <f>VLOOKUP(C17,考勤!$A$5:AP396,41,0)</f>
        <v>8</v>
      </c>
      <c r="J17" s="105">
        <v>18</v>
      </c>
      <c r="K17" s="102">
        <f t="shared" si="2"/>
        <v>144</v>
      </c>
      <c r="L17" s="102">
        <f>IFERROR(VLOOKUP(C17,奖惩!B:D,3,0),0)</f>
        <v>0</v>
      </c>
      <c r="M17" s="117">
        <f t="shared" si="3"/>
        <v>432</v>
      </c>
      <c r="N17" s="117">
        <f t="shared" si="4"/>
        <v>10</v>
      </c>
      <c r="O17" s="117">
        <f t="shared" si="5"/>
        <v>442</v>
      </c>
      <c r="P17" s="118" t="str">
        <f>IFERROR(VLOOKUP(C17,奖惩!B:C,2,0),"")</f>
        <v/>
      </c>
      <c r="Q17" s="97"/>
      <c r="T17" s="115"/>
      <c r="U17" s="115"/>
    </row>
    <row r="18" s="96" customFormat="1" ht="30" customHeight="1" spans="1:21">
      <c r="A18" s="102">
        <f t="shared" si="0"/>
        <v>16</v>
      </c>
      <c r="B18" s="103" t="s">
        <v>26</v>
      </c>
      <c r="C18" s="103" t="s">
        <v>39</v>
      </c>
      <c r="D18" s="103" t="s">
        <v>19</v>
      </c>
      <c r="E18" s="104">
        <f>VLOOKUP(C18,考勤!A:AM,35,0)</f>
        <v>2.5</v>
      </c>
      <c r="F18" s="104">
        <f>VLOOKUP(C18,考勤!$A$5:AP397,42,0)</f>
        <v>24</v>
      </c>
      <c r="G18" s="105">
        <v>18</v>
      </c>
      <c r="H18" s="102">
        <f t="shared" si="1"/>
        <v>432</v>
      </c>
      <c r="I18" s="102">
        <f>VLOOKUP(C18,考勤!$A$5:AP397,41,0)</f>
        <v>10.5</v>
      </c>
      <c r="J18" s="105">
        <v>18</v>
      </c>
      <c r="K18" s="102">
        <f t="shared" si="2"/>
        <v>189</v>
      </c>
      <c r="L18" s="102">
        <f>IFERROR(VLOOKUP(C18,奖惩!B:D,3,0),0)</f>
        <v>0</v>
      </c>
      <c r="M18" s="117">
        <f t="shared" si="3"/>
        <v>621</v>
      </c>
      <c r="N18" s="117">
        <f t="shared" si="4"/>
        <v>12.5</v>
      </c>
      <c r="O18" s="117">
        <f t="shared" si="5"/>
        <v>633.5</v>
      </c>
      <c r="P18" s="118" t="str">
        <f>IFERROR(VLOOKUP(C18,奖惩!B:C,2,0),"")</f>
        <v/>
      </c>
      <c r="Q18" s="97"/>
      <c r="T18" s="115"/>
      <c r="U18" s="115"/>
    </row>
    <row r="19" s="96" customFormat="1" ht="30" customHeight="1" spans="1:21">
      <c r="A19" s="102">
        <f t="shared" si="0"/>
        <v>17</v>
      </c>
      <c r="B19" s="103" t="s">
        <v>26</v>
      </c>
      <c r="C19" s="103" t="s">
        <v>40</v>
      </c>
      <c r="D19" s="103" t="s">
        <v>19</v>
      </c>
      <c r="E19" s="104">
        <f>VLOOKUP(C19,考勤!A:AM,35,0)</f>
        <v>15.5</v>
      </c>
      <c r="F19" s="104">
        <f>VLOOKUP(C19,考勤!$A$5:AP398,42,0)</f>
        <v>126</v>
      </c>
      <c r="G19" s="105">
        <v>18</v>
      </c>
      <c r="H19" s="102">
        <f t="shared" si="1"/>
        <v>2268</v>
      </c>
      <c r="I19" s="102">
        <f>VLOOKUP(C19,考勤!$A$5:AP398,41,0)</f>
        <v>58</v>
      </c>
      <c r="J19" s="105">
        <v>18</v>
      </c>
      <c r="K19" s="102">
        <f t="shared" si="2"/>
        <v>1044</v>
      </c>
      <c r="L19" s="102">
        <f>IFERROR(VLOOKUP(C19,奖惩!B:D,3,0),0)</f>
        <v>-662.4</v>
      </c>
      <c r="M19" s="117">
        <f t="shared" si="3"/>
        <v>2649.6</v>
      </c>
      <c r="N19" s="117">
        <f t="shared" si="4"/>
        <v>77.5</v>
      </c>
      <c r="O19" s="117">
        <f t="shared" si="5"/>
        <v>2727.1</v>
      </c>
      <c r="P19" s="118">
        <f>IFERROR(VLOOKUP(C19,奖惩!B:C,2,0),"")</f>
        <v>0.8</v>
      </c>
      <c r="Q19" s="97"/>
      <c r="T19" s="115"/>
      <c r="U19" s="115"/>
    </row>
    <row r="20" s="96" customFormat="1" ht="30" customHeight="1" spans="1:21">
      <c r="A20" s="102">
        <f t="shared" si="0"/>
        <v>18</v>
      </c>
      <c r="B20" s="103" t="s">
        <v>26</v>
      </c>
      <c r="C20" s="103" t="s">
        <v>41</v>
      </c>
      <c r="D20" s="103" t="s">
        <v>19</v>
      </c>
      <c r="E20" s="104">
        <f>VLOOKUP(C20,考勤!A:AM,35,0)</f>
        <v>7</v>
      </c>
      <c r="F20" s="104">
        <f>VLOOKUP(C20,考勤!$A$5:AP395,42,0)</f>
        <v>62</v>
      </c>
      <c r="G20" s="105">
        <v>18</v>
      </c>
      <c r="H20" s="102">
        <f t="shared" si="1"/>
        <v>1116</v>
      </c>
      <c r="I20" s="102">
        <f>VLOOKUP(C20,考勤!$A$5:AP395,41,0)</f>
        <v>16.5</v>
      </c>
      <c r="J20" s="105">
        <v>18</v>
      </c>
      <c r="K20" s="102">
        <f t="shared" si="2"/>
        <v>297</v>
      </c>
      <c r="L20" s="102">
        <f>IFERROR(VLOOKUP(C20,奖惩!B:D,3,0),0)</f>
        <v>-282.6</v>
      </c>
      <c r="M20" s="117">
        <f t="shared" si="3"/>
        <v>1130.4</v>
      </c>
      <c r="N20" s="117">
        <f t="shared" si="4"/>
        <v>35</v>
      </c>
      <c r="O20" s="117">
        <f t="shared" si="5"/>
        <v>1165.4</v>
      </c>
      <c r="P20" s="118">
        <f>IFERROR(VLOOKUP(C20,奖惩!B:C,2,0),"")</f>
        <v>0.8</v>
      </c>
      <c r="Q20" s="97"/>
      <c r="T20" s="115"/>
      <c r="U20" s="115"/>
    </row>
    <row r="21" s="96" customFormat="1" ht="30" customHeight="1" spans="1:21">
      <c r="A21" s="102">
        <f t="shared" si="0"/>
        <v>19</v>
      </c>
      <c r="B21" s="103" t="s">
        <v>26</v>
      </c>
      <c r="C21" s="103" t="s">
        <v>42</v>
      </c>
      <c r="D21" s="103" t="s">
        <v>19</v>
      </c>
      <c r="E21" s="104">
        <f>VLOOKUP(C21,考勤!A:AM,35,0)</f>
        <v>8</v>
      </c>
      <c r="F21" s="104">
        <f>VLOOKUP(C21,考勤!$A$5:AP396,42,0)</f>
        <v>70.5</v>
      </c>
      <c r="G21" s="105">
        <v>18</v>
      </c>
      <c r="H21" s="102">
        <f t="shared" si="1"/>
        <v>1269</v>
      </c>
      <c r="I21" s="102">
        <f>VLOOKUP(C21,考勤!$A$5:AP396,41,0)</f>
        <v>35.5</v>
      </c>
      <c r="J21" s="105">
        <v>18</v>
      </c>
      <c r="K21" s="102">
        <f t="shared" si="2"/>
        <v>639</v>
      </c>
      <c r="L21" s="102">
        <f>IFERROR(VLOOKUP(C21,奖惩!B:D,3,0),0)</f>
        <v>0</v>
      </c>
      <c r="M21" s="117">
        <f t="shared" si="3"/>
        <v>1908</v>
      </c>
      <c r="N21" s="117">
        <f t="shared" si="4"/>
        <v>40</v>
      </c>
      <c r="O21" s="117">
        <f t="shared" si="5"/>
        <v>1948</v>
      </c>
      <c r="P21" s="118" t="str">
        <f>IFERROR(VLOOKUP(C21,奖惩!B:C,2,0),"")</f>
        <v/>
      </c>
      <c r="Q21" s="97"/>
      <c r="T21" s="115"/>
      <c r="U21" s="115"/>
    </row>
    <row r="22" s="96" customFormat="1" ht="30" customHeight="1" spans="1:21">
      <c r="A22" s="102">
        <f t="shared" si="0"/>
        <v>20</v>
      </c>
      <c r="B22" s="103" t="s">
        <v>26</v>
      </c>
      <c r="C22" s="103" t="s">
        <v>43</v>
      </c>
      <c r="D22" s="103" t="s">
        <v>19</v>
      </c>
      <c r="E22" s="104">
        <f>VLOOKUP(C22,考勤!A:AM,35,0)</f>
        <v>7.5</v>
      </c>
      <c r="F22" s="104">
        <f>VLOOKUP(C22,考勤!$A$5:AP397,42,0)</f>
        <v>64</v>
      </c>
      <c r="G22" s="105">
        <v>18</v>
      </c>
      <c r="H22" s="102">
        <f t="shared" si="1"/>
        <v>1152</v>
      </c>
      <c r="I22" s="102">
        <f>VLOOKUP(C22,考勤!$A$5:AP397,41,0)</f>
        <v>32</v>
      </c>
      <c r="J22" s="105">
        <v>18</v>
      </c>
      <c r="K22" s="102">
        <f t="shared" si="2"/>
        <v>576</v>
      </c>
      <c r="L22" s="102">
        <f>IFERROR(VLOOKUP(C22,奖惩!B:D,3,0),0)</f>
        <v>0</v>
      </c>
      <c r="M22" s="117">
        <f t="shared" si="3"/>
        <v>1728</v>
      </c>
      <c r="N22" s="117">
        <f t="shared" si="4"/>
        <v>37.5</v>
      </c>
      <c r="O22" s="117">
        <f t="shared" si="5"/>
        <v>1765.5</v>
      </c>
      <c r="P22" s="118" t="str">
        <f>IFERROR(VLOOKUP(C22,奖惩!B:C,2,0),"")</f>
        <v/>
      </c>
      <c r="Q22" s="97"/>
      <c r="T22" s="115"/>
      <c r="U22" s="115"/>
    </row>
    <row r="23" s="96" customFormat="1" ht="30" customHeight="1" spans="1:21">
      <c r="A23" s="102">
        <f t="shared" si="0"/>
        <v>21</v>
      </c>
      <c r="B23" s="103" t="s">
        <v>26</v>
      </c>
      <c r="C23" s="103" t="s">
        <v>44</v>
      </c>
      <c r="D23" s="103" t="s">
        <v>19</v>
      </c>
      <c r="E23" s="104">
        <f>VLOOKUP(C23,考勤!A:AM,35,0)</f>
        <v>18</v>
      </c>
      <c r="F23" s="104">
        <f>VLOOKUP(C23,考勤!$A$5:AP398,42,0)</f>
        <v>150</v>
      </c>
      <c r="G23" s="105">
        <v>18</v>
      </c>
      <c r="H23" s="102">
        <f t="shared" si="1"/>
        <v>2700</v>
      </c>
      <c r="I23" s="102">
        <f>VLOOKUP(C23,考勤!$A$5:AP398,41,0)</f>
        <v>70.5</v>
      </c>
      <c r="J23" s="105">
        <v>18</v>
      </c>
      <c r="K23" s="102">
        <f t="shared" si="2"/>
        <v>1269</v>
      </c>
      <c r="L23" s="102">
        <f>IFERROR(VLOOKUP(C23,奖惩!B:D,3,0),0)</f>
        <v>0</v>
      </c>
      <c r="M23" s="117">
        <f t="shared" si="3"/>
        <v>3969</v>
      </c>
      <c r="N23" s="117">
        <f t="shared" si="4"/>
        <v>90</v>
      </c>
      <c r="O23" s="117">
        <f t="shared" si="5"/>
        <v>4059</v>
      </c>
      <c r="P23" s="118" t="str">
        <f>IFERROR(VLOOKUP(C23,奖惩!B:C,2,0),"")</f>
        <v/>
      </c>
      <c r="Q23" s="97"/>
      <c r="T23" s="115"/>
      <c r="U23" s="115"/>
    </row>
    <row r="24" s="96" customFormat="1" ht="30" customHeight="1" spans="1:21">
      <c r="A24" s="102">
        <f t="shared" si="0"/>
        <v>22</v>
      </c>
      <c r="B24" s="103" t="s">
        <v>26</v>
      </c>
      <c r="C24" s="103" t="s">
        <v>45</v>
      </c>
      <c r="D24" s="103" t="s">
        <v>19</v>
      </c>
      <c r="E24" s="104">
        <f>VLOOKUP(C24,考勤!A:AM,35,0)</f>
        <v>13</v>
      </c>
      <c r="F24" s="104">
        <f>VLOOKUP(C24,考勤!$A$5:AP400,42,0)</f>
        <v>113.5</v>
      </c>
      <c r="G24" s="105">
        <v>18</v>
      </c>
      <c r="H24" s="102">
        <f t="shared" si="1"/>
        <v>2043</v>
      </c>
      <c r="I24" s="102">
        <f>VLOOKUP(C24,考勤!$A$5:AP400,41,0)</f>
        <v>45.5</v>
      </c>
      <c r="J24" s="105">
        <v>18</v>
      </c>
      <c r="K24" s="102">
        <f t="shared" si="2"/>
        <v>819</v>
      </c>
      <c r="L24" s="102">
        <f>IFERROR(VLOOKUP(C24,奖惩!B:D,3,0),0)</f>
        <v>-432</v>
      </c>
      <c r="M24" s="117">
        <f t="shared" si="3"/>
        <v>2430</v>
      </c>
      <c r="N24" s="117">
        <f t="shared" si="4"/>
        <v>65</v>
      </c>
      <c r="O24" s="117">
        <f t="shared" si="5"/>
        <v>2495</v>
      </c>
      <c r="P24" s="118" t="str">
        <f>IFERROR(VLOOKUP(C24,奖惩!B:C,2,0),"")</f>
        <v>旷工离职，扣发三天薪资</v>
      </c>
      <c r="Q24" s="97"/>
      <c r="T24" s="115"/>
      <c r="U24" s="115"/>
    </row>
    <row r="25" s="96" customFormat="1" ht="30" customHeight="1" spans="1:21">
      <c r="A25" s="102">
        <f t="shared" si="0"/>
        <v>23</v>
      </c>
      <c r="B25" s="103" t="s">
        <v>47</v>
      </c>
      <c r="C25" s="103" t="s">
        <v>48</v>
      </c>
      <c r="D25" s="103" t="s">
        <v>19</v>
      </c>
      <c r="E25" s="104">
        <f>VLOOKUP(C25,考勤!A:AM,35,0)</f>
        <v>19.5</v>
      </c>
      <c r="F25" s="104">
        <f>VLOOKUP(C25,考勤!$A$5:AP403,42,0)</f>
        <v>156</v>
      </c>
      <c r="G25" s="105">
        <v>18.5</v>
      </c>
      <c r="H25" s="102">
        <f t="shared" si="1"/>
        <v>2886</v>
      </c>
      <c r="I25" s="102">
        <f>VLOOKUP(C25,考勤!$A$5:AP403,41,0)</f>
        <v>36.5</v>
      </c>
      <c r="J25" s="105">
        <v>18.5</v>
      </c>
      <c r="K25" s="102">
        <f t="shared" si="2"/>
        <v>675.25</v>
      </c>
      <c r="L25" s="102">
        <f>IFERROR(VLOOKUP(C25,奖惩!B:D,3,0),0)</f>
        <v>0</v>
      </c>
      <c r="M25" s="117">
        <f t="shared" si="3"/>
        <v>3561.25</v>
      </c>
      <c r="N25" s="117">
        <f t="shared" si="4"/>
        <v>97.5</v>
      </c>
      <c r="O25" s="117">
        <f t="shared" si="5"/>
        <v>3658.75</v>
      </c>
      <c r="P25" s="118" t="str">
        <f>IFERROR(VLOOKUP(C25,奖惩!B:C,2,0),"")</f>
        <v/>
      </c>
      <c r="Q25" s="97"/>
      <c r="T25" s="115"/>
      <c r="U25" s="115"/>
    </row>
    <row r="26" s="96" customFormat="1" ht="30" customHeight="1" spans="1:21">
      <c r="A26" s="102">
        <f t="shared" si="0"/>
        <v>24</v>
      </c>
      <c r="B26" s="103" t="s">
        <v>49</v>
      </c>
      <c r="C26" s="103" t="s">
        <v>50</v>
      </c>
      <c r="D26" s="103" t="s">
        <v>19</v>
      </c>
      <c r="E26" s="104">
        <f>VLOOKUP(C26,考勤!A:AM,35,0)</f>
        <v>23</v>
      </c>
      <c r="F26" s="104">
        <f>VLOOKUP(C26,考勤!$A$5:AP404,42,0)</f>
        <v>186</v>
      </c>
      <c r="G26" s="105">
        <v>19</v>
      </c>
      <c r="H26" s="102">
        <f t="shared" si="1"/>
        <v>3534</v>
      </c>
      <c r="I26" s="102">
        <f>VLOOKUP(C26,考勤!$A$5:AP404,41,0)</f>
        <v>35</v>
      </c>
      <c r="J26" s="105">
        <v>19</v>
      </c>
      <c r="K26" s="102">
        <f t="shared" si="2"/>
        <v>665</v>
      </c>
      <c r="L26" s="102">
        <f>IFERROR(VLOOKUP(C26,奖惩!B:D,3,0),0)</f>
        <v>0</v>
      </c>
      <c r="M26" s="117">
        <f t="shared" si="3"/>
        <v>4199</v>
      </c>
      <c r="N26" s="117">
        <f t="shared" si="4"/>
        <v>115</v>
      </c>
      <c r="O26" s="117">
        <f t="shared" si="5"/>
        <v>4314</v>
      </c>
      <c r="P26" s="118" t="str">
        <f>IFERROR(VLOOKUP(C26,奖惩!B:C,2,0),"")</f>
        <v/>
      </c>
      <c r="Q26" s="97"/>
      <c r="T26" s="115"/>
      <c r="U26" s="115"/>
    </row>
    <row r="27" s="96" customFormat="1" ht="30" customHeight="1" spans="1:21">
      <c r="A27" s="102">
        <f t="shared" si="0"/>
        <v>25</v>
      </c>
      <c r="B27" s="103" t="s">
        <v>49</v>
      </c>
      <c r="C27" s="103" t="s">
        <v>51</v>
      </c>
      <c r="D27" s="103" t="s">
        <v>19</v>
      </c>
      <c r="E27" s="104">
        <f>VLOOKUP(C27,考勤!A:AM,35,0)</f>
        <v>21.5</v>
      </c>
      <c r="F27" s="104">
        <f>VLOOKUP(C27,考勤!$A$5:AP405,42,0)</f>
        <v>170</v>
      </c>
      <c r="G27" s="105">
        <v>19</v>
      </c>
      <c r="H27" s="102">
        <f t="shared" si="1"/>
        <v>3230</v>
      </c>
      <c r="I27" s="102">
        <f>VLOOKUP(C27,考勤!$A$5:AP405,41,0)</f>
        <v>34.5</v>
      </c>
      <c r="J27" s="105">
        <v>19</v>
      </c>
      <c r="K27" s="102">
        <f t="shared" si="2"/>
        <v>655.5</v>
      </c>
      <c r="L27" s="102">
        <f>IFERROR(VLOOKUP(C27,奖惩!B:D,3,0),0)</f>
        <v>0</v>
      </c>
      <c r="M27" s="117">
        <f t="shared" si="3"/>
        <v>3885.5</v>
      </c>
      <c r="N27" s="117">
        <f t="shared" si="4"/>
        <v>107.5</v>
      </c>
      <c r="O27" s="117">
        <f t="shared" si="5"/>
        <v>3993</v>
      </c>
      <c r="P27" s="118" t="str">
        <f>IFERROR(VLOOKUP(C27,奖惩!B:C,2,0),"")</f>
        <v/>
      </c>
      <c r="Q27" s="97"/>
      <c r="T27" s="115"/>
      <c r="U27" s="115"/>
    </row>
    <row r="28" s="96" customFormat="1" ht="30" customHeight="1" spans="1:21">
      <c r="A28" s="102">
        <f t="shared" ref="A28:A39" si="6">ROW()-2</f>
        <v>26</v>
      </c>
      <c r="B28" s="103" t="s">
        <v>49</v>
      </c>
      <c r="C28" s="104" t="s">
        <v>52</v>
      </c>
      <c r="D28" s="103" t="s">
        <v>19</v>
      </c>
      <c r="E28" s="104">
        <f>VLOOKUP(C28,考勤!A:AM,35,0)</f>
        <v>9.5</v>
      </c>
      <c r="F28" s="104">
        <f>VLOOKUP(C28,考勤!$A$5:AP406,42,0)</f>
        <v>76</v>
      </c>
      <c r="G28" s="105">
        <v>19</v>
      </c>
      <c r="H28" s="102">
        <f t="shared" ref="H28:H39" si="7">G28*F28</f>
        <v>1444</v>
      </c>
      <c r="I28" s="102">
        <f>VLOOKUP(C28,考勤!$A$5:AP406,41,0)</f>
        <v>2</v>
      </c>
      <c r="J28" s="105">
        <v>19</v>
      </c>
      <c r="K28" s="102">
        <f t="shared" ref="K28:K39" si="8">J28*I28</f>
        <v>38</v>
      </c>
      <c r="L28" s="102">
        <f>IFERROR(VLOOKUP(C28,奖惩!B:D,3,0),0)</f>
        <v>0</v>
      </c>
      <c r="M28" s="117">
        <f t="shared" ref="M28:M39" si="9">H28+K28+L28</f>
        <v>1482</v>
      </c>
      <c r="N28" s="117">
        <f t="shared" ref="N28:N39" si="10">E28*5</f>
        <v>47.5</v>
      </c>
      <c r="O28" s="117">
        <f t="shared" ref="O28:O39" si="11">M28+N28</f>
        <v>1529.5</v>
      </c>
      <c r="P28" s="118" t="str">
        <f>IFERROR(VLOOKUP(C28,奖惩!B:C,2,0),"")</f>
        <v/>
      </c>
      <c r="Q28" s="97"/>
      <c r="T28" s="115"/>
      <c r="U28" s="115"/>
    </row>
    <row r="29" s="96" customFormat="1" ht="30" customHeight="1" spans="1:21">
      <c r="A29" s="102">
        <f t="shared" si="6"/>
        <v>27</v>
      </c>
      <c r="B29" s="103" t="s">
        <v>53</v>
      </c>
      <c r="C29" s="103" t="s">
        <v>54</v>
      </c>
      <c r="D29" s="103" t="s">
        <v>19</v>
      </c>
      <c r="E29" s="104">
        <f>VLOOKUP(C29,考勤!A:AM,35,0)</f>
        <v>21</v>
      </c>
      <c r="F29" s="104">
        <f>VLOOKUP(C29,考勤!$A$5:AP406,42,0)</f>
        <v>168</v>
      </c>
      <c r="G29" s="105">
        <v>18</v>
      </c>
      <c r="H29" s="102">
        <f t="shared" si="7"/>
        <v>3024</v>
      </c>
      <c r="I29" s="102">
        <f>VLOOKUP(C29,考勤!$A$5:AP406,41,0)</f>
        <v>77</v>
      </c>
      <c r="J29" s="105">
        <v>18</v>
      </c>
      <c r="K29" s="102">
        <f t="shared" si="8"/>
        <v>1386</v>
      </c>
      <c r="L29" s="102">
        <f>IFERROR(VLOOKUP(C29,奖惩!B:D,3,0),0)</f>
        <v>0</v>
      </c>
      <c r="M29" s="117">
        <f t="shared" si="9"/>
        <v>4410</v>
      </c>
      <c r="N29" s="117">
        <f t="shared" si="10"/>
        <v>105</v>
      </c>
      <c r="O29" s="117">
        <f t="shared" si="11"/>
        <v>4515</v>
      </c>
      <c r="P29" s="118" t="str">
        <f>IFERROR(VLOOKUP(C29,奖惩!B:C,2,0),"")</f>
        <v/>
      </c>
      <c r="Q29" s="97"/>
      <c r="T29" s="115"/>
      <c r="U29" s="115"/>
    </row>
    <row r="30" s="96" customFormat="1" ht="30" customHeight="1" spans="1:21">
      <c r="A30" s="102">
        <f t="shared" si="6"/>
        <v>28</v>
      </c>
      <c r="B30" s="103" t="s">
        <v>53</v>
      </c>
      <c r="C30" s="103" t="s">
        <v>55</v>
      </c>
      <c r="D30" s="103" t="s">
        <v>19</v>
      </c>
      <c r="E30" s="104">
        <f>VLOOKUP(C30,考勤!A:AM,35,0)</f>
        <v>17</v>
      </c>
      <c r="F30" s="104">
        <f>VLOOKUP(C30,考勤!$A$5:AP407,42,0)</f>
        <v>139</v>
      </c>
      <c r="G30" s="105">
        <v>18</v>
      </c>
      <c r="H30" s="102">
        <f t="shared" si="7"/>
        <v>2502</v>
      </c>
      <c r="I30" s="102">
        <f>VLOOKUP(C30,考勤!$A$5:AP407,41,0)</f>
        <v>45</v>
      </c>
      <c r="J30" s="105">
        <v>18</v>
      </c>
      <c r="K30" s="102">
        <f t="shared" si="8"/>
        <v>810</v>
      </c>
      <c r="L30" s="102">
        <f>IFERROR(VLOOKUP(C30,奖惩!B:D,3,0),0)</f>
        <v>0</v>
      </c>
      <c r="M30" s="117">
        <f t="shared" si="9"/>
        <v>3312</v>
      </c>
      <c r="N30" s="117">
        <f t="shared" si="10"/>
        <v>85</v>
      </c>
      <c r="O30" s="117">
        <f t="shared" si="11"/>
        <v>3397</v>
      </c>
      <c r="P30" s="118" t="str">
        <f>IFERROR(VLOOKUP(C30,奖惩!B:C,2,0),"")</f>
        <v/>
      </c>
      <c r="Q30" s="97"/>
      <c r="T30" s="115"/>
      <c r="U30" s="115"/>
    </row>
    <row r="31" s="96" customFormat="1" ht="30" customHeight="1" spans="1:21">
      <c r="A31" s="102">
        <f t="shared" si="6"/>
        <v>29</v>
      </c>
      <c r="B31" s="103" t="s">
        <v>53</v>
      </c>
      <c r="C31" s="103" t="s">
        <v>56</v>
      </c>
      <c r="D31" s="103" t="s">
        <v>19</v>
      </c>
      <c r="E31" s="104">
        <f>VLOOKUP(C31,考勤!A:AM,35,0)</f>
        <v>20</v>
      </c>
      <c r="F31" s="104">
        <f>VLOOKUP(C31,考勤!$A$5:AP408,42,0)</f>
        <v>160</v>
      </c>
      <c r="G31" s="105">
        <v>18</v>
      </c>
      <c r="H31" s="102">
        <f t="shared" si="7"/>
        <v>2880</v>
      </c>
      <c r="I31" s="102">
        <f>VLOOKUP(C31,考勤!$A$5:AP408,41,0)</f>
        <v>57.5</v>
      </c>
      <c r="J31" s="105">
        <v>18</v>
      </c>
      <c r="K31" s="102">
        <f t="shared" si="8"/>
        <v>1035</v>
      </c>
      <c r="L31" s="102">
        <f>IFERROR(VLOOKUP(C31,奖惩!B:D,3,0),0)</f>
        <v>-20</v>
      </c>
      <c r="M31" s="117">
        <f t="shared" si="9"/>
        <v>3895</v>
      </c>
      <c r="N31" s="117">
        <f t="shared" si="10"/>
        <v>100</v>
      </c>
      <c r="O31" s="117">
        <f t="shared" si="11"/>
        <v>3995</v>
      </c>
      <c r="P31" s="118" t="str">
        <f>IFERROR(VLOOKUP(C31,奖惩!B:C,2,0),"")</f>
        <v>11.1宿舍检查考核</v>
      </c>
      <c r="Q31" s="97"/>
      <c r="T31" s="115"/>
      <c r="U31" s="115"/>
    </row>
    <row r="32" s="96" customFormat="1" ht="30" customHeight="1" spans="1:21">
      <c r="A32" s="102">
        <f t="shared" si="6"/>
        <v>30</v>
      </c>
      <c r="B32" s="103" t="s">
        <v>53</v>
      </c>
      <c r="C32" s="106" t="s">
        <v>58</v>
      </c>
      <c r="D32" s="103" t="s">
        <v>19</v>
      </c>
      <c r="E32" s="104">
        <f>VLOOKUP(C32,考勤!A:AM,35,0)</f>
        <v>6</v>
      </c>
      <c r="F32" s="104">
        <f>VLOOKUP(C32,考勤!$A$5:AP409,42,0)</f>
        <v>48</v>
      </c>
      <c r="G32" s="105">
        <v>18</v>
      </c>
      <c r="H32" s="102">
        <f t="shared" si="7"/>
        <v>864</v>
      </c>
      <c r="I32" s="102">
        <f>VLOOKUP(C32,考勤!$A$5:AP409,41,0)</f>
        <v>17</v>
      </c>
      <c r="J32" s="105">
        <v>18</v>
      </c>
      <c r="K32" s="102">
        <f t="shared" si="8"/>
        <v>306</v>
      </c>
      <c r="L32" s="102">
        <f>IFERROR(VLOOKUP(C32,奖惩!B:D,3,0),0)</f>
        <v>0</v>
      </c>
      <c r="M32" s="117">
        <f t="shared" si="9"/>
        <v>1170</v>
      </c>
      <c r="N32" s="117">
        <f t="shared" si="10"/>
        <v>30</v>
      </c>
      <c r="O32" s="117">
        <f t="shared" si="11"/>
        <v>1200</v>
      </c>
      <c r="P32" s="118" t="str">
        <f>IFERROR(VLOOKUP(C32,奖惩!B:C,2,0),"")</f>
        <v/>
      </c>
      <c r="Q32" s="97"/>
      <c r="T32" s="115"/>
      <c r="U32" s="115"/>
    </row>
    <row r="33" s="96" customFormat="1" ht="30" customHeight="1" spans="1:21">
      <c r="A33" s="102">
        <f t="shared" si="6"/>
        <v>31</v>
      </c>
      <c r="B33" s="103" t="s">
        <v>53</v>
      </c>
      <c r="C33" s="106" t="s">
        <v>59</v>
      </c>
      <c r="D33" s="103" t="s">
        <v>19</v>
      </c>
      <c r="E33" s="104">
        <f>VLOOKUP(C33,考勤!A:AM,35,0)</f>
        <v>6</v>
      </c>
      <c r="F33" s="104">
        <f>VLOOKUP(C33,考勤!$A$5:AP410,42,0)</f>
        <v>48</v>
      </c>
      <c r="G33" s="105">
        <v>18</v>
      </c>
      <c r="H33" s="102">
        <f t="shared" si="7"/>
        <v>864</v>
      </c>
      <c r="I33" s="102">
        <f>VLOOKUP(C33,考勤!$A$5:AP410,41,0)</f>
        <v>21.5</v>
      </c>
      <c r="J33" s="105">
        <v>18</v>
      </c>
      <c r="K33" s="102">
        <f t="shared" si="8"/>
        <v>387</v>
      </c>
      <c r="L33" s="102">
        <f>IFERROR(VLOOKUP(C33,奖惩!B:D,3,0),0)</f>
        <v>0</v>
      </c>
      <c r="M33" s="117">
        <f t="shared" si="9"/>
        <v>1251</v>
      </c>
      <c r="N33" s="117">
        <f t="shared" si="10"/>
        <v>30</v>
      </c>
      <c r="O33" s="117">
        <f t="shared" si="11"/>
        <v>1281</v>
      </c>
      <c r="P33" s="118" t="str">
        <f>IFERROR(VLOOKUP(C33,奖惩!B:C,2,0),"")</f>
        <v/>
      </c>
      <c r="Q33" s="97"/>
      <c r="T33" s="115"/>
      <c r="U33" s="115"/>
    </row>
    <row r="34" s="96" customFormat="1" ht="30" customHeight="1" spans="1:21">
      <c r="A34" s="102">
        <f t="shared" si="6"/>
        <v>32</v>
      </c>
      <c r="B34" s="103" t="s">
        <v>60</v>
      </c>
      <c r="C34" s="103" t="s">
        <v>61</v>
      </c>
      <c r="D34" s="103" t="s">
        <v>19</v>
      </c>
      <c r="E34" s="104">
        <f>VLOOKUP(C34,考勤!A:AM,35,0)</f>
        <v>18.5</v>
      </c>
      <c r="F34" s="104">
        <f>VLOOKUP(C34,考勤!$A$5:AP409,42,0)</f>
        <v>152</v>
      </c>
      <c r="G34" s="105">
        <v>19.5</v>
      </c>
      <c r="H34" s="102">
        <f t="shared" si="7"/>
        <v>2964</v>
      </c>
      <c r="I34" s="102">
        <f>VLOOKUP(C34,考勤!$A$5:AP399,41,0)</f>
        <v>53.5</v>
      </c>
      <c r="J34" s="105">
        <v>20.5</v>
      </c>
      <c r="K34" s="102">
        <f t="shared" si="8"/>
        <v>1096.75</v>
      </c>
      <c r="L34" s="102">
        <f>IFERROR(VLOOKUP(C34,奖惩!B:D,3,0),0)</f>
        <v>0</v>
      </c>
      <c r="M34" s="117">
        <f t="shared" si="9"/>
        <v>4060.75</v>
      </c>
      <c r="N34" s="117">
        <f t="shared" si="10"/>
        <v>92.5</v>
      </c>
      <c r="O34" s="117">
        <f t="shared" si="11"/>
        <v>4153.25</v>
      </c>
      <c r="P34" s="118" t="str">
        <f>IFERROR(VLOOKUP(C34,奖惩!B:C,2,0),"")</f>
        <v/>
      </c>
      <c r="Q34" s="97"/>
      <c r="T34" s="115"/>
      <c r="U34" s="115"/>
    </row>
    <row r="35" s="96" customFormat="1" ht="30" customHeight="1" spans="1:21">
      <c r="A35" s="102">
        <f t="shared" si="6"/>
        <v>33</v>
      </c>
      <c r="B35" s="103" t="s">
        <v>60</v>
      </c>
      <c r="C35" s="103" t="s">
        <v>62</v>
      </c>
      <c r="D35" s="103" t="s">
        <v>19</v>
      </c>
      <c r="E35" s="104">
        <f>VLOOKUP(C35,考勤!A:AM,35,0)</f>
        <v>19.5</v>
      </c>
      <c r="F35" s="104">
        <f>VLOOKUP(C35,考勤!$A$5:AP394,42,0)</f>
        <v>159</v>
      </c>
      <c r="G35" s="105">
        <v>19.5</v>
      </c>
      <c r="H35" s="102">
        <f t="shared" si="7"/>
        <v>3100.5</v>
      </c>
      <c r="I35" s="102">
        <f>VLOOKUP(C35,考勤!$A$5:AP400,41,0)</f>
        <v>58.5</v>
      </c>
      <c r="J35" s="105">
        <v>20.5</v>
      </c>
      <c r="K35" s="102">
        <f t="shared" si="8"/>
        <v>1199.25</v>
      </c>
      <c r="L35" s="102">
        <f>IFERROR(VLOOKUP(C35,奖惩!B:D,3,0),0)</f>
        <v>0</v>
      </c>
      <c r="M35" s="117">
        <f t="shared" si="9"/>
        <v>4299.75</v>
      </c>
      <c r="N35" s="117">
        <f t="shared" si="10"/>
        <v>97.5</v>
      </c>
      <c r="O35" s="117">
        <f t="shared" si="11"/>
        <v>4397.25</v>
      </c>
      <c r="P35" s="118" t="str">
        <f>IFERROR(VLOOKUP(C35,奖惩!B:C,2,0),"")</f>
        <v/>
      </c>
      <c r="Q35" s="97"/>
      <c r="T35" s="115"/>
      <c r="U35" s="115"/>
    </row>
    <row r="36" s="96" customFormat="1" ht="30" customHeight="1" spans="1:21">
      <c r="A36" s="102">
        <f t="shared" si="6"/>
        <v>34</v>
      </c>
      <c r="B36" s="103" t="s">
        <v>60</v>
      </c>
      <c r="C36" s="103" t="s">
        <v>63</v>
      </c>
      <c r="D36" s="103" t="s">
        <v>19</v>
      </c>
      <c r="E36" s="104">
        <f>VLOOKUP(C36,考勤!A:AM,35,0)</f>
        <v>17</v>
      </c>
      <c r="F36" s="104">
        <f>VLOOKUP(C36,考勤!$A$5:AP395,42,0)</f>
        <v>135</v>
      </c>
      <c r="G36" s="105">
        <v>19.5</v>
      </c>
      <c r="H36" s="102">
        <f t="shared" si="7"/>
        <v>2632.5</v>
      </c>
      <c r="I36" s="102">
        <f>VLOOKUP(C36,考勤!$A$5:AP401,41,0)</f>
        <v>45.5</v>
      </c>
      <c r="J36" s="105">
        <v>20.5</v>
      </c>
      <c r="K36" s="102">
        <f t="shared" si="8"/>
        <v>932.75</v>
      </c>
      <c r="L36" s="102">
        <f>IFERROR(VLOOKUP(C36,奖惩!B:D,3,0),0)</f>
        <v>0</v>
      </c>
      <c r="M36" s="117">
        <f t="shared" si="9"/>
        <v>3565.25</v>
      </c>
      <c r="N36" s="117">
        <f t="shared" si="10"/>
        <v>85</v>
      </c>
      <c r="O36" s="117">
        <f t="shared" si="11"/>
        <v>3650.25</v>
      </c>
      <c r="P36" s="118" t="str">
        <f>IFERROR(VLOOKUP(C36,奖惩!B:C,2,0),"")</f>
        <v/>
      </c>
      <c r="Q36" s="97"/>
      <c r="T36" s="115"/>
      <c r="U36" s="115"/>
    </row>
    <row r="37" s="96" customFormat="1" ht="30" customHeight="1" spans="1:21">
      <c r="A37" s="102">
        <f t="shared" si="6"/>
        <v>35</v>
      </c>
      <c r="B37" s="103" t="s">
        <v>60</v>
      </c>
      <c r="C37" s="107" t="s">
        <v>64</v>
      </c>
      <c r="D37" s="103" t="s">
        <v>19</v>
      </c>
      <c r="E37" s="104">
        <f>VLOOKUP(C37,考勤!A:AM,35,0)</f>
        <v>7.5</v>
      </c>
      <c r="F37" s="104">
        <f>VLOOKUP(C37,考勤!$A$5:AP400,42,0)</f>
        <v>62</v>
      </c>
      <c r="G37" s="105">
        <v>19.5</v>
      </c>
      <c r="H37" s="102">
        <f t="shared" si="7"/>
        <v>1209</v>
      </c>
      <c r="I37" s="102">
        <f>VLOOKUP(C37,考勤!$A$5:AP402,41,0)</f>
        <v>15.5</v>
      </c>
      <c r="J37" s="105">
        <v>20.5</v>
      </c>
      <c r="K37" s="102">
        <f t="shared" si="8"/>
        <v>317.75</v>
      </c>
      <c r="L37" s="102">
        <f>IFERROR(VLOOKUP(C37,奖惩!B:D,3,0),0)</f>
        <v>0</v>
      </c>
      <c r="M37" s="117">
        <f t="shared" si="9"/>
        <v>1526.75</v>
      </c>
      <c r="N37" s="117">
        <f t="shared" si="10"/>
        <v>37.5</v>
      </c>
      <c r="O37" s="117">
        <f t="shared" si="11"/>
        <v>1564.25</v>
      </c>
      <c r="P37" s="118" t="str">
        <f>IFERROR(VLOOKUP(C37,奖惩!B:C,2,0),"")</f>
        <v/>
      </c>
      <c r="Q37" s="97"/>
      <c r="T37" s="115"/>
      <c r="U37" s="115"/>
    </row>
    <row r="38" s="96" customFormat="1" ht="30" customHeight="1" spans="1:21">
      <c r="A38" s="102">
        <f t="shared" si="6"/>
        <v>36</v>
      </c>
      <c r="B38" s="103" t="s">
        <v>60</v>
      </c>
      <c r="C38" s="103" t="s">
        <v>65</v>
      </c>
      <c r="D38" s="103" t="s">
        <v>19</v>
      </c>
      <c r="E38" s="104">
        <f>VLOOKUP(C38,考勤!A:AM,35,0)</f>
        <v>21</v>
      </c>
      <c r="F38" s="104">
        <f>VLOOKUP(C38,考勤!$A$5:AP404,42,0)</f>
        <v>168.5</v>
      </c>
      <c r="G38" s="105">
        <v>19.5</v>
      </c>
      <c r="H38" s="102">
        <f t="shared" si="7"/>
        <v>3285.75</v>
      </c>
      <c r="I38" s="102">
        <f>VLOOKUP(C38,考勤!$A$5:AP404,41,0)</f>
        <v>4</v>
      </c>
      <c r="J38" s="105">
        <v>20.5</v>
      </c>
      <c r="K38" s="102">
        <f t="shared" si="8"/>
        <v>82</v>
      </c>
      <c r="L38" s="102">
        <f>IFERROR(VLOOKUP(C38,奖惩!B:D,3,0),0)</f>
        <v>0</v>
      </c>
      <c r="M38" s="117">
        <f t="shared" si="9"/>
        <v>3367.75</v>
      </c>
      <c r="N38" s="117">
        <f t="shared" si="10"/>
        <v>105</v>
      </c>
      <c r="O38" s="117">
        <f t="shared" si="11"/>
        <v>3472.75</v>
      </c>
      <c r="P38" s="118"/>
      <c r="Q38" s="97"/>
      <c r="T38" s="115"/>
      <c r="U38" s="115"/>
    </row>
    <row r="39" s="96" customFormat="1" ht="30" customHeight="1" spans="1:21">
      <c r="A39" s="102">
        <f t="shared" si="6"/>
        <v>37</v>
      </c>
      <c r="B39" s="103" t="s">
        <v>60</v>
      </c>
      <c r="C39" s="103" t="s">
        <v>66</v>
      </c>
      <c r="D39" s="103" t="s">
        <v>19</v>
      </c>
      <c r="E39" s="104">
        <f>VLOOKUP(C39,考勤!A:AM,35,0)</f>
        <v>19.5</v>
      </c>
      <c r="F39" s="104">
        <f>VLOOKUP(C39,考勤!$A$5:AP405,42,0)</f>
        <v>164</v>
      </c>
      <c r="G39" s="105">
        <v>19.5</v>
      </c>
      <c r="H39" s="102">
        <f t="shared" si="7"/>
        <v>3198</v>
      </c>
      <c r="I39" s="102">
        <f>VLOOKUP(C39,考勤!$A$5:AP405,41,0)</f>
        <v>37.5</v>
      </c>
      <c r="J39" s="105">
        <v>20.5</v>
      </c>
      <c r="K39" s="102">
        <f t="shared" si="8"/>
        <v>768.75</v>
      </c>
      <c r="L39" s="102">
        <f>IFERROR(VLOOKUP(C39,奖惩!B:D,3,0),0)</f>
        <v>0</v>
      </c>
      <c r="M39" s="117">
        <f t="shared" si="9"/>
        <v>3966.75</v>
      </c>
      <c r="N39" s="117">
        <f t="shared" si="10"/>
        <v>97.5</v>
      </c>
      <c r="O39" s="117">
        <f t="shared" si="11"/>
        <v>4064.25</v>
      </c>
      <c r="P39" s="118"/>
      <c r="Q39" s="97"/>
      <c r="T39" s="115"/>
      <c r="U39" s="115"/>
    </row>
    <row r="40" s="96" customFormat="1" ht="30" customHeight="1" spans="1:21">
      <c r="A40" s="108" t="s">
        <v>67</v>
      </c>
      <c r="B40" s="109"/>
      <c r="C40" s="110"/>
      <c r="D40" s="103"/>
      <c r="E40" s="104">
        <f>SUM(E3:E36)</f>
        <v>474.5</v>
      </c>
      <c r="F40" s="104">
        <f>SUM(F3:F36)</f>
        <v>3883.5</v>
      </c>
      <c r="G40" s="104">
        <f>SUM(G3:G36)</f>
        <v>624</v>
      </c>
      <c r="H40" s="104">
        <f t="shared" ref="H40:O40" si="12">SUM(H3:H39)</f>
        <v>79494.75</v>
      </c>
      <c r="I40" s="104">
        <f t="shared" si="12"/>
        <v>1391</v>
      </c>
      <c r="J40" s="104">
        <f t="shared" si="12"/>
        <v>690.5</v>
      </c>
      <c r="K40" s="104">
        <f t="shared" si="12"/>
        <v>25896</v>
      </c>
      <c r="L40" s="104">
        <f t="shared" si="12"/>
        <v>-1875.04</v>
      </c>
      <c r="M40" s="104">
        <f t="shared" si="12"/>
        <v>103515.71</v>
      </c>
      <c r="N40" s="104">
        <f t="shared" si="12"/>
        <v>2612.5</v>
      </c>
      <c r="O40" s="104">
        <f t="shared" si="12"/>
        <v>106128.21</v>
      </c>
      <c r="P40" s="118"/>
      <c r="Q40" s="97"/>
      <c r="T40" s="115"/>
      <c r="U40" s="115"/>
    </row>
    <row r="41" s="97" customFormat="1" ht="25" customHeight="1" spans="1:16">
      <c r="A41" s="104" t="s">
        <v>68</v>
      </c>
      <c r="B41" s="104"/>
      <c r="C41" s="104">
        <f>ROUND(O40*1.06,2)</f>
        <v>112495.9</v>
      </c>
      <c r="D41" s="104"/>
      <c r="E41" s="104"/>
      <c r="F41" s="104"/>
      <c r="G41" s="104"/>
      <c r="H41" s="104"/>
      <c r="I41" s="104"/>
      <c r="J41" s="104"/>
      <c r="K41" s="104"/>
      <c r="L41" s="104"/>
      <c r="M41" s="104"/>
      <c r="N41" s="104"/>
      <c r="O41" s="104"/>
      <c r="P41" s="104"/>
    </row>
    <row r="42" s="98" customFormat="1" ht="21" customHeight="1" spans="1:25">
      <c r="A42" s="111"/>
      <c r="B42" s="111"/>
      <c r="C42" s="112"/>
      <c r="D42" s="100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115"/>
      <c r="U42" s="115"/>
      <c r="V42" s="97"/>
      <c r="W42" s="97"/>
      <c r="X42" s="97"/>
      <c r="Y42" s="97"/>
    </row>
    <row r="43" s="98" customFormat="1" ht="21" customHeight="1" spans="1:25">
      <c r="A43" s="111"/>
      <c r="B43" s="111"/>
      <c r="C43" s="112"/>
      <c r="D43" s="100"/>
      <c r="E43" s="97"/>
      <c r="F43" s="97"/>
      <c r="G43" s="97"/>
      <c r="H43" s="97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</row>
    <row r="44" s="98" customFormat="1" spans="3:16">
      <c r="C44" s="112"/>
      <c r="D44" s="100"/>
      <c r="P44" s="97"/>
    </row>
    <row r="45" s="99" customFormat="1" ht="18" customHeight="1" spans="1:15">
      <c r="A45" s="113"/>
      <c r="B45" s="114" t="s">
        <v>69</v>
      </c>
      <c r="C45" s="112"/>
      <c r="D45" s="114"/>
      <c r="E45" s="114"/>
      <c r="F45" s="114"/>
      <c r="G45" s="114"/>
      <c r="H45" s="114" t="s">
        <v>70</v>
      </c>
      <c r="I45" s="113"/>
      <c r="J45" s="113"/>
      <c r="K45" s="113"/>
      <c r="L45" s="113"/>
      <c r="M45" s="113"/>
      <c r="N45" s="113"/>
      <c r="O45" s="113"/>
    </row>
    <row r="46" spans="3:25">
      <c r="C46" s="112"/>
      <c r="Q46" s="98"/>
      <c r="R46" s="98"/>
      <c r="S46" s="98"/>
      <c r="T46" s="98"/>
      <c r="U46" s="98"/>
      <c r="V46" s="98"/>
      <c r="W46" s="98"/>
      <c r="X46" s="98"/>
      <c r="Y46" s="98"/>
    </row>
    <row r="47" spans="2:17">
      <c r="B47" s="115"/>
      <c r="C47" t="s">
        <v>2</v>
      </c>
      <c r="D47" t="s">
        <v>71</v>
      </c>
      <c r="E47" t="s">
        <v>72</v>
      </c>
      <c r="F47" t="s">
        <v>73</v>
      </c>
      <c r="J47" s="116"/>
      <c r="K47" s="116"/>
      <c r="L47" s="116"/>
      <c r="N47" s="116"/>
      <c r="O47" s="116"/>
      <c r="P47" s="116"/>
      <c r="Q47" s="116"/>
    </row>
    <row r="48" spans="3:8">
      <c r="C48" t="s">
        <v>17</v>
      </c>
      <c r="D48">
        <v>365</v>
      </c>
      <c r="E48">
        <v>88</v>
      </c>
      <c r="F48">
        <v>8827</v>
      </c>
      <c r="G48" s="116"/>
      <c r="H48" s="116"/>
    </row>
    <row r="49" spans="3:8">
      <c r="C49" t="s">
        <v>22</v>
      </c>
      <c r="D49">
        <v>355</v>
      </c>
      <c r="E49">
        <v>72</v>
      </c>
      <c r="F49">
        <v>8385</v>
      </c>
      <c r="G49" s="116"/>
      <c r="H49" s="116"/>
    </row>
    <row r="50" spans="3:8">
      <c r="C50" t="s">
        <v>26</v>
      </c>
      <c r="D50">
        <v>1566.5</v>
      </c>
      <c r="E50">
        <v>690.5</v>
      </c>
      <c r="F50">
        <v>39730.96</v>
      </c>
      <c r="G50" s="116"/>
      <c r="H50" s="116"/>
    </row>
    <row r="51" spans="2:8">
      <c r="B51" s="116"/>
      <c r="C51" t="s">
        <v>47</v>
      </c>
      <c r="D51">
        <v>156</v>
      </c>
      <c r="E51">
        <v>36.5</v>
      </c>
      <c r="F51">
        <v>3658.75</v>
      </c>
      <c r="G51" s="116"/>
      <c r="H51" s="116"/>
    </row>
    <row r="52" spans="2:8">
      <c r="B52" s="116"/>
      <c r="C52" t="s">
        <v>49</v>
      </c>
      <c r="D52">
        <v>432</v>
      </c>
      <c r="E52">
        <v>71.5</v>
      </c>
      <c r="F52">
        <v>9836.5</v>
      </c>
      <c r="G52" s="116"/>
      <c r="H52" s="116"/>
    </row>
    <row r="53" spans="2:8">
      <c r="B53" s="116"/>
      <c r="C53" t="s">
        <v>53</v>
      </c>
      <c r="D53">
        <v>563</v>
      </c>
      <c r="E53">
        <v>218</v>
      </c>
      <c r="F53">
        <v>14388</v>
      </c>
      <c r="G53" s="116"/>
      <c r="H53" s="116"/>
    </row>
    <row r="54" spans="2:8">
      <c r="B54" s="116"/>
      <c r="C54" t="s">
        <v>60</v>
      </c>
      <c r="D54">
        <v>840.5</v>
      </c>
      <c r="E54">
        <v>214.5</v>
      </c>
      <c r="F54">
        <v>21302</v>
      </c>
      <c r="G54" s="116"/>
      <c r="H54" s="116"/>
    </row>
    <row r="55" spans="2:6">
      <c r="B55" s="116"/>
      <c r="C55" t="s">
        <v>74</v>
      </c>
      <c r="D55">
        <v>4278</v>
      </c>
      <c r="E55">
        <v>1391</v>
      </c>
      <c r="F55">
        <v>106128.21</v>
      </c>
    </row>
    <row r="56" spans="2:5">
      <c r="B56" s="116"/>
      <c r="C56"/>
      <c r="D56"/>
      <c r="E56"/>
    </row>
    <row r="57" spans="2:5">
      <c r="B57" s="116"/>
      <c r="C57"/>
      <c r="D57"/>
      <c r="E57"/>
    </row>
    <row r="58" spans="2:5">
      <c r="B58" s="116"/>
      <c r="C58"/>
      <c r="D58"/>
      <c r="E58"/>
    </row>
    <row r="59" spans="2:5">
      <c r="B59" s="116"/>
      <c r="C59"/>
      <c r="D59"/>
      <c r="E59"/>
    </row>
    <row r="60" spans="2:5">
      <c r="B60" s="116"/>
      <c r="C60"/>
      <c r="D60"/>
      <c r="E60"/>
    </row>
    <row r="61" spans="2:5">
      <c r="B61" s="116"/>
      <c r="C61"/>
      <c r="D61"/>
      <c r="E61"/>
    </row>
    <row r="62" spans="3:5">
      <c r="C62"/>
      <c r="D62"/>
      <c r="E62"/>
    </row>
    <row r="63" spans="3:5">
      <c r="C63"/>
      <c r="D63"/>
      <c r="E63"/>
    </row>
    <row r="64" spans="3:5">
      <c r="C64"/>
      <c r="D64"/>
      <c r="E64"/>
    </row>
  </sheetData>
  <autoFilter xmlns:etc="http://www.wps.cn/officeDocument/2017/etCustomData" ref="A2:Y41" etc:filterBottomFollowUsedRange="0">
    <sortState ref="A2:Y41">
      <sortCondition ref="B2" descending="1"/>
    </sortState>
    <extLst/>
  </autoFilter>
  <sortState ref="B3:P71">
    <sortCondition ref="B3:B71"/>
    <sortCondition ref="D3:D71"/>
  </sortState>
  <mergeCells count="4">
    <mergeCell ref="A1:P1"/>
    <mergeCell ref="A40:C40"/>
    <mergeCell ref="A41:B41"/>
    <mergeCell ref="C41:P41"/>
  </mergeCells>
  <conditionalFormatting sqref="B1">
    <cfRule type="duplicateValues" dxfId="0" priority="4"/>
  </conditionalFormatting>
  <conditionalFormatting sqref="C1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3"/>
    <cfRule type="duplicateValues" dxfId="0" priority="2"/>
    <cfRule type="duplicateValues" dxfId="0" priority="1"/>
  </conditionalFormatting>
  <conditionalFormatting sqref="B2">
    <cfRule type="duplicateValues" dxfId="0" priority="944"/>
    <cfRule type="duplicateValues" dxfId="0" priority="927"/>
    <cfRule type="duplicateValues" dxfId="0" priority="910"/>
    <cfRule type="duplicateValues" dxfId="0" priority="893"/>
    <cfRule type="duplicateValues" dxfId="0" priority="876"/>
    <cfRule type="duplicateValues" dxfId="0" priority="842"/>
  </conditionalFormatting>
  <conditionalFormatting sqref="C2">
    <cfRule type="duplicateValues" dxfId="0" priority="978"/>
    <cfRule type="duplicateValues" dxfId="0" priority="961"/>
    <cfRule type="duplicateValues" dxfId="0" priority="859"/>
    <cfRule type="duplicateValues" dxfId="0" priority="825"/>
  </conditionalFormatting>
  <conditionalFormatting sqref="B3">
    <cfRule type="duplicateValues" dxfId="0" priority="797"/>
    <cfRule type="duplicateValues" dxfId="0" priority="798"/>
    <cfRule type="duplicateValues" dxfId="0" priority="799"/>
    <cfRule type="duplicateValues" dxfId="0" priority="800"/>
    <cfRule type="duplicateValues" dxfId="0" priority="801"/>
    <cfRule type="duplicateValues" dxfId="0" priority="802"/>
  </conditionalFormatting>
  <conditionalFormatting sqref="C3">
    <cfRule type="duplicateValues" dxfId="0" priority="823"/>
    <cfRule type="duplicateValues" dxfId="0" priority="857"/>
    <cfRule type="duplicateValues" dxfId="0" priority="959"/>
    <cfRule type="duplicateValues" dxfId="0" priority="976"/>
  </conditionalFormatting>
  <conditionalFormatting sqref="B4">
    <cfRule type="duplicateValues" dxfId="0" priority="330"/>
    <cfRule type="duplicateValues" dxfId="0" priority="329"/>
    <cfRule type="duplicateValues" dxfId="0" priority="328"/>
    <cfRule type="duplicateValues" dxfId="0" priority="327"/>
    <cfRule type="duplicateValues" dxfId="0" priority="326"/>
    <cfRule type="duplicateValues" dxfId="0" priority="325"/>
  </conditionalFormatting>
  <conditionalFormatting sqref="C4">
    <cfRule type="duplicateValues" dxfId="0" priority="334"/>
    <cfRule type="duplicateValues" dxfId="0" priority="333"/>
    <cfRule type="duplicateValues" dxfId="0" priority="332"/>
    <cfRule type="duplicateValues" dxfId="0" priority="331"/>
    <cfRule type="duplicateValues" dxfId="0" priority="324"/>
    <cfRule type="duplicateValues" dxfId="0" priority="323"/>
    <cfRule type="duplicateValues" dxfId="0" priority="322"/>
  </conditionalFormatting>
  <conditionalFormatting sqref="B5">
    <cfRule type="duplicateValues" dxfId="0" priority="986"/>
    <cfRule type="duplicateValues" dxfId="0" priority="994"/>
    <cfRule type="duplicateValues" dxfId="0" priority="998"/>
    <cfRule type="duplicateValues" dxfId="0" priority="1002"/>
    <cfRule type="duplicateValues" dxfId="0" priority="1006"/>
    <cfRule type="duplicateValues" dxfId="0" priority="1010"/>
  </conditionalFormatting>
  <conditionalFormatting sqref="C5">
    <cfRule type="duplicateValues" dxfId="0" priority="982"/>
    <cfRule type="duplicateValues" dxfId="0" priority="990"/>
    <cfRule type="duplicateValues" dxfId="0" priority="1014"/>
    <cfRule type="duplicateValues" dxfId="0" priority="1018"/>
  </conditionalFormatting>
  <conditionalFormatting sqref="B6">
    <cfRule type="duplicateValues" dxfId="0" priority="561"/>
    <cfRule type="duplicateValues" dxfId="0" priority="563"/>
    <cfRule type="duplicateValues" dxfId="0" priority="564"/>
    <cfRule type="duplicateValues" dxfId="0" priority="565"/>
    <cfRule type="duplicateValues" dxfId="0" priority="566"/>
    <cfRule type="duplicateValues" dxfId="0" priority="567"/>
  </conditionalFormatting>
  <conditionalFormatting sqref="C6">
    <cfRule type="duplicateValues" dxfId="0" priority="558"/>
    <cfRule type="duplicateValues" dxfId="0" priority="559"/>
    <cfRule type="duplicateValues" dxfId="0" priority="560"/>
    <cfRule type="duplicateValues" dxfId="0" priority="562"/>
    <cfRule type="duplicateValues" dxfId="0" priority="568"/>
    <cfRule type="duplicateValues" dxfId="0" priority="569"/>
  </conditionalFormatting>
  <conditionalFormatting sqref="B7">
    <cfRule type="duplicateValues" dxfId="0" priority="410"/>
    <cfRule type="duplicateValues" dxfId="0" priority="442"/>
    <cfRule type="duplicateValues" dxfId="0" priority="458"/>
    <cfRule type="duplicateValues" dxfId="0" priority="474"/>
    <cfRule type="duplicateValues" dxfId="0" priority="490"/>
    <cfRule type="duplicateValues" dxfId="0" priority="506"/>
  </conditionalFormatting>
  <conditionalFormatting sqref="C7">
    <cfRule type="duplicateValues" dxfId="0" priority="362"/>
    <cfRule type="duplicateValues" dxfId="0" priority="378"/>
    <cfRule type="duplicateValues" dxfId="0" priority="394"/>
    <cfRule type="duplicateValues" dxfId="0" priority="426"/>
    <cfRule type="duplicateValues" dxfId="0" priority="522"/>
    <cfRule type="duplicateValues" dxfId="0" priority="538"/>
  </conditionalFormatting>
  <conditionalFormatting sqref="B8">
    <cfRule type="duplicateValues" dxfId="0" priority="409"/>
    <cfRule type="duplicateValues" dxfId="0" priority="441"/>
    <cfRule type="duplicateValues" dxfId="0" priority="457"/>
    <cfRule type="duplicateValues" dxfId="0" priority="473"/>
    <cfRule type="duplicateValues" dxfId="0" priority="489"/>
    <cfRule type="duplicateValues" dxfId="0" priority="505"/>
  </conditionalFormatting>
  <conditionalFormatting sqref="C8">
    <cfRule type="duplicateValues" dxfId="0" priority="361"/>
    <cfRule type="duplicateValues" dxfId="0" priority="377"/>
    <cfRule type="duplicateValues" dxfId="0" priority="393"/>
    <cfRule type="duplicateValues" dxfId="0" priority="425"/>
    <cfRule type="duplicateValues" dxfId="0" priority="521"/>
    <cfRule type="duplicateValues" dxfId="0" priority="537"/>
  </conditionalFormatting>
  <conditionalFormatting sqref="B9">
    <cfRule type="duplicateValues" dxfId="0" priority="408"/>
    <cfRule type="duplicateValues" dxfId="0" priority="440"/>
    <cfRule type="duplicateValues" dxfId="0" priority="456"/>
    <cfRule type="duplicateValues" dxfId="0" priority="472"/>
    <cfRule type="duplicateValues" dxfId="0" priority="488"/>
    <cfRule type="duplicateValues" dxfId="0" priority="504"/>
  </conditionalFormatting>
  <conditionalFormatting sqref="C9">
    <cfRule type="duplicateValues" dxfId="0" priority="360"/>
    <cfRule type="duplicateValues" dxfId="0" priority="376"/>
    <cfRule type="duplicateValues" dxfId="0" priority="392"/>
    <cfRule type="duplicateValues" dxfId="0" priority="424"/>
    <cfRule type="duplicateValues" dxfId="0" priority="520"/>
    <cfRule type="duplicateValues" dxfId="0" priority="536"/>
  </conditionalFormatting>
  <conditionalFormatting sqref="B10">
    <cfRule type="duplicateValues" dxfId="0" priority="407"/>
    <cfRule type="duplicateValues" dxfId="0" priority="439"/>
    <cfRule type="duplicateValues" dxfId="0" priority="455"/>
    <cfRule type="duplicateValues" dxfId="0" priority="471"/>
    <cfRule type="duplicateValues" dxfId="0" priority="487"/>
    <cfRule type="duplicateValues" dxfId="0" priority="503"/>
  </conditionalFormatting>
  <conditionalFormatting sqref="C10">
    <cfRule type="duplicateValues" dxfId="0" priority="359"/>
    <cfRule type="duplicateValues" dxfId="0" priority="375"/>
    <cfRule type="duplicateValues" dxfId="0" priority="391"/>
    <cfRule type="duplicateValues" dxfId="0" priority="423"/>
    <cfRule type="duplicateValues" dxfId="0" priority="519"/>
    <cfRule type="duplicateValues" dxfId="0" priority="535"/>
  </conditionalFormatting>
  <conditionalFormatting sqref="B11">
    <cfRule type="duplicateValues" dxfId="0" priority="221"/>
    <cfRule type="duplicateValues" dxfId="0" priority="239"/>
    <cfRule type="duplicateValues" dxfId="0" priority="248"/>
    <cfRule type="duplicateValues" dxfId="0" priority="257"/>
    <cfRule type="duplicateValues" dxfId="0" priority="266"/>
    <cfRule type="duplicateValues" dxfId="0" priority="275"/>
  </conditionalFormatting>
  <conditionalFormatting sqref="C11">
    <cfRule type="duplicateValues" dxfId="0" priority="185"/>
    <cfRule type="duplicateValues" dxfId="0" priority="194"/>
    <cfRule type="duplicateValues" dxfId="0" priority="203"/>
    <cfRule type="duplicateValues" dxfId="0" priority="212"/>
    <cfRule type="duplicateValues" dxfId="0" priority="230"/>
    <cfRule type="duplicateValues" dxfId="0" priority="284"/>
    <cfRule type="duplicateValues" dxfId="0" priority="293"/>
  </conditionalFormatting>
  <conditionalFormatting sqref="B12">
    <cfRule type="duplicateValues" dxfId="0" priority="220"/>
    <cfRule type="duplicateValues" dxfId="0" priority="238"/>
    <cfRule type="duplicateValues" dxfId="0" priority="247"/>
    <cfRule type="duplicateValues" dxfId="0" priority="256"/>
    <cfRule type="duplicateValues" dxfId="0" priority="265"/>
    <cfRule type="duplicateValues" dxfId="0" priority="274"/>
  </conditionalFormatting>
  <conditionalFormatting sqref="C12">
    <cfRule type="duplicateValues" dxfId="0" priority="184"/>
    <cfRule type="duplicateValues" dxfId="0" priority="193"/>
    <cfRule type="duplicateValues" dxfId="0" priority="202"/>
    <cfRule type="duplicateValues" dxfId="0" priority="211"/>
    <cfRule type="duplicateValues" dxfId="0" priority="229"/>
    <cfRule type="duplicateValues" dxfId="0" priority="283"/>
    <cfRule type="duplicateValues" dxfId="0" priority="292"/>
  </conditionalFormatting>
  <conditionalFormatting sqref="B13">
    <cfRule type="duplicateValues" dxfId="0" priority="219"/>
    <cfRule type="duplicateValues" dxfId="0" priority="237"/>
    <cfRule type="duplicateValues" dxfId="0" priority="246"/>
    <cfRule type="duplicateValues" dxfId="0" priority="255"/>
    <cfRule type="duplicateValues" dxfId="0" priority="264"/>
    <cfRule type="duplicateValues" dxfId="0" priority="273"/>
  </conditionalFormatting>
  <conditionalFormatting sqref="C13">
    <cfRule type="duplicateValues" dxfId="0" priority="183"/>
    <cfRule type="duplicateValues" dxfId="0" priority="192"/>
    <cfRule type="duplicateValues" dxfId="0" priority="201"/>
    <cfRule type="duplicateValues" dxfId="0" priority="210"/>
    <cfRule type="duplicateValues" dxfId="0" priority="228"/>
    <cfRule type="duplicateValues" dxfId="0" priority="282"/>
    <cfRule type="duplicateValues" dxfId="0" priority="291"/>
  </conditionalFormatting>
  <conditionalFormatting sqref="B14">
    <cfRule type="duplicateValues" dxfId="0" priority="218"/>
    <cfRule type="duplicateValues" dxfId="0" priority="236"/>
    <cfRule type="duplicateValues" dxfId="0" priority="245"/>
    <cfRule type="duplicateValues" dxfId="0" priority="254"/>
    <cfRule type="duplicateValues" dxfId="0" priority="263"/>
    <cfRule type="duplicateValues" dxfId="0" priority="272"/>
  </conditionalFormatting>
  <conditionalFormatting sqref="C14">
    <cfRule type="duplicateValues" dxfId="0" priority="182"/>
    <cfRule type="duplicateValues" dxfId="0" priority="191"/>
    <cfRule type="duplicateValues" dxfId="0" priority="200"/>
    <cfRule type="duplicateValues" dxfId="0" priority="209"/>
    <cfRule type="duplicateValues" dxfId="0" priority="227"/>
    <cfRule type="duplicateValues" dxfId="0" priority="281"/>
    <cfRule type="duplicateValues" dxfId="0" priority="290"/>
  </conditionalFormatting>
  <conditionalFormatting sqref="B15">
    <cfRule type="duplicateValues" dxfId="0" priority="217"/>
    <cfRule type="duplicateValues" dxfId="0" priority="235"/>
    <cfRule type="duplicateValues" dxfId="0" priority="244"/>
    <cfRule type="duplicateValues" dxfId="0" priority="253"/>
    <cfRule type="duplicateValues" dxfId="0" priority="262"/>
    <cfRule type="duplicateValues" dxfId="0" priority="271"/>
  </conditionalFormatting>
  <conditionalFormatting sqref="C15">
    <cfRule type="duplicateValues" dxfId="0" priority="181"/>
    <cfRule type="duplicateValues" dxfId="0" priority="190"/>
    <cfRule type="duplicateValues" dxfId="0" priority="199"/>
    <cfRule type="duplicateValues" dxfId="0" priority="208"/>
    <cfRule type="duplicateValues" dxfId="0" priority="226"/>
    <cfRule type="duplicateValues" dxfId="0" priority="280"/>
    <cfRule type="duplicateValues" dxfId="0" priority="289"/>
  </conditionalFormatting>
  <conditionalFormatting sqref="B16">
    <cfRule type="duplicateValues" dxfId="0" priority="216"/>
    <cfRule type="duplicateValues" dxfId="0" priority="234"/>
    <cfRule type="duplicateValues" dxfId="0" priority="243"/>
    <cfRule type="duplicateValues" dxfId="0" priority="252"/>
    <cfRule type="duplicateValues" dxfId="0" priority="261"/>
    <cfRule type="duplicateValues" dxfId="0" priority="270"/>
  </conditionalFormatting>
  <conditionalFormatting sqref="C16">
    <cfRule type="duplicateValues" dxfId="0" priority="180"/>
    <cfRule type="duplicateValues" dxfId="0" priority="189"/>
    <cfRule type="duplicateValues" dxfId="0" priority="198"/>
    <cfRule type="duplicateValues" dxfId="0" priority="207"/>
    <cfRule type="duplicateValues" dxfId="0" priority="225"/>
    <cfRule type="duplicateValues" dxfId="0" priority="279"/>
    <cfRule type="duplicateValues" dxfId="0" priority="288"/>
  </conditionalFormatting>
  <conditionalFormatting sqref="B17">
    <cfRule type="duplicateValues" dxfId="0" priority="215"/>
    <cfRule type="duplicateValues" dxfId="0" priority="233"/>
    <cfRule type="duplicateValues" dxfId="0" priority="242"/>
    <cfRule type="duplicateValues" dxfId="0" priority="251"/>
    <cfRule type="duplicateValues" dxfId="0" priority="260"/>
    <cfRule type="duplicateValues" dxfId="0" priority="269"/>
  </conditionalFormatting>
  <conditionalFormatting sqref="C17">
    <cfRule type="duplicateValues" dxfId="0" priority="179"/>
    <cfRule type="duplicateValues" dxfId="0" priority="188"/>
    <cfRule type="duplicateValues" dxfId="0" priority="197"/>
    <cfRule type="duplicateValues" dxfId="0" priority="206"/>
    <cfRule type="duplicateValues" dxfId="0" priority="224"/>
    <cfRule type="duplicateValues" dxfId="0" priority="278"/>
    <cfRule type="duplicateValues" dxfId="0" priority="287"/>
  </conditionalFormatting>
  <conditionalFormatting sqref="B18">
    <cfRule type="duplicateValues" dxfId="0" priority="214"/>
    <cfRule type="duplicateValues" dxfId="0" priority="232"/>
    <cfRule type="duplicateValues" dxfId="0" priority="241"/>
    <cfRule type="duplicateValues" dxfId="0" priority="250"/>
    <cfRule type="duplicateValues" dxfId="0" priority="259"/>
    <cfRule type="duplicateValues" dxfId="0" priority="268"/>
  </conditionalFormatting>
  <conditionalFormatting sqref="C18">
    <cfRule type="duplicateValues" dxfId="0" priority="178"/>
    <cfRule type="duplicateValues" dxfId="0" priority="187"/>
    <cfRule type="duplicateValues" dxfId="0" priority="196"/>
    <cfRule type="duplicateValues" dxfId="0" priority="205"/>
    <cfRule type="duplicateValues" dxfId="0" priority="223"/>
    <cfRule type="duplicateValues" dxfId="0" priority="277"/>
    <cfRule type="duplicateValues" dxfId="0" priority="286"/>
  </conditionalFormatting>
  <conditionalFormatting sqref="B19">
    <cfRule type="duplicateValues" dxfId="0" priority="213"/>
    <cfRule type="duplicateValues" dxfId="0" priority="231"/>
    <cfRule type="duplicateValues" dxfId="0" priority="240"/>
    <cfRule type="duplicateValues" dxfId="0" priority="249"/>
    <cfRule type="duplicateValues" dxfId="0" priority="258"/>
    <cfRule type="duplicateValues" dxfId="0" priority="267"/>
  </conditionalFormatting>
  <conditionalFormatting sqref="C19">
    <cfRule type="duplicateValues" dxfId="0" priority="177"/>
    <cfRule type="duplicateValues" dxfId="0" priority="186"/>
    <cfRule type="duplicateValues" dxfId="0" priority="195"/>
    <cfRule type="duplicateValues" dxfId="0" priority="204"/>
    <cfRule type="duplicateValues" dxfId="0" priority="222"/>
    <cfRule type="duplicateValues" dxfId="0" priority="276"/>
    <cfRule type="duplicateValues" dxfId="0" priority="285"/>
  </conditionalFormatting>
  <conditionalFormatting sqref="B20">
    <cfRule type="duplicateValues" dxfId="0" priority="144"/>
    <cfRule type="duplicateValues" dxfId="0" priority="152"/>
    <cfRule type="duplicateValues" dxfId="0" priority="156"/>
    <cfRule type="duplicateValues" dxfId="0" priority="160"/>
    <cfRule type="duplicateValues" dxfId="0" priority="164"/>
    <cfRule type="duplicateValues" dxfId="0" priority="168"/>
  </conditionalFormatting>
  <conditionalFormatting sqref="C20">
    <cfRule type="duplicateValues" dxfId="0" priority="128"/>
    <cfRule type="duplicateValues" dxfId="0" priority="132"/>
    <cfRule type="duplicateValues" dxfId="0" priority="136"/>
    <cfRule type="duplicateValues" dxfId="0" priority="140"/>
    <cfRule type="duplicateValues" dxfId="0" priority="148"/>
    <cfRule type="duplicateValues" dxfId="0" priority="172"/>
    <cfRule type="duplicateValues" dxfId="0" priority="176"/>
  </conditionalFormatting>
  <conditionalFormatting sqref="B21">
    <cfRule type="duplicateValues" dxfId="0" priority="143"/>
    <cfRule type="duplicateValues" dxfId="0" priority="151"/>
    <cfRule type="duplicateValues" dxfId="0" priority="155"/>
    <cfRule type="duplicateValues" dxfId="0" priority="159"/>
    <cfRule type="duplicateValues" dxfId="0" priority="163"/>
    <cfRule type="duplicateValues" dxfId="0" priority="167"/>
  </conditionalFormatting>
  <conditionalFormatting sqref="C21">
    <cfRule type="duplicateValues" dxfId="0" priority="127"/>
    <cfRule type="duplicateValues" dxfId="0" priority="131"/>
    <cfRule type="duplicateValues" dxfId="0" priority="135"/>
    <cfRule type="duplicateValues" dxfId="0" priority="139"/>
    <cfRule type="duplicateValues" dxfId="0" priority="147"/>
    <cfRule type="duplicateValues" dxfId="0" priority="171"/>
    <cfRule type="duplicateValues" dxfId="0" priority="175"/>
  </conditionalFormatting>
  <conditionalFormatting sqref="B22">
    <cfRule type="duplicateValues" dxfId="0" priority="142"/>
    <cfRule type="duplicateValues" dxfId="0" priority="150"/>
    <cfRule type="duplicateValues" dxfId="0" priority="154"/>
    <cfRule type="duplicateValues" dxfId="0" priority="158"/>
    <cfRule type="duplicateValues" dxfId="0" priority="162"/>
    <cfRule type="duplicateValues" dxfId="0" priority="166"/>
  </conditionalFormatting>
  <conditionalFormatting sqref="C22">
    <cfRule type="duplicateValues" dxfId="0" priority="126"/>
    <cfRule type="duplicateValues" dxfId="0" priority="130"/>
    <cfRule type="duplicateValues" dxfId="0" priority="134"/>
    <cfRule type="duplicateValues" dxfId="0" priority="138"/>
    <cfRule type="duplicateValues" dxfId="0" priority="146"/>
    <cfRule type="duplicateValues" dxfId="0" priority="170"/>
    <cfRule type="duplicateValues" dxfId="0" priority="174"/>
  </conditionalFormatting>
  <conditionalFormatting sqref="B23">
    <cfRule type="duplicateValues" dxfId="0" priority="141"/>
    <cfRule type="duplicateValues" dxfId="0" priority="149"/>
    <cfRule type="duplicateValues" dxfId="0" priority="153"/>
    <cfRule type="duplicateValues" dxfId="0" priority="157"/>
    <cfRule type="duplicateValues" dxfId="0" priority="161"/>
    <cfRule type="duplicateValues" dxfId="0" priority="165"/>
  </conditionalFormatting>
  <conditionalFormatting sqref="C23">
    <cfRule type="duplicateValues" dxfId="0" priority="125"/>
    <cfRule type="duplicateValues" dxfId="0" priority="129"/>
    <cfRule type="duplicateValues" dxfId="0" priority="133"/>
    <cfRule type="duplicateValues" dxfId="0" priority="137"/>
    <cfRule type="duplicateValues" dxfId="0" priority="145"/>
    <cfRule type="duplicateValues" dxfId="0" priority="169"/>
    <cfRule type="duplicateValues" dxfId="0" priority="173"/>
  </conditionalFormatting>
  <conditionalFormatting sqref="B24">
    <cfRule type="duplicateValues" dxfId="0" priority="405"/>
    <cfRule type="duplicateValues" dxfId="0" priority="437"/>
    <cfRule type="duplicateValues" dxfId="0" priority="453"/>
    <cfRule type="duplicateValues" dxfId="0" priority="469"/>
    <cfRule type="duplicateValues" dxfId="0" priority="485"/>
    <cfRule type="duplicateValues" dxfId="0" priority="501"/>
  </conditionalFormatting>
  <conditionalFormatting sqref="C24">
    <cfRule type="duplicateValues" dxfId="0" priority="357"/>
    <cfRule type="duplicateValues" dxfId="0" priority="373"/>
    <cfRule type="duplicateValues" dxfId="0" priority="389"/>
    <cfRule type="duplicateValues" dxfId="0" priority="421"/>
    <cfRule type="duplicateValues" dxfId="0" priority="517"/>
    <cfRule type="duplicateValues" dxfId="0" priority="533"/>
  </conditionalFormatting>
  <conditionalFormatting sqref="B25">
    <cfRule type="duplicateValues" dxfId="0" priority="402"/>
    <cfRule type="duplicateValues" dxfId="0" priority="434"/>
    <cfRule type="duplicateValues" dxfId="0" priority="450"/>
    <cfRule type="duplicateValues" dxfId="0" priority="466"/>
    <cfRule type="duplicateValues" dxfId="0" priority="482"/>
    <cfRule type="duplicateValues" dxfId="0" priority="498"/>
  </conditionalFormatting>
  <conditionalFormatting sqref="C25">
    <cfRule type="duplicateValues" dxfId="0" priority="354"/>
    <cfRule type="duplicateValues" dxfId="0" priority="370"/>
    <cfRule type="duplicateValues" dxfId="0" priority="386"/>
    <cfRule type="duplicateValues" dxfId="0" priority="418"/>
    <cfRule type="duplicateValues" dxfId="0" priority="514"/>
    <cfRule type="duplicateValues" dxfId="0" priority="530"/>
  </conditionalFormatting>
  <conditionalFormatting sqref="B26">
    <cfRule type="duplicateValues" dxfId="0" priority="401"/>
    <cfRule type="duplicateValues" dxfId="0" priority="433"/>
    <cfRule type="duplicateValues" dxfId="0" priority="449"/>
    <cfRule type="duplicateValues" dxfId="0" priority="465"/>
    <cfRule type="duplicateValues" dxfId="0" priority="481"/>
    <cfRule type="duplicateValues" dxfId="0" priority="497"/>
  </conditionalFormatting>
  <conditionalFormatting sqref="C26">
    <cfRule type="duplicateValues" dxfId="0" priority="353"/>
    <cfRule type="duplicateValues" dxfId="0" priority="369"/>
    <cfRule type="duplicateValues" dxfId="0" priority="385"/>
    <cfRule type="duplicateValues" dxfId="0" priority="417"/>
    <cfRule type="duplicateValues" dxfId="0" priority="513"/>
    <cfRule type="duplicateValues" dxfId="0" priority="529"/>
  </conditionalFormatting>
  <conditionalFormatting sqref="B27">
    <cfRule type="duplicateValues" dxfId="0" priority="400"/>
    <cfRule type="duplicateValues" dxfId="0" priority="432"/>
    <cfRule type="duplicateValues" dxfId="0" priority="448"/>
    <cfRule type="duplicateValues" dxfId="0" priority="464"/>
    <cfRule type="duplicateValues" dxfId="0" priority="480"/>
    <cfRule type="duplicateValues" dxfId="0" priority="496"/>
  </conditionalFormatting>
  <conditionalFormatting sqref="C27">
    <cfRule type="duplicateValues" dxfId="0" priority="352"/>
    <cfRule type="duplicateValues" dxfId="0" priority="368"/>
    <cfRule type="duplicateValues" dxfId="0" priority="384"/>
    <cfRule type="duplicateValues" dxfId="0" priority="416"/>
    <cfRule type="duplicateValues" dxfId="0" priority="512"/>
    <cfRule type="duplicateValues" dxfId="0" priority="528"/>
  </conditionalFormatting>
  <conditionalFormatting sqref="B28">
    <cfRule type="duplicateValues" dxfId="0" priority="91"/>
    <cfRule type="duplicateValues" dxfId="0" priority="99"/>
    <cfRule type="duplicateValues" dxfId="0" priority="103"/>
    <cfRule type="duplicateValues" dxfId="0" priority="107"/>
    <cfRule type="duplicateValues" dxfId="0" priority="111"/>
    <cfRule type="duplicateValues" dxfId="0" priority="115"/>
  </conditionalFormatting>
  <conditionalFormatting sqref="C28"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</conditionalFormatting>
  <conditionalFormatting sqref="B29">
    <cfRule type="duplicateValues" dxfId="0" priority="399"/>
    <cfRule type="duplicateValues" dxfId="0" priority="431"/>
    <cfRule type="duplicateValues" dxfId="0" priority="447"/>
    <cfRule type="duplicateValues" dxfId="0" priority="463"/>
    <cfRule type="duplicateValues" dxfId="0" priority="479"/>
    <cfRule type="duplicateValues" dxfId="0" priority="495"/>
  </conditionalFormatting>
  <conditionalFormatting sqref="C29">
    <cfRule type="duplicateValues" dxfId="0" priority="351"/>
    <cfRule type="duplicateValues" dxfId="0" priority="367"/>
    <cfRule type="duplicateValues" dxfId="0" priority="383"/>
    <cfRule type="duplicateValues" dxfId="0" priority="415"/>
    <cfRule type="duplicateValues" dxfId="0" priority="511"/>
    <cfRule type="duplicateValues" dxfId="0" priority="527"/>
  </conditionalFormatting>
  <conditionalFormatting sqref="B30">
    <cfRule type="duplicateValues" dxfId="0" priority="398"/>
    <cfRule type="duplicateValues" dxfId="0" priority="430"/>
    <cfRule type="duplicateValues" dxfId="0" priority="446"/>
    <cfRule type="duplicateValues" dxfId="0" priority="462"/>
    <cfRule type="duplicateValues" dxfId="0" priority="478"/>
    <cfRule type="duplicateValues" dxfId="0" priority="494"/>
  </conditionalFormatting>
  <conditionalFormatting sqref="C30">
    <cfRule type="duplicateValues" dxfId="0" priority="350"/>
    <cfRule type="duplicateValues" dxfId="0" priority="366"/>
    <cfRule type="duplicateValues" dxfId="0" priority="382"/>
    <cfRule type="duplicateValues" dxfId="0" priority="414"/>
    <cfRule type="duplicateValues" dxfId="0" priority="510"/>
    <cfRule type="duplicateValues" dxfId="0" priority="526"/>
  </conditionalFormatting>
  <conditionalFormatting sqref="B31">
    <cfRule type="duplicateValues" dxfId="0" priority="397"/>
    <cfRule type="duplicateValues" dxfId="0" priority="429"/>
    <cfRule type="duplicateValues" dxfId="0" priority="445"/>
    <cfRule type="duplicateValues" dxfId="0" priority="461"/>
    <cfRule type="duplicateValues" dxfId="0" priority="477"/>
    <cfRule type="duplicateValues" dxfId="0" priority="493"/>
  </conditionalFormatting>
  <conditionalFormatting sqref="C31">
    <cfRule type="duplicateValues" dxfId="0" priority="349"/>
    <cfRule type="duplicateValues" dxfId="0" priority="365"/>
    <cfRule type="duplicateValues" dxfId="0" priority="381"/>
    <cfRule type="duplicateValues" dxfId="0" priority="413"/>
    <cfRule type="duplicateValues" dxfId="0" priority="509"/>
    <cfRule type="duplicateValues" dxfId="0" priority="525"/>
  </conditionalFormatting>
  <conditionalFormatting sqref="B32">
    <cfRule type="duplicateValues" dxfId="0" priority="313"/>
    <cfRule type="duplicateValues" dxfId="0" priority="315"/>
    <cfRule type="duplicateValues" dxfId="0" priority="316"/>
    <cfRule type="duplicateValues" dxfId="0" priority="317"/>
    <cfRule type="duplicateValues" dxfId="0" priority="318"/>
    <cfRule type="duplicateValues" dxfId="0" priority="319"/>
  </conditionalFormatting>
  <conditionalFormatting sqref="C32">
    <cfRule type="duplicateValues" dxfId="0" priority="294"/>
    <cfRule type="duplicateValues" dxfId="0" priority="295"/>
    <cfRule type="duplicateValues" dxfId="0" priority="296"/>
    <cfRule type="duplicateValues" dxfId="0" priority="297"/>
    <cfRule type="duplicateValues" dxfId="0" priority="298"/>
    <cfRule type="duplicateValues" dxfId="0" priority="299"/>
    <cfRule type="duplicateValues" dxfId="0" priority="300"/>
    <cfRule type="duplicateValues" dxfId="0" priority="301"/>
    <cfRule type="duplicateValues" dxfId="0" priority="302"/>
    <cfRule type="duplicateValues" dxfId="0" priority="303"/>
    <cfRule type="duplicateValues" dxfId="0" priority="304"/>
    <cfRule type="duplicateValues" dxfId="0" priority="305"/>
    <cfRule type="duplicateValues" dxfId="0" priority="306"/>
    <cfRule type="duplicateValues" dxfId="0" priority="307"/>
    <cfRule type="duplicateValues" dxfId="0" priority="308"/>
  </conditionalFormatting>
  <conditionalFormatting sqref="B33"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</conditionalFormatting>
  <conditionalFormatting sqref="C33"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</conditionalFormatting>
  <conditionalFormatting sqref="B34">
    <cfRule type="duplicateValues" dxfId="0" priority="396"/>
    <cfRule type="duplicateValues" dxfId="0" priority="428"/>
    <cfRule type="duplicateValues" dxfId="0" priority="444"/>
    <cfRule type="duplicateValues" dxfId="0" priority="460"/>
    <cfRule type="duplicateValues" dxfId="0" priority="476"/>
    <cfRule type="duplicateValues" dxfId="0" priority="492"/>
  </conditionalFormatting>
  <conditionalFormatting sqref="C34">
    <cfRule type="duplicateValues" dxfId="0" priority="348"/>
    <cfRule type="duplicateValues" dxfId="0" priority="364"/>
    <cfRule type="duplicateValues" dxfId="0" priority="380"/>
    <cfRule type="duplicateValues" dxfId="0" priority="412"/>
    <cfRule type="duplicateValues" dxfId="0" priority="508"/>
    <cfRule type="duplicateValues" dxfId="0" priority="524"/>
  </conditionalFormatting>
  <conditionalFormatting sqref="B35">
    <cfRule type="duplicateValues" dxfId="0" priority="788"/>
    <cfRule type="duplicateValues" dxfId="0" priority="790"/>
    <cfRule type="duplicateValues" dxfId="0" priority="791"/>
    <cfRule type="duplicateValues" dxfId="0" priority="792"/>
    <cfRule type="duplicateValues" dxfId="0" priority="793"/>
    <cfRule type="duplicateValues" dxfId="0" priority="794"/>
  </conditionalFormatting>
  <conditionalFormatting sqref="C35">
    <cfRule type="duplicateValues" dxfId="0" priority="787"/>
    <cfRule type="duplicateValues" dxfId="0" priority="789"/>
    <cfRule type="duplicateValues" dxfId="0" priority="795"/>
    <cfRule type="duplicateValues" dxfId="0" priority="796"/>
  </conditionalFormatting>
  <conditionalFormatting sqref="B36">
    <cfRule type="duplicateValues" dxfId="0" priority="690"/>
    <cfRule type="duplicateValues" dxfId="0" priority="714"/>
    <cfRule type="duplicateValues" dxfId="0" priority="726"/>
    <cfRule type="duplicateValues" dxfId="0" priority="738"/>
    <cfRule type="duplicateValues" dxfId="0" priority="750"/>
    <cfRule type="duplicateValues" dxfId="0" priority="762"/>
  </conditionalFormatting>
  <conditionalFormatting sqref="C36">
    <cfRule type="duplicateValues" dxfId="0" priority="678"/>
    <cfRule type="duplicateValues" dxfId="0" priority="702"/>
    <cfRule type="duplicateValues" dxfId="0" priority="774"/>
    <cfRule type="duplicateValues" dxfId="0" priority="786"/>
  </conditionalFormatting>
  <conditionalFormatting sqref="B37">
    <cfRule type="duplicateValues" dxfId="0" priority="615"/>
    <cfRule type="duplicateValues" dxfId="0" priority="625"/>
    <cfRule type="duplicateValues" dxfId="0" priority="630"/>
    <cfRule type="duplicateValues" dxfId="0" priority="635"/>
    <cfRule type="duplicateValues" dxfId="0" priority="640"/>
    <cfRule type="duplicateValues" dxfId="0" priority="645"/>
  </conditionalFormatting>
  <conditionalFormatting sqref="C37"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</conditionalFormatting>
  <conditionalFormatting sqref="B38">
    <cfRule type="duplicateValues" dxfId="0" priority="613"/>
    <cfRule type="duplicateValues" dxfId="0" priority="623"/>
    <cfRule type="duplicateValues" dxfId="0" priority="628"/>
    <cfRule type="duplicateValues" dxfId="0" priority="633"/>
    <cfRule type="duplicateValues" dxfId="0" priority="638"/>
    <cfRule type="duplicateValues" dxfId="0" priority="643"/>
  </conditionalFormatting>
  <conditionalFormatting sqref="C38">
    <cfRule type="duplicateValues" dxfId="0" priority="608"/>
    <cfRule type="duplicateValues" dxfId="0" priority="618"/>
    <cfRule type="duplicateValues" dxfId="0" priority="648"/>
    <cfRule type="duplicateValues" dxfId="0" priority="653"/>
  </conditionalFormatting>
  <conditionalFormatting sqref="B39">
    <cfRule type="duplicateValues" dxfId="0" priority="339"/>
    <cfRule type="duplicateValues" dxfId="0" priority="341"/>
    <cfRule type="duplicateValues" dxfId="0" priority="342"/>
    <cfRule type="duplicateValues" dxfId="0" priority="343"/>
    <cfRule type="duplicateValues" dxfId="0" priority="344"/>
    <cfRule type="duplicateValues" dxfId="0" priority="345"/>
  </conditionalFormatting>
  <conditionalFormatting sqref="C39">
    <cfRule type="duplicateValues" dxfId="0" priority="336"/>
    <cfRule type="duplicateValues" dxfId="0" priority="337"/>
    <cfRule type="duplicateValues" dxfId="0" priority="338"/>
    <cfRule type="duplicateValues" dxfId="0" priority="340"/>
    <cfRule type="duplicateValues" dxfId="0" priority="346"/>
    <cfRule type="duplicateValues" dxfId="0" priority="347"/>
  </conditionalFormatting>
  <conditionalFormatting sqref="A40">
    <cfRule type="duplicateValues" dxfId="0" priority="1594"/>
    <cfRule type="duplicateValues" dxfId="0" priority="1665"/>
    <cfRule type="duplicateValues" dxfId="0" priority="1736"/>
    <cfRule type="duplicateValues" dxfId="0" priority="1807"/>
    <cfRule type="duplicateValues" dxfId="0" priority="1878"/>
  </conditionalFormatting>
  <conditionalFormatting sqref="C41">
    <cfRule type="duplicateValues" dxfId="0" priority="540"/>
    <cfRule type="duplicateValues" dxfId="0" priority="541"/>
    <cfRule type="duplicateValues" dxfId="0" priority="542"/>
  </conditionalFormatting>
  <conditionalFormatting sqref="C42">
    <cfRule type="duplicateValues" dxfId="0" priority="4858"/>
    <cfRule type="duplicateValues" dxfId="0" priority="4859"/>
  </conditionalFormatting>
  <conditionalFormatting sqref="C43">
    <cfRule type="duplicateValues" dxfId="0" priority="4856"/>
    <cfRule type="duplicateValues" dxfId="0" priority="4857"/>
  </conditionalFormatting>
  <conditionalFormatting sqref="C44">
    <cfRule type="duplicateValues" dxfId="0" priority="4852"/>
    <cfRule type="duplicateValues" dxfId="0" priority="4853"/>
  </conditionalFormatting>
  <conditionalFormatting sqref="C45">
    <cfRule type="duplicateValues" dxfId="0" priority="4850"/>
    <cfRule type="duplicateValues" dxfId="0" priority="4851"/>
  </conditionalFormatting>
  <conditionalFormatting sqref="C46">
    <cfRule type="duplicateValues" dxfId="0" priority="4866"/>
    <cfRule type="duplicateValues" dxfId="0" priority="4867"/>
  </conditionalFormatting>
  <conditionalFormatting sqref="C42:C1048576">
    <cfRule type="duplicateValues" dxfId="0" priority="1560"/>
    <cfRule type="duplicateValues" dxfId="0" priority="2230"/>
    <cfRule type="duplicateValues" dxfId="0" priority="2246"/>
    <cfRule type="duplicateValues" dxfId="0" priority="2952"/>
    <cfRule type="duplicateValues" dxfId="0" priority="3238"/>
    <cfRule type="duplicateValues" dxfId="0" priority="4621"/>
    <cfRule type="duplicateValues" dxfId="0" priority="4847"/>
  </conditionalFormatting>
  <conditionalFormatting sqref="C47:C1048576">
    <cfRule type="duplicateValues" dxfId="0" priority="4869"/>
    <cfRule type="duplicateValues" dxfId="0" priority="4873"/>
    <cfRule type="duplicateValues" dxfId="0" priority="5060"/>
    <cfRule type="duplicateValues" dxfId="0" priority="5116"/>
  </conditionalFormatting>
  <conditionalFormatting sqref="C2:C3 C5 C35:C38 C42:C1048576 C40">
    <cfRule type="duplicateValues" dxfId="0" priority="570"/>
    <cfRule type="duplicateValues" dxfId="0" priority="586"/>
  </conditionalFormatting>
  <conditionalFormatting sqref="C2:C32 C34:C1048576">
    <cfRule type="duplicateValues" dxfId="0" priority="39"/>
  </conditionalFormatting>
  <conditionalFormatting sqref="C2:C27 C34:C1048576 C29:C32">
    <cfRule type="duplicateValues" dxfId="0" priority="124"/>
  </conditionalFormatting>
  <conditionalFormatting sqref="C2:C3 C5:C10 C34:C1048576 C29:C31 C24:C27">
    <cfRule type="duplicateValues" dxfId="0" priority="335"/>
  </conditionalFormatting>
  <conditionalFormatting sqref="B40 B42:B1048576">
    <cfRule type="duplicateValues" dxfId="0" priority="1395"/>
  </conditionalFormatting>
  <conditionalFormatting sqref="C40 C42:C1048576">
    <cfRule type="duplicateValues" dxfId="0" priority="1346"/>
  </conditionalFormatting>
  <pageMargins left="0.75" right="0.75" top="1" bottom="1" header="0.5" footer="0.5"/>
  <pageSetup paperSize="9" scale="7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15"/>
  <sheetViews>
    <sheetView zoomScale="115" zoomScaleNormal="115" workbookViewId="0">
      <pane xSplit="3" ySplit="4" topLeftCell="L23" activePane="bottomRight" state="frozen"/>
      <selection/>
      <selection pane="topRight"/>
      <selection pane="bottomLeft"/>
      <selection pane="bottomRight" activeCell="AA23" sqref="AA23"/>
    </sheetView>
  </sheetViews>
  <sheetFormatPr defaultColWidth="9" defaultRowHeight="13.5"/>
  <cols>
    <col min="1" max="1" width="11.125" style="29" customWidth="1"/>
    <col min="2" max="2" width="9.25" style="29" customWidth="1"/>
    <col min="3" max="3" width="6.25" style="29" customWidth="1"/>
    <col min="4" max="33" width="4.275" style="29" customWidth="1"/>
    <col min="34" max="34" width="5" style="29" customWidth="1"/>
    <col min="35" max="35" width="7.75" style="29" customWidth="1"/>
    <col min="36" max="36" width="6.63333333333333" style="29" customWidth="1"/>
    <col min="37" max="37" width="7.63333333333333" style="29" customWidth="1"/>
    <col min="38" max="38" width="5.5" style="29" customWidth="1"/>
    <col min="39" max="39" width="10.3833333333333" style="29" customWidth="1"/>
    <col min="40" max="40" width="7.88333333333333" style="29" customWidth="1"/>
    <col min="41" max="41" width="8" style="30" customWidth="1"/>
    <col min="42" max="16381" width="9" style="29"/>
    <col min="16382" max="16384" width="9" style="31"/>
  </cols>
  <sheetData>
    <row r="1" s="29" customFormat="1" ht="30" customHeight="1" spans="1:16381">
      <c r="A1" s="32" t="s">
        <v>75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53"/>
      <c r="AK1" s="53"/>
      <c r="AL1" s="54">
        <v>2024</v>
      </c>
      <c r="AM1" s="54"/>
      <c r="AN1" s="55">
        <v>10</v>
      </c>
      <c r="XEZ1" s="31"/>
      <c r="XFA1" s="31"/>
    </row>
    <row r="2" s="29" customFormat="1" ht="21" customHeight="1" spans="1:16381">
      <c r="A2" s="32" t="str">
        <f>AL1&amp;"年"&amp;AN1&amp;"月"&amp;"("&amp;TEXT(DATE(AL1,AN1,1),"mm月dd日")&amp;"-"&amp;TEXT(EOMONTH(DATE(AL1,AN1,1),0),"mm月dd日")&amp;")"&amp;AJ1&amp;AJ2&amp;"考勤表"</f>
        <v>2024年10月(10月01日-10月31日)金属件厂焊接车间考勤表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56" t="s">
        <v>76</v>
      </c>
      <c r="AK2" s="56"/>
      <c r="AL2" s="56"/>
      <c r="AM2" s="33" t="s">
        <v>77</v>
      </c>
      <c r="AN2" s="57"/>
      <c r="XEZ2" s="31"/>
      <c r="XFA2" s="31"/>
    </row>
    <row r="3" s="29" customFormat="1" ht="15" customHeight="1" spans="1:16381">
      <c r="A3" s="34" t="s">
        <v>78</v>
      </c>
      <c r="B3" s="35" t="s">
        <v>79</v>
      </c>
      <c r="C3" s="35" t="s">
        <v>80</v>
      </c>
      <c r="D3" s="36">
        <f t="shared" ref="D3:AE3" si="0">DATE($AL$1,$AN$1,1)+COLUMN(A:A)-1</f>
        <v>45566</v>
      </c>
      <c r="E3" s="36">
        <f t="shared" si="0"/>
        <v>45567</v>
      </c>
      <c r="F3" s="36">
        <f t="shared" si="0"/>
        <v>45568</v>
      </c>
      <c r="G3" s="36">
        <f t="shared" si="0"/>
        <v>45569</v>
      </c>
      <c r="H3" s="36">
        <f t="shared" si="0"/>
        <v>45570</v>
      </c>
      <c r="I3" s="36">
        <f t="shared" si="0"/>
        <v>45571</v>
      </c>
      <c r="J3" s="36">
        <f t="shared" si="0"/>
        <v>45572</v>
      </c>
      <c r="K3" s="36">
        <f t="shared" si="0"/>
        <v>45573</v>
      </c>
      <c r="L3" s="36">
        <f t="shared" si="0"/>
        <v>45574</v>
      </c>
      <c r="M3" s="36">
        <f t="shared" si="0"/>
        <v>45575</v>
      </c>
      <c r="N3" s="36">
        <f t="shared" si="0"/>
        <v>45576</v>
      </c>
      <c r="O3" s="36">
        <f t="shared" si="0"/>
        <v>45577</v>
      </c>
      <c r="P3" s="36">
        <f t="shared" si="0"/>
        <v>45578</v>
      </c>
      <c r="Q3" s="36">
        <f t="shared" si="0"/>
        <v>45579</v>
      </c>
      <c r="R3" s="36">
        <f t="shared" si="0"/>
        <v>45580</v>
      </c>
      <c r="S3" s="36">
        <f t="shared" si="0"/>
        <v>45581</v>
      </c>
      <c r="T3" s="36">
        <f t="shared" si="0"/>
        <v>45582</v>
      </c>
      <c r="U3" s="36">
        <f t="shared" si="0"/>
        <v>45583</v>
      </c>
      <c r="V3" s="36">
        <f t="shared" si="0"/>
        <v>45584</v>
      </c>
      <c r="W3" s="36">
        <f t="shared" si="0"/>
        <v>45585</v>
      </c>
      <c r="X3" s="36">
        <f t="shared" si="0"/>
        <v>45586</v>
      </c>
      <c r="Y3" s="36">
        <f t="shared" si="0"/>
        <v>45587</v>
      </c>
      <c r="Z3" s="36">
        <f t="shared" si="0"/>
        <v>45588</v>
      </c>
      <c r="AA3" s="36">
        <f t="shared" si="0"/>
        <v>45589</v>
      </c>
      <c r="AB3" s="36">
        <f t="shared" si="0"/>
        <v>45590</v>
      </c>
      <c r="AC3" s="36">
        <f t="shared" si="0"/>
        <v>45591</v>
      </c>
      <c r="AD3" s="36">
        <f t="shared" si="0"/>
        <v>45592</v>
      </c>
      <c r="AE3" s="36">
        <f t="shared" si="0"/>
        <v>45593</v>
      </c>
      <c r="AF3" s="36">
        <f>IF(DAY(DATE($AL$1,$AN$1,1)+COLUMN(AC:AC)-1)&lt;5,"",DATE($AL$1,$AN$1,1)+COLUMN(AC:AC)-1)</f>
        <v>45594</v>
      </c>
      <c r="AG3" s="36">
        <f>IF(DAY(DATE($AL$1,$AN$1,1)+COLUMN(AD:AD)-1)&lt;5,"",DATE($AL$1,$AN$1,1)+COLUMN(AD:AD)-1)</f>
        <v>45595</v>
      </c>
      <c r="AH3" s="36">
        <f>IF(DAY(DATE($AL$1,$AN$1,1)+COLUMN(AE:AE)-1)&lt;5,"",DATE($AL$1,$AN$1,1)+COLUMN(AE:AE)-1)</f>
        <v>45596</v>
      </c>
      <c r="AI3" s="58" t="s">
        <v>81</v>
      </c>
      <c r="AJ3" s="59" t="s">
        <v>82</v>
      </c>
      <c r="AK3" s="59" t="s">
        <v>83</v>
      </c>
      <c r="AL3" s="59"/>
      <c r="AM3" s="59" t="s">
        <v>84</v>
      </c>
      <c r="AN3" s="35" t="s">
        <v>85</v>
      </c>
      <c r="AO3" s="62" t="s">
        <v>86</v>
      </c>
      <c r="AP3" s="62" t="s">
        <v>87</v>
      </c>
      <c r="AQ3" s="62"/>
      <c r="XEY3" s="31"/>
      <c r="XEZ3" s="31"/>
      <c r="XFA3" s="31"/>
    </row>
    <row r="4" s="29" customFormat="1" ht="15" customHeight="1" spans="1:16381">
      <c r="A4" s="34" t="s">
        <v>3</v>
      </c>
      <c r="B4" s="35"/>
      <c r="C4" s="35"/>
      <c r="D4" s="37" t="str">
        <f t="shared" ref="D4:AH4" si="1">TEXT(D3,"aaa")</f>
        <v>二</v>
      </c>
      <c r="E4" s="37" t="str">
        <f t="shared" si="1"/>
        <v>三</v>
      </c>
      <c r="F4" s="37" t="str">
        <f t="shared" si="1"/>
        <v>四</v>
      </c>
      <c r="G4" s="37" t="str">
        <f t="shared" si="1"/>
        <v>五</v>
      </c>
      <c r="H4" s="37" t="str">
        <f t="shared" si="1"/>
        <v>六</v>
      </c>
      <c r="I4" s="37" t="str">
        <f t="shared" si="1"/>
        <v>日</v>
      </c>
      <c r="J4" s="37" t="str">
        <f t="shared" si="1"/>
        <v>一</v>
      </c>
      <c r="K4" s="37" t="str">
        <f t="shared" si="1"/>
        <v>二</v>
      </c>
      <c r="L4" s="37" t="str">
        <f t="shared" si="1"/>
        <v>三</v>
      </c>
      <c r="M4" s="37" t="str">
        <f t="shared" si="1"/>
        <v>四</v>
      </c>
      <c r="N4" s="37" t="str">
        <f t="shared" si="1"/>
        <v>五</v>
      </c>
      <c r="O4" s="37" t="str">
        <f t="shared" si="1"/>
        <v>六</v>
      </c>
      <c r="P4" s="37" t="str">
        <f t="shared" si="1"/>
        <v>日</v>
      </c>
      <c r="Q4" s="37" t="str">
        <f t="shared" si="1"/>
        <v>一</v>
      </c>
      <c r="R4" s="37" t="str">
        <f t="shared" si="1"/>
        <v>二</v>
      </c>
      <c r="S4" s="37" t="str">
        <f t="shared" si="1"/>
        <v>三</v>
      </c>
      <c r="T4" s="37" t="str">
        <f t="shared" si="1"/>
        <v>四</v>
      </c>
      <c r="U4" s="37" t="str">
        <f t="shared" si="1"/>
        <v>五</v>
      </c>
      <c r="V4" s="37" t="str">
        <f t="shared" si="1"/>
        <v>六</v>
      </c>
      <c r="W4" s="37" t="str">
        <f t="shared" si="1"/>
        <v>日</v>
      </c>
      <c r="X4" s="37" t="str">
        <f t="shared" si="1"/>
        <v>一</v>
      </c>
      <c r="Y4" s="37" t="str">
        <f t="shared" si="1"/>
        <v>二</v>
      </c>
      <c r="Z4" s="37" t="str">
        <f t="shared" si="1"/>
        <v>三</v>
      </c>
      <c r="AA4" s="37" t="str">
        <f t="shared" si="1"/>
        <v>四</v>
      </c>
      <c r="AB4" s="37" t="str">
        <f t="shared" si="1"/>
        <v>五</v>
      </c>
      <c r="AC4" s="37" t="str">
        <f t="shared" si="1"/>
        <v>六</v>
      </c>
      <c r="AD4" s="37" t="str">
        <f t="shared" si="1"/>
        <v>日</v>
      </c>
      <c r="AE4" s="37" t="str">
        <f t="shared" si="1"/>
        <v>一</v>
      </c>
      <c r="AF4" s="37" t="str">
        <f t="shared" si="1"/>
        <v>二</v>
      </c>
      <c r="AG4" s="37" t="str">
        <f t="shared" si="1"/>
        <v>三</v>
      </c>
      <c r="AH4" s="37" t="str">
        <f t="shared" si="1"/>
        <v>四</v>
      </c>
      <c r="AI4" s="58"/>
      <c r="AJ4" s="59"/>
      <c r="AK4" s="59" t="s">
        <v>88</v>
      </c>
      <c r="AL4" s="59" t="s">
        <v>89</v>
      </c>
      <c r="AM4" s="59"/>
      <c r="AN4" s="35"/>
      <c r="AO4" s="62"/>
      <c r="AP4" s="62"/>
      <c r="AQ4" s="62"/>
      <c r="XEY4" s="31"/>
      <c r="XEZ4" s="31"/>
      <c r="XFA4" s="31"/>
    </row>
    <row r="5" s="29" customFormat="1" ht="19" customHeight="1" spans="1:44">
      <c r="A5" s="38" t="s">
        <v>18</v>
      </c>
      <c r="B5" s="38" t="s">
        <v>17</v>
      </c>
      <c r="C5" s="38" t="s">
        <v>90</v>
      </c>
      <c r="D5" s="39" t="s">
        <v>91</v>
      </c>
      <c r="E5" s="39" t="s">
        <v>91</v>
      </c>
      <c r="F5" s="39" t="s">
        <v>91</v>
      </c>
      <c r="G5" s="38">
        <v>4</v>
      </c>
      <c r="H5" s="38">
        <v>4</v>
      </c>
      <c r="I5" s="38" t="s">
        <v>91</v>
      </c>
      <c r="J5" s="38">
        <v>4</v>
      </c>
      <c r="K5" s="38">
        <v>4</v>
      </c>
      <c r="L5" s="38">
        <v>4</v>
      </c>
      <c r="M5" s="38">
        <v>4</v>
      </c>
      <c r="N5" s="38">
        <v>4</v>
      </c>
      <c r="O5" s="38">
        <v>4</v>
      </c>
      <c r="P5" s="38" t="s">
        <v>91</v>
      </c>
      <c r="Q5" s="38">
        <v>4</v>
      </c>
      <c r="R5" s="38">
        <v>4</v>
      </c>
      <c r="S5" s="38">
        <v>4</v>
      </c>
      <c r="T5" s="38">
        <v>4</v>
      </c>
      <c r="U5" s="38">
        <v>4</v>
      </c>
      <c r="V5" s="38">
        <v>4</v>
      </c>
      <c r="W5" s="38">
        <v>4</v>
      </c>
      <c r="X5" s="38">
        <v>4</v>
      </c>
      <c r="Y5" s="38">
        <v>4</v>
      </c>
      <c r="Z5" s="38">
        <v>4</v>
      </c>
      <c r="AA5" s="38">
        <v>4</v>
      </c>
      <c r="AB5" s="38">
        <v>4</v>
      </c>
      <c r="AC5" s="38">
        <v>4</v>
      </c>
      <c r="AD5" s="38">
        <v>4</v>
      </c>
      <c r="AE5" s="38">
        <v>4</v>
      </c>
      <c r="AF5" s="50">
        <v>4</v>
      </c>
      <c r="AG5" s="50">
        <v>4</v>
      </c>
      <c r="AH5" s="50">
        <v>4</v>
      </c>
      <c r="AI5" s="60">
        <f>IF(A5="","",COUNTIF(D5:AH6,"&gt;2")/2)</f>
        <v>26</v>
      </c>
      <c r="AJ5" s="60" cm="1">
        <f t="array" ref="AJ5">SUMPRODUCT(IFERROR((IFERROR(WEEKDAY($D$3:$AH$3,2),999)&lt;6)*D5:AH6,0))</f>
        <v>160</v>
      </c>
      <c r="AK5" s="60">
        <f>SUMPRODUCT((IFERROR(WEEKDAY($D$3:$AH$3,2),999)&lt;6)*D7:AH7)</f>
        <v>42</v>
      </c>
      <c r="AL5" s="60">
        <f>SUMPRODUCT(IFERROR((IFERROR(WEEKDAY($D$3:$AH$3,2),0)&gt;5)*D5:AH7,0))</f>
        <v>65.5</v>
      </c>
      <c r="AM5" s="60">
        <f>IFERROR(SUM(AJ5:AL7),"")</f>
        <v>267.5</v>
      </c>
      <c r="AN5" s="35" t="e">
        <f>VLOOKUP(A5,[1]Sheet1!$D:$M,10,0)</f>
        <v>#N/A</v>
      </c>
      <c r="AO5" s="60" cm="1">
        <f t="array" ref="AO5">SUMPRODUCT((IFERROR((D5:AH5+D6:AH6+D7:AH7),0)&gt;8)*1,IFERROR((D5:AH5+D6:AH6+D7:AH7-8),0))</f>
        <v>51</v>
      </c>
      <c r="AP5" s="60">
        <f>AM5-AO5</f>
        <v>216.5</v>
      </c>
      <c r="AQ5" s="60"/>
      <c r="AR5" s="60"/>
    </row>
    <row r="6" s="29" customFormat="1" ht="19" customHeight="1" spans="1:44">
      <c r="A6" s="38"/>
      <c r="B6" s="38"/>
      <c r="C6" s="38" t="s">
        <v>92</v>
      </c>
      <c r="D6" s="39" t="s">
        <v>91</v>
      </c>
      <c r="E6" s="39" t="s">
        <v>91</v>
      </c>
      <c r="F6" s="39" t="s">
        <v>91</v>
      </c>
      <c r="G6" s="38">
        <v>4</v>
      </c>
      <c r="H6" s="38">
        <v>4</v>
      </c>
      <c r="I6" s="38" t="s">
        <v>91</v>
      </c>
      <c r="J6" s="38">
        <v>4</v>
      </c>
      <c r="K6" s="38">
        <v>4</v>
      </c>
      <c r="L6" s="38">
        <v>4</v>
      </c>
      <c r="M6" s="38">
        <v>4</v>
      </c>
      <c r="N6" s="38">
        <v>4</v>
      </c>
      <c r="O6" s="38">
        <v>4</v>
      </c>
      <c r="P6" s="38" t="s">
        <v>91</v>
      </c>
      <c r="Q6" s="38">
        <v>4</v>
      </c>
      <c r="R6" s="38">
        <v>4</v>
      </c>
      <c r="S6" s="38">
        <v>4</v>
      </c>
      <c r="T6" s="38">
        <v>4</v>
      </c>
      <c r="U6" s="38">
        <v>4</v>
      </c>
      <c r="V6" s="38">
        <v>4</v>
      </c>
      <c r="W6" s="38">
        <v>4</v>
      </c>
      <c r="X6" s="38">
        <v>4</v>
      </c>
      <c r="Y6" s="38">
        <v>4</v>
      </c>
      <c r="Z6" s="38">
        <v>4</v>
      </c>
      <c r="AA6" s="38">
        <v>4</v>
      </c>
      <c r="AB6" s="38">
        <v>4</v>
      </c>
      <c r="AC6" s="38">
        <v>4</v>
      </c>
      <c r="AD6" s="38">
        <v>4</v>
      </c>
      <c r="AE6" s="38">
        <v>4</v>
      </c>
      <c r="AF6" s="50">
        <v>4</v>
      </c>
      <c r="AG6" s="50">
        <v>4</v>
      </c>
      <c r="AH6" s="50">
        <v>4</v>
      </c>
      <c r="AI6" s="60"/>
      <c r="AJ6" s="60"/>
      <c r="AK6" s="60"/>
      <c r="AL6" s="60"/>
      <c r="AM6" s="60"/>
      <c r="AN6" s="35"/>
      <c r="AO6" s="60"/>
      <c r="AP6" s="60"/>
      <c r="AQ6" s="60"/>
      <c r="AR6" s="60"/>
    </row>
    <row r="7" s="29" customFormat="1" ht="20" customHeight="1" spans="1:44">
      <c r="A7" s="38"/>
      <c r="B7" s="38"/>
      <c r="C7" s="38" t="s">
        <v>93</v>
      </c>
      <c r="D7" s="39"/>
      <c r="E7" s="39"/>
      <c r="F7" s="39"/>
      <c r="G7" s="38"/>
      <c r="H7" s="38"/>
      <c r="I7" s="38"/>
      <c r="J7" s="38">
        <v>1</v>
      </c>
      <c r="K7" s="38">
        <v>2</v>
      </c>
      <c r="L7" s="38">
        <v>2</v>
      </c>
      <c r="M7" s="38">
        <v>2</v>
      </c>
      <c r="N7" s="38">
        <v>3</v>
      </c>
      <c r="O7" s="38">
        <v>3</v>
      </c>
      <c r="P7" s="38">
        <v>8.5</v>
      </c>
      <c r="Q7" s="38">
        <v>1</v>
      </c>
      <c r="R7" s="38">
        <v>1</v>
      </c>
      <c r="S7" s="38">
        <v>1</v>
      </c>
      <c r="T7" s="38">
        <v>1</v>
      </c>
      <c r="U7" s="38">
        <v>1</v>
      </c>
      <c r="V7" s="38">
        <v>2</v>
      </c>
      <c r="W7" s="38"/>
      <c r="X7" s="38">
        <v>3</v>
      </c>
      <c r="Y7" s="38">
        <v>3</v>
      </c>
      <c r="Z7" s="38">
        <v>3</v>
      </c>
      <c r="AA7" s="38">
        <v>3</v>
      </c>
      <c r="AB7" s="38">
        <v>3</v>
      </c>
      <c r="AC7" s="38">
        <v>3</v>
      </c>
      <c r="AD7" s="38">
        <v>1</v>
      </c>
      <c r="AE7" s="38">
        <v>3</v>
      </c>
      <c r="AF7" s="50">
        <v>3</v>
      </c>
      <c r="AG7" s="50">
        <v>3</v>
      </c>
      <c r="AH7" s="50">
        <v>3</v>
      </c>
      <c r="AI7" s="60"/>
      <c r="AJ7" s="60"/>
      <c r="AK7" s="60"/>
      <c r="AL7" s="60"/>
      <c r="AM7" s="60"/>
      <c r="AN7" s="35"/>
      <c r="AO7" s="60"/>
      <c r="AP7" s="60"/>
      <c r="AQ7" s="60"/>
      <c r="AR7" s="60"/>
    </row>
    <row r="8" s="29" customFormat="1" ht="19" customHeight="1" spans="1:44">
      <c r="A8" s="38" t="s">
        <v>21</v>
      </c>
      <c r="B8" s="38" t="s">
        <v>17</v>
      </c>
      <c r="C8" s="38" t="s">
        <v>90</v>
      </c>
      <c r="D8" s="39"/>
      <c r="E8" s="39"/>
      <c r="F8" s="39"/>
      <c r="G8" s="39"/>
      <c r="H8" s="39"/>
      <c r="I8" s="38"/>
      <c r="J8" s="38"/>
      <c r="K8" s="38"/>
      <c r="L8" s="38"/>
      <c r="M8" s="38"/>
      <c r="N8" s="38">
        <v>2.5</v>
      </c>
      <c r="O8" s="38">
        <v>4</v>
      </c>
      <c r="P8" s="38" t="s">
        <v>91</v>
      </c>
      <c r="Q8" s="38">
        <v>4</v>
      </c>
      <c r="R8" s="38">
        <v>4</v>
      </c>
      <c r="S8" s="38">
        <v>4</v>
      </c>
      <c r="T8" s="38">
        <v>4</v>
      </c>
      <c r="U8" s="38">
        <v>4</v>
      </c>
      <c r="V8" s="38">
        <v>4</v>
      </c>
      <c r="W8" s="38">
        <v>4</v>
      </c>
      <c r="X8" s="38">
        <v>4</v>
      </c>
      <c r="Y8" s="38">
        <v>4</v>
      </c>
      <c r="Z8" s="38"/>
      <c r="AA8" s="38">
        <v>4</v>
      </c>
      <c r="AB8" s="38">
        <v>4</v>
      </c>
      <c r="AC8" s="38">
        <v>4</v>
      </c>
      <c r="AD8" s="38">
        <v>4</v>
      </c>
      <c r="AE8" s="38">
        <v>4</v>
      </c>
      <c r="AF8" s="51">
        <v>4</v>
      </c>
      <c r="AG8" s="38" t="s">
        <v>94</v>
      </c>
      <c r="AH8" s="51">
        <v>4</v>
      </c>
      <c r="AI8" s="60">
        <f>IF(A8="","",COUNTIF(D8:AH9,"&gt;2")/2)</f>
        <v>18</v>
      </c>
      <c r="AJ8" s="60">
        <f>SUMPRODUCT(IFERROR((IFERROR(WEEKDAY($D$3:$AH$3,2),999)&lt;6)*D8:AH9,0))</f>
        <v>102.5</v>
      </c>
      <c r="AK8" s="60">
        <f>SUMPRODUCT((IFERROR(WEEKDAY($D$3:$AH$3,2),999)&lt;6)*D10:AH10)</f>
        <v>30.5</v>
      </c>
      <c r="AL8" s="60">
        <f>SUMPRODUCT(IFERROR((IFERROR(WEEKDAY($D$3:$AH$3,2),0)&gt;5)*D8:AH10,0))</f>
        <v>52.5</v>
      </c>
      <c r="AM8" s="60">
        <f>IFERROR(SUM(AJ8:AL10),"")</f>
        <v>185.5</v>
      </c>
      <c r="AN8" s="35" t="e">
        <f>VLOOKUP(A8,[1]Sheet1!$D:$M,10,0)</f>
        <v>#N/A</v>
      </c>
      <c r="AO8" s="60">
        <f>SUMPRODUCT((IFERROR((D8:AH8+D9:AH9+D10:AH10),0)&gt;8)*1,IFERROR((D8:AH8+D9:AH9+D10:AH10-8),0))</f>
        <v>37</v>
      </c>
      <c r="AP8" s="60">
        <f>AM8-AO8</f>
        <v>148.5</v>
      </c>
      <c r="AQ8" s="60"/>
      <c r="AR8" s="60"/>
    </row>
    <row r="9" s="29" customFormat="1" ht="19" customHeight="1" spans="1:44">
      <c r="A9" s="38"/>
      <c r="B9" s="38"/>
      <c r="C9" s="38" t="s">
        <v>92</v>
      </c>
      <c r="D9" s="39"/>
      <c r="E9" s="39"/>
      <c r="F9" s="39"/>
      <c r="G9" s="39"/>
      <c r="H9" s="39"/>
      <c r="I9" s="38"/>
      <c r="J9" s="38"/>
      <c r="K9" s="38"/>
      <c r="L9" s="38"/>
      <c r="M9" s="38"/>
      <c r="N9" s="38">
        <v>4</v>
      </c>
      <c r="O9" s="38">
        <v>4</v>
      </c>
      <c r="P9" s="38" t="s">
        <v>91</v>
      </c>
      <c r="Q9" s="38">
        <v>4</v>
      </c>
      <c r="R9" s="38">
        <v>4</v>
      </c>
      <c r="S9" s="38">
        <v>4</v>
      </c>
      <c r="T9" s="38">
        <v>4</v>
      </c>
      <c r="U9" s="38">
        <v>4</v>
      </c>
      <c r="V9" s="38">
        <v>4</v>
      </c>
      <c r="W9" s="38">
        <v>4</v>
      </c>
      <c r="X9" s="38">
        <v>4</v>
      </c>
      <c r="Y9" s="38">
        <v>4</v>
      </c>
      <c r="Z9" s="38"/>
      <c r="AA9" s="38">
        <v>4</v>
      </c>
      <c r="AB9" s="38">
        <v>4</v>
      </c>
      <c r="AC9" s="38">
        <v>4</v>
      </c>
      <c r="AD9" s="38">
        <v>4</v>
      </c>
      <c r="AE9" s="38">
        <v>4</v>
      </c>
      <c r="AF9" s="51">
        <v>4</v>
      </c>
      <c r="AG9" s="38" t="s">
        <v>94</v>
      </c>
      <c r="AH9" s="51">
        <v>4</v>
      </c>
      <c r="AI9" s="60"/>
      <c r="AJ9" s="60"/>
      <c r="AK9" s="60"/>
      <c r="AL9" s="60"/>
      <c r="AM9" s="60"/>
      <c r="AN9" s="35"/>
      <c r="AO9" s="60"/>
      <c r="AP9" s="60"/>
      <c r="AQ9" s="60"/>
      <c r="AR9" s="60"/>
    </row>
    <row r="10" s="29" customFormat="1" ht="20" customHeight="1" spans="1:44">
      <c r="A10" s="38"/>
      <c r="B10" s="38"/>
      <c r="C10" s="38" t="s">
        <v>93</v>
      </c>
      <c r="D10" s="39"/>
      <c r="E10" s="39"/>
      <c r="F10" s="39"/>
      <c r="G10" s="39"/>
      <c r="H10" s="39"/>
      <c r="I10" s="38"/>
      <c r="J10" s="38"/>
      <c r="K10" s="38"/>
      <c r="L10" s="38"/>
      <c r="M10" s="38"/>
      <c r="N10" s="38">
        <v>3</v>
      </c>
      <c r="O10" s="38">
        <v>2</v>
      </c>
      <c r="P10" s="38">
        <v>4.5</v>
      </c>
      <c r="Q10" s="38">
        <v>1</v>
      </c>
      <c r="R10" s="38">
        <v>1</v>
      </c>
      <c r="S10" s="38">
        <v>1</v>
      </c>
      <c r="T10" s="38">
        <v>1</v>
      </c>
      <c r="U10" s="38">
        <v>1</v>
      </c>
      <c r="V10" s="38">
        <v>2</v>
      </c>
      <c r="W10" s="38"/>
      <c r="X10" s="38">
        <v>3</v>
      </c>
      <c r="Y10" s="38">
        <v>3</v>
      </c>
      <c r="Z10" s="38"/>
      <c r="AA10" s="38">
        <v>3</v>
      </c>
      <c r="AB10" s="38">
        <v>3</v>
      </c>
      <c r="AC10" s="38">
        <v>3</v>
      </c>
      <c r="AD10" s="38">
        <v>1</v>
      </c>
      <c r="AE10" s="38">
        <v>3</v>
      </c>
      <c r="AF10" s="51">
        <v>4.5</v>
      </c>
      <c r="AG10" s="51"/>
      <c r="AH10" s="51">
        <v>3</v>
      </c>
      <c r="AI10" s="60"/>
      <c r="AJ10" s="60"/>
      <c r="AK10" s="60"/>
      <c r="AL10" s="60"/>
      <c r="AM10" s="60"/>
      <c r="AN10" s="35"/>
      <c r="AO10" s="60"/>
      <c r="AP10" s="60"/>
      <c r="AQ10" s="60"/>
      <c r="AR10" s="60"/>
    </row>
    <row r="11" s="29" customFormat="1" ht="15" customHeight="1" spans="1:16383">
      <c r="A11" s="40" t="s">
        <v>27</v>
      </c>
      <c r="B11" s="41" t="s">
        <v>95</v>
      </c>
      <c r="C11" s="42" t="s">
        <v>90</v>
      </c>
      <c r="D11" s="43" t="s">
        <v>91</v>
      </c>
      <c r="E11" s="43" t="s">
        <v>91</v>
      </c>
      <c r="F11" s="43" t="s">
        <v>91</v>
      </c>
      <c r="G11" s="43" t="s">
        <v>91</v>
      </c>
      <c r="H11" s="43" t="s">
        <v>91</v>
      </c>
      <c r="I11" s="43">
        <v>4</v>
      </c>
      <c r="J11" s="43">
        <v>4</v>
      </c>
      <c r="K11" s="43">
        <v>4</v>
      </c>
      <c r="L11" s="45">
        <v>4</v>
      </c>
      <c r="M11" s="46">
        <v>4</v>
      </c>
      <c r="N11" s="43">
        <v>1</v>
      </c>
      <c r="O11" s="43">
        <v>4</v>
      </c>
      <c r="P11" s="46">
        <v>4</v>
      </c>
      <c r="Q11" s="43">
        <v>4</v>
      </c>
      <c r="R11" s="43">
        <v>4</v>
      </c>
      <c r="S11" s="43">
        <v>4</v>
      </c>
      <c r="T11" s="43">
        <v>4</v>
      </c>
      <c r="U11" s="43">
        <v>3.5</v>
      </c>
      <c r="V11" s="43" t="s">
        <v>96</v>
      </c>
      <c r="W11" s="43" t="s">
        <v>96</v>
      </c>
      <c r="X11" s="43">
        <v>4</v>
      </c>
      <c r="Y11" s="46">
        <v>4</v>
      </c>
      <c r="Z11" s="45">
        <v>4</v>
      </c>
      <c r="AA11" s="52"/>
      <c r="AB11" s="52">
        <v>4</v>
      </c>
      <c r="AC11" s="43">
        <v>4</v>
      </c>
      <c r="AD11" s="52">
        <v>4</v>
      </c>
      <c r="AE11" s="43">
        <v>4</v>
      </c>
      <c r="AF11" s="45">
        <v>4</v>
      </c>
      <c r="AG11" s="43" t="s">
        <v>96</v>
      </c>
      <c r="AH11" s="43">
        <v>4</v>
      </c>
      <c r="AI11" s="60">
        <f>IF(A11="","",COUNTIF(D11:AH12,"&gt;2")/2)</f>
        <v>20</v>
      </c>
      <c r="AJ11" s="60">
        <f>SUMPRODUCT(IFERROR((IFERROR(WEEKDAY($D$3:$AH$3,2),999)&lt;6)*D11:AH12,0))</f>
        <v>122.5</v>
      </c>
      <c r="AK11" s="60">
        <f>SUMPRODUCT((IFERROR(WEEKDAY($D$3:$AH$3,2),999)&lt;6)*D13:AH13)</f>
        <v>59.5</v>
      </c>
      <c r="AL11" s="60">
        <f>SUMPRODUCT(IFERROR((IFERROR(WEEKDAY($D$3:$AH$3,2),0)&gt;5)*D11:AH13,0))</f>
        <v>59</v>
      </c>
      <c r="AM11" s="60">
        <f>IFERROR(SUM(AJ11:AL13),"")</f>
        <v>241</v>
      </c>
      <c r="AN11" s="35" t="e">
        <f>VLOOKUP(A11,[1]Sheet1!$D:$M,10,0)</f>
        <v>#N/A</v>
      </c>
      <c r="AO11" s="60">
        <f>SUMPRODUCT((IFERROR((D11:AH11+D12:AH12+D13:AH13),0)&gt;8)*1,IFERROR((D11:AH11+D12:AH12+D13:AH13-8),0))</f>
        <v>73</v>
      </c>
      <c r="AP11" s="60">
        <f>AM11-AO11</f>
        <v>168</v>
      </c>
      <c r="AQ11" s="60"/>
      <c r="AR11" s="60"/>
      <c r="XFA11" s="63"/>
      <c r="XFB11" s="63"/>
      <c r="XFC11" s="63"/>
    </row>
    <row r="12" s="29" customFormat="1" ht="15" customHeight="1" spans="1:16383">
      <c r="A12" s="40"/>
      <c r="B12" s="44"/>
      <c r="C12" s="42" t="s">
        <v>92</v>
      </c>
      <c r="D12" s="43" t="s">
        <v>91</v>
      </c>
      <c r="E12" s="43" t="s">
        <v>91</v>
      </c>
      <c r="F12" s="43" t="s">
        <v>91</v>
      </c>
      <c r="G12" s="43" t="s">
        <v>91</v>
      </c>
      <c r="H12" s="43" t="s">
        <v>91</v>
      </c>
      <c r="I12" s="43">
        <v>4</v>
      </c>
      <c r="J12" s="43">
        <v>4</v>
      </c>
      <c r="K12" s="43">
        <v>4</v>
      </c>
      <c r="L12" s="45">
        <v>2</v>
      </c>
      <c r="M12" s="43">
        <v>4</v>
      </c>
      <c r="N12" s="43" t="s">
        <v>96</v>
      </c>
      <c r="O12" s="43">
        <v>4</v>
      </c>
      <c r="P12" s="43">
        <v>4</v>
      </c>
      <c r="Q12" s="43">
        <v>4</v>
      </c>
      <c r="R12" s="43">
        <v>4</v>
      </c>
      <c r="S12" s="43">
        <v>4</v>
      </c>
      <c r="T12" s="43">
        <v>4</v>
      </c>
      <c r="U12" s="43" t="s">
        <v>96</v>
      </c>
      <c r="V12" s="43" t="s">
        <v>96</v>
      </c>
      <c r="W12" s="43" t="s">
        <v>96</v>
      </c>
      <c r="X12" s="43">
        <v>4</v>
      </c>
      <c r="Y12" s="45">
        <v>4</v>
      </c>
      <c r="Z12" s="45">
        <v>4</v>
      </c>
      <c r="AA12" s="52">
        <v>1.5</v>
      </c>
      <c r="AB12" s="52">
        <v>2.5</v>
      </c>
      <c r="AC12" s="43">
        <v>4</v>
      </c>
      <c r="AD12" s="52">
        <v>4</v>
      </c>
      <c r="AE12" s="43">
        <v>4</v>
      </c>
      <c r="AF12" s="45">
        <v>4</v>
      </c>
      <c r="AG12" s="43" t="s">
        <v>96</v>
      </c>
      <c r="AH12" s="43">
        <v>4</v>
      </c>
      <c r="AI12" s="60"/>
      <c r="AJ12" s="60"/>
      <c r="AK12" s="60"/>
      <c r="AL12" s="60"/>
      <c r="AM12" s="60"/>
      <c r="AN12" s="35"/>
      <c r="AO12" s="60"/>
      <c r="AP12" s="60"/>
      <c r="AQ12" s="60"/>
      <c r="AR12" s="60"/>
      <c r="XFA12" s="63"/>
      <c r="XFB12" s="63"/>
      <c r="XFC12" s="63"/>
    </row>
    <row r="13" s="29" customFormat="1" ht="15" customHeight="1" spans="1:16383">
      <c r="A13" s="40"/>
      <c r="B13" s="44"/>
      <c r="C13" s="42" t="s">
        <v>93</v>
      </c>
      <c r="D13" s="43"/>
      <c r="E13" s="43"/>
      <c r="F13" s="43"/>
      <c r="G13" s="43"/>
      <c r="H13" s="43"/>
      <c r="I13" s="43">
        <v>3</v>
      </c>
      <c r="J13" s="43">
        <v>3.5</v>
      </c>
      <c r="K13" s="43">
        <v>2</v>
      </c>
      <c r="L13" s="45"/>
      <c r="M13" s="43">
        <v>5</v>
      </c>
      <c r="N13" s="43"/>
      <c r="O13" s="43">
        <v>5</v>
      </c>
      <c r="P13" s="43">
        <v>3</v>
      </c>
      <c r="Q13" s="43">
        <v>5</v>
      </c>
      <c r="R13" s="43">
        <v>4.5</v>
      </c>
      <c r="S13" s="43">
        <v>5</v>
      </c>
      <c r="T13" s="43">
        <v>3.5</v>
      </c>
      <c r="U13" s="43"/>
      <c r="V13" s="43"/>
      <c r="W13" s="43"/>
      <c r="X13" s="43">
        <v>3</v>
      </c>
      <c r="Y13" s="45">
        <v>3.5</v>
      </c>
      <c r="Z13" s="45">
        <v>4</v>
      </c>
      <c r="AA13" s="52">
        <v>5.5</v>
      </c>
      <c r="AB13" s="52"/>
      <c r="AC13" s="43">
        <v>5</v>
      </c>
      <c r="AD13" s="52">
        <v>3</v>
      </c>
      <c r="AE13" s="43">
        <v>5</v>
      </c>
      <c r="AF13" s="45">
        <v>5</v>
      </c>
      <c r="AG13" s="43"/>
      <c r="AH13" s="43">
        <v>5</v>
      </c>
      <c r="AI13" s="60"/>
      <c r="AJ13" s="60"/>
      <c r="AK13" s="60"/>
      <c r="AL13" s="60"/>
      <c r="AM13" s="60"/>
      <c r="AN13" s="35"/>
      <c r="AO13" s="60"/>
      <c r="AP13" s="60"/>
      <c r="AQ13" s="60"/>
      <c r="AR13" s="60"/>
      <c r="XFA13" s="63"/>
      <c r="XFB13" s="63"/>
      <c r="XFC13" s="63"/>
    </row>
    <row r="14" s="29" customFormat="1" ht="15" customHeight="1" spans="1:16383">
      <c r="A14" s="40" t="s">
        <v>29</v>
      </c>
      <c r="B14" s="41" t="s">
        <v>95</v>
      </c>
      <c r="C14" s="42" t="s">
        <v>90</v>
      </c>
      <c r="D14" s="43" t="s">
        <v>91</v>
      </c>
      <c r="E14" s="43" t="s">
        <v>91</v>
      </c>
      <c r="F14" s="43" t="s">
        <v>91</v>
      </c>
      <c r="G14" s="43" t="s">
        <v>91</v>
      </c>
      <c r="H14" s="43" t="s">
        <v>91</v>
      </c>
      <c r="I14" s="43">
        <v>4</v>
      </c>
      <c r="J14" s="43">
        <v>4</v>
      </c>
      <c r="K14" s="43">
        <v>4</v>
      </c>
      <c r="L14" s="45">
        <v>4</v>
      </c>
      <c r="M14" s="43" t="s">
        <v>96</v>
      </c>
      <c r="N14" s="43" t="s">
        <v>96</v>
      </c>
      <c r="O14" s="43">
        <v>4</v>
      </c>
      <c r="P14" s="46">
        <v>4</v>
      </c>
      <c r="Q14" s="43">
        <v>3.5</v>
      </c>
      <c r="R14" s="43">
        <v>4</v>
      </c>
      <c r="S14" s="43">
        <v>4</v>
      </c>
      <c r="T14" s="43">
        <v>4</v>
      </c>
      <c r="U14" s="43">
        <v>3.5</v>
      </c>
      <c r="V14" s="43" t="s">
        <v>96</v>
      </c>
      <c r="W14" s="43" t="s">
        <v>96</v>
      </c>
      <c r="X14" s="43">
        <v>4</v>
      </c>
      <c r="Y14" s="46">
        <v>2</v>
      </c>
      <c r="Z14" s="45">
        <v>4</v>
      </c>
      <c r="AA14" s="52">
        <v>2.5</v>
      </c>
      <c r="AB14" s="52">
        <v>4</v>
      </c>
      <c r="AC14" s="43">
        <v>4</v>
      </c>
      <c r="AD14" s="52">
        <v>4</v>
      </c>
      <c r="AE14" s="43">
        <v>4</v>
      </c>
      <c r="AF14" s="43" t="s">
        <v>96</v>
      </c>
      <c r="AG14" s="43" t="s">
        <v>96</v>
      </c>
      <c r="AH14" s="43">
        <v>2</v>
      </c>
      <c r="AI14" s="60">
        <f>IF(A14="","",COUNTIF(D14:AH15,"&gt;2")/2)</f>
        <v>16.5</v>
      </c>
      <c r="AJ14" s="60">
        <f>SUMPRODUCT(IFERROR((IFERROR(WEEKDAY($D$3:$AH$3,2),999)&lt;6)*D14:AH15,0))</f>
        <v>94.5</v>
      </c>
      <c r="AK14" s="60">
        <f>SUMPRODUCT((IFERROR(WEEKDAY($D$3:$AH$3,2),999)&lt;6)*D16:AH16)</f>
        <v>34</v>
      </c>
      <c r="AL14" s="60">
        <f>SUMPRODUCT(IFERROR((IFERROR(WEEKDAY($D$3:$AH$3,2),0)&gt;5)*D14:AH16,0))</f>
        <v>59</v>
      </c>
      <c r="AM14" s="60">
        <f>IFERROR(SUM(AJ14:AL16),"")</f>
        <v>187.5</v>
      </c>
      <c r="AN14" s="35" t="e">
        <f>VLOOKUP(A14,[1]Sheet1!$D:$M,10,0)</f>
        <v>#N/A</v>
      </c>
      <c r="AO14" s="60">
        <f>SUMPRODUCT((IFERROR((D14:AH14+D15:AH15+D16:AH16),0)&gt;8)*1,IFERROR((D14:AH14+D15:AH15+D16:AH16-8),0))</f>
        <v>51.5</v>
      </c>
      <c r="AP14" s="60">
        <f>AM14-AO14</f>
        <v>136</v>
      </c>
      <c r="AQ14" s="60"/>
      <c r="AR14" s="60"/>
      <c r="XFA14" s="63"/>
      <c r="XFB14" s="63"/>
      <c r="XFC14" s="63"/>
    </row>
    <row r="15" s="29" customFormat="1" ht="15" customHeight="1" spans="1:16383">
      <c r="A15" s="40"/>
      <c r="B15" s="44"/>
      <c r="C15" s="42" t="s">
        <v>92</v>
      </c>
      <c r="D15" s="43" t="s">
        <v>91</v>
      </c>
      <c r="E15" s="43" t="s">
        <v>91</v>
      </c>
      <c r="F15" s="43" t="s">
        <v>91</v>
      </c>
      <c r="G15" s="43" t="s">
        <v>91</v>
      </c>
      <c r="H15" s="43" t="s">
        <v>91</v>
      </c>
      <c r="I15" s="43">
        <v>4</v>
      </c>
      <c r="J15" s="43">
        <v>4</v>
      </c>
      <c r="K15" s="43">
        <v>4</v>
      </c>
      <c r="L15" s="45">
        <v>1</v>
      </c>
      <c r="M15" s="43" t="s">
        <v>96</v>
      </c>
      <c r="N15" s="43" t="s">
        <v>96</v>
      </c>
      <c r="O15" s="43">
        <v>4</v>
      </c>
      <c r="P15" s="43">
        <v>4</v>
      </c>
      <c r="Q15" s="43" t="s">
        <v>96</v>
      </c>
      <c r="R15" s="43">
        <v>4</v>
      </c>
      <c r="S15" s="43">
        <v>4</v>
      </c>
      <c r="T15" s="43">
        <v>4</v>
      </c>
      <c r="U15" s="43" t="s">
        <v>96</v>
      </c>
      <c r="V15" s="43" t="s">
        <v>96</v>
      </c>
      <c r="W15" s="43" t="s">
        <v>96</v>
      </c>
      <c r="X15" s="43">
        <v>4</v>
      </c>
      <c r="Y15" s="45">
        <v>4</v>
      </c>
      <c r="Z15" s="45">
        <v>4</v>
      </c>
      <c r="AA15" s="43" t="s">
        <v>96</v>
      </c>
      <c r="AB15" s="52">
        <v>4</v>
      </c>
      <c r="AC15" s="43">
        <v>4</v>
      </c>
      <c r="AD15" s="52">
        <v>4</v>
      </c>
      <c r="AE15" s="43">
        <v>4</v>
      </c>
      <c r="AF15" s="43" t="s">
        <v>96</v>
      </c>
      <c r="AG15" s="43" t="s">
        <v>96</v>
      </c>
      <c r="AH15" s="43" t="s">
        <v>96</v>
      </c>
      <c r="AI15" s="60"/>
      <c r="AJ15" s="60"/>
      <c r="AK15" s="60"/>
      <c r="AL15" s="60"/>
      <c r="AM15" s="60"/>
      <c r="AN15" s="35"/>
      <c r="AO15" s="60"/>
      <c r="AP15" s="60"/>
      <c r="AQ15" s="60"/>
      <c r="AR15" s="60"/>
      <c r="XFA15" s="63"/>
      <c r="XFB15" s="63"/>
      <c r="XFC15" s="63"/>
    </row>
    <row r="16" s="29" customFormat="1" ht="15" customHeight="1" spans="1:16383">
      <c r="A16" s="40"/>
      <c r="B16" s="44"/>
      <c r="C16" s="42" t="s">
        <v>93</v>
      </c>
      <c r="D16" s="43"/>
      <c r="E16" s="43"/>
      <c r="F16" s="43"/>
      <c r="G16" s="43"/>
      <c r="H16" s="43"/>
      <c r="I16" s="43">
        <v>3</v>
      </c>
      <c r="J16" s="43">
        <v>2</v>
      </c>
      <c r="K16" s="43">
        <v>2</v>
      </c>
      <c r="L16" s="45"/>
      <c r="M16" s="43"/>
      <c r="N16" s="43"/>
      <c r="O16" s="43">
        <v>5</v>
      </c>
      <c r="P16" s="43">
        <v>3</v>
      </c>
      <c r="Q16" s="43"/>
      <c r="R16" s="43">
        <v>5</v>
      </c>
      <c r="S16" s="43">
        <v>5</v>
      </c>
      <c r="T16" s="43">
        <v>1.5</v>
      </c>
      <c r="U16" s="43"/>
      <c r="V16" s="43"/>
      <c r="W16" s="43"/>
      <c r="X16" s="43">
        <v>3</v>
      </c>
      <c r="Y16" s="45">
        <v>1.5</v>
      </c>
      <c r="Z16" s="45">
        <v>4</v>
      </c>
      <c r="AA16" s="43"/>
      <c r="AB16" s="52">
        <v>5</v>
      </c>
      <c r="AC16" s="43">
        <v>5</v>
      </c>
      <c r="AD16" s="52">
        <v>3</v>
      </c>
      <c r="AE16" s="43">
        <v>5</v>
      </c>
      <c r="AF16" s="45"/>
      <c r="AG16" s="45"/>
      <c r="AH16" s="43"/>
      <c r="AI16" s="60"/>
      <c r="AJ16" s="60"/>
      <c r="AK16" s="60"/>
      <c r="AL16" s="60"/>
      <c r="AM16" s="60"/>
      <c r="AN16" s="35"/>
      <c r="AO16" s="60"/>
      <c r="AP16" s="60"/>
      <c r="AQ16" s="60"/>
      <c r="AR16" s="60"/>
      <c r="XFA16" s="63"/>
      <c r="XFB16" s="63"/>
      <c r="XFC16" s="63"/>
    </row>
    <row r="17" s="29" customFormat="1" ht="15" customHeight="1" spans="1:16383">
      <c r="A17" s="40" t="s">
        <v>30</v>
      </c>
      <c r="B17" s="41" t="s">
        <v>95</v>
      </c>
      <c r="C17" s="42" t="s">
        <v>90</v>
      </c>
      <c r="D17" s="43" t="s">
        <v>91</v>
      </c>
      <c r="E17" s="43" t="s">
        <v>91</v>
      </c>
      <c r="F17" s="43" t="s">
        <v>91</v>
      </c>
      <c r="G17" s="43" t="s">
        <v>91</v>
      </c>
      <c r="H17" s="43" t="s">
        <v>91</v>
      </c>
      <c r="I17" s="43">
        <v>4</v>
      </c>
      <c r="J17" s="43">
        <v>4</v>
      </c>
      <c r="K17" s="43">
        <v>4</v>
      </c>
      <c r="L17" s="45">
        <v>4</v>
      </c>
      <c r="M17" s="46">
        <v>4</v>
      </c>
      <c r="N17" s="43">
        <v>1</v>
      </c>
      <c r="O17" s="46">
        <v>4</v>
      </c>
      <c r="P17" s="46">
        <v>4</v>
      </c>
      <c r="Q17" s="43">
        <v>4</v>
      </c>
      <c r="R17" s="43">
        <v>4</v>
      </c>
      <c r="S17" s="43">
        <v>4</v>
      </c>
      <c r="T17" s="43">
        <v>4</v>
      </c>
      <c r="U17" s="43">
        <v>4</v>
      </c>
      <c r="V17" s="43">
        <v>4</v>
      </c>
      <c r="W17" s="43">
        <v>4</v>
      </c>
      <c r="X17" s="43">
        <v>4</v>
      </c>
      <c r="Y17" s="46">
        <v>4</v>
      </c>
      <c r="Z17" s="45">
        <v>4</v>
      </c>
      <c r="AA17" s="52"/>
      <c r="AB17" s="52">
        <v>4</v>
      </c>
      <c r="AC17" s="43">
        <v>4</v>
      </c>
      <c r="AD17" s="52">
        <v>4</v>
      </c>
      <c r="AE17" s="43">
        <v>4</v>
      </c>
      <c r="AF17" s="45">
        <v>4</v>
      </c>
      <c r="AG17" s="43">
        <v>4</v>
      </c>
      <c r="AH17" s="43">
        <v>4</v>
      </c>
      <c r="AI17" s="60">
        <f>IF(A17="","",COUNTIF(D17:AH18,"&gt;2")/2)</f>
        <v>24.5</v>
      </c>
      <c r="AJ17" s="60">
        <f>SUMPRODUCT(IFERROR((IFERROR(WEEKDAY($D$3:$AH$3,2),999)&lt;6)*D17:AH18,0))</f>
        <v>141.5</v>
      </c>
      <c r="AK17" s="60">
        <f>SUMPRODUCT((IFERROR(WEEKDAY($D$3:$AH$3,2),999)&lt;6)*D19:AH19)</f>
        <v>77.5</v>
      </c>
      <c r="AL17" s="60">
        <f>SUMPRODUCT(IFERROR((IFERROR(WEEKDAY($D$3:$AH$3,2),0)&gt;5)*D17:AH19,0))</f>
        <v>80.5</v>
      </c>
      <c r="AM17" s="60">
        <f>IFERROR(SUM(AJ17:AL19),"")</f>
        <v>299.5</v>
      </c>
      <c r="AN17" s="35" t="e">
        <f>VLOOKUP(A17,[1]Sheet1!$D:$M,10,0)</f>
        <v>#N/A</v>
      </c>
      <c r="AO17" s="60">
        <f>SUMPRODUCT((IFERROR((D17:AH17+D18:AH18+D19:AH19),0)&gt;8)*1,IFERROR((D17:AH17+D18:AH18+D19:AH19-8),0))</f>
        <v>94.5</v>
      </c>
      <c r="AP17" s="60">
        <f>AM17-AO17</f>
        <v>205</v>
      </c>
      <c r="AQ17" s="60"/>
      <c r="AR17" s="60"/>
      <c r="XFA17" s="63"/>
      <c r="XFB17" s="63"/>
      <c r="XFC17" s="63"/>
    </row>
    <row r="18" s="29" customFormat="1" ht="15" customHeight="1" spans="1:16383">
      <c r="A18" s="40"/>
      <c r="B18" s="44"/>
      <c r="C18" s="42" t="s">
        <v>92</v>
      </c>
      <c r="D18" s="43" t="s">
        <v>91</v>
      </c>
      <c r="E18" s="43" t="s">
        <v>91</v>
      </c>
      <c r="F18" s="43" t="s">
        <v>91</v>
      </c>
      <c r="G18" s="43" t="s">
        <v>91</v>
      </c>
      <c r="H18" s="43" t="s">
        <v>91</v>
      </c>
      <c r="I18" s="43">
        <v>4</v>
      </c>
      <c r="J18" s="43">
        <v>4</v>
      </c>
      <c r="K18" s="43">
        <v>4</v>
      </c>
      <c r="L18" s="45">
        <v>3</v>
      </c>
      <c r="M18" s="43">
        <v>4</v>
      </c>
      <c r="N18" s="43">
        <v>4</v>
      </c>
      <c r="O18" s="43">
        <v>4</v>
      </c>
      <c r="P18" s="43">
        <v>4</v>
      </c>
      <c r="Q18" s="43">
        <v>4</v>
      </c>
      <c r="R18" s="43">
        <v>4</v>
      </c>
      <c r="S18" s="43">
        <v>4</v>
      </c>
      <c r="T18" s="43">
        <v>4</v>
      </c>
      <c r="U18" s="43">
        <v>4</v>
      </c>
      <c r="V18" s="43">
        <v>4</v>
      </c>
      <c r="W18" s="43">
        <v>3</v>
      </c>
      <c r="X18" s="43">
        <v>4</v>
      </c>
      <c r="Y18" s="45">
        <v>4</v>
      </c>
      <c r="Z18" s="45">
        <v>4</v>
      </c>
      <c r="AA18" s="52">
        <v>1.5</v>
      </c>
      <c r="AB18" s="52">
        <v>4</v>
      </c>
      <c r="AC18" s="43">
        <v>4</v>
      </c>
      <c r="AD18" s="52">
        <v>4</v>
      </c>
      <c r="AE18" s="43">
        <v>4</v>
      </c>
      <c r="AF18" s="45">
        <v>4</v>
      </c>
      <c r="AG18" s="43">
        <v>4</v>
      </c>
      <c r="AH18" s="43">
        <v>4</v>
      </c>
      <c r="AI18" s="60"/>
      <c r="AJ18" s="60"/>
      <c r="AK18" s="60"/>
      <c r="AL18" s="60"/>
      <c r="AM18" s="60"/>
      <c r="AN18" s="35"/>
      <c r="AO18" s="60"/>
      <c r="AP18" s="60"/>
      <c r="AQ18" s="60"/>
      <c r="AR18" s="60"/>
      <c r="XFA18" s="63"/>
      <c r="XFB18" s="63"/>
      <c r="XFC18" s="63"/>
    </row>
    <row r="19" s="29" customFormat="1" ht="15" customHeight="1" spans="1:16383">
      <c r="A19" s="40"/>
      <c r="B19" s="44"/>
      <c r="C19" s="42" t="s">
        <v>93</v>
      </c>
      <c r="D19" s="43"/>
      <c r="E19" s="43"/>
      <c r="F19" s="43"/>
      <c r="G19" s="43"/>
      <c r="H19" s="43"/>
      <c r="I19" s="43">
        <v>3</v>
      </c>
      <c r="J19" s="43">
        <v>3.5</v>
      </c>
      <c r="K19" s="43">
        <v>2</v>
      </c>
      <c r="L19" s="45"/>
      <c r="M19" s="43">
        <v>5</v>
      </c>
      <c r="N19" s="43">
        <v>4</v>
      </c>
      <c r="O19" s="43">
        <v>5</v>
      </c>
      <c r="P19" s="43">
        <v>3</v>
      </c>
      <c r="Q19" s="43">
        <v>5</v>
      </c>
      <c r="R19" s="43">
        <v>5</v>
      </c>
      <c r="S19" s="43">
        <v>5</v>
      </c>
      <c r="T19" s="43">
        <v>3.5</v>
      </c>
      <c r="U19" s="43">
        <v>5</v>
      </c>
      <c r="V19" s="43">
        <v>5</v>
      </c>
      <c r="W19" s="43"/>
      <c r="X19" s="43">
        <v>3</v>
      </c>
      <c r="Y19" s="45">
        <v>5</v>
      </c>
      <c r="Z19" s="45">
        <v>5</v>
      </c>
      <c r="AA19" s="52">
        <v>5.5</v>
      </c>
      <c r="AB19" s="52">
        <v>5</v>
      </c>
      <c r="AC19" s="43">
        <v>5</v>
      </c>
      <c r="AD19" s="52">
        <v>4.5</v>
      </c>
      <c r="AE19" s="43">
        <v>5</v>
      </c>
      <c r="AF19" s="45">
        <v>5</v>
      </c>
      <c r="AG19" s="43">
        <v>3</v>
      </c>
      <c r="AH19" s="43">
        <v>3</v>
      </c>
      <c r="AI19" s="60"/>
      <c r="AJ19" s="60"/>
      <c r="AK19" s="60"/>
      <c r="AL19" s="60"/>
      <c r="AM19" s="60"/>
      <c r="AN19" s="35"/>
      <c r="AO19" s="60"/>
      <c r="AP19" s="60"/>
      <c r="AQ19" s="60"/>
      <c r="AR19" s="60"/>
      <c r="XFA19" s="63"/>
      <c r="XFB19" s="63"/>
      <c r="XFC19" s="63"/>
    </row>
    <row r="20" s="29" customFormat="1" ht="15" customHeight="1" spans="1:16383">
      <c r="A20" s="40" t="s">
        <v>31</v>
      </c>
      <c r="B20" s="41" t="s">
        <v>95</v>
      </c>
      <c r="C20" s="42" t="s">
        <v>90</v>
      </c>
      <c r="D20" s="43" t="s">
        <v>91</v>
      </c>
      <c r="E20" s="43" t="s">
        <v>91</v>
      </c>
      <c r="F20" s="43" t="s">
        <v>91</v>
      </c>
      <c r="G20" s="43" t="s">
        <v>91</v>
      </c>
      <c r="H20" s="43" t="s">
        <v>91</v>
      </c>
      <c r="I20" s="43">
        <v>4</v>
      </c>
      <c r="J20" s="43">
        <v>4</v>
      </c>
      <c r="K20" s="43">
        <v>4</v>
      </c>
      <c r="L20" s="45">
        <v>4</v>
      </c>
      <c r="M20" s="46">
        <v>4</v>
      </c>
      <c r="N20" s="43">
        <v>3</v>
      </c>
      <c r="O20" s="46">
        <v>4</v>
      </c>
      <c r="P20" s="46">
        <v>4</v>
      </c>
      <c r="Q20" s="43">
        <v>4</v>
      </c>
      <c r="R20" s="43">
        <v>4</v>
      </c>
      <c r="S20" s="43">
        <v>3.5</v>
      </c>
      <c r="T20" s="43">
        <v>4</v>
      </c>
      <c r="U20" s="43">
        <v>4</v>
      </c>
      <c r="V20" s="43">
        <v>4</v>
      </c>
      <c r="W20" s="43">
        <v>4</v>
      </c>
      <c r="X20" s="43">
        <v>4</v>
      </c>
      <c r="Y20" s="46">
        <v>4</v>
      </c>
      <c r="Z20" s="45">
        <v>4</v>
      </c>
      <c r="AA20" s="52"/>
      <c r="AB20" s="52"/>
      <c r="AC20" s="43"/>
      <c r="AD20" s="52"/>
      <c r="AE20" s="43"/>
      <c r="AF20" s="45"/>
      <c r="AG20" s="45"/>
      <c r="AH20" s="43"/>
      <c r="AI20" s="60">
        <f>IF(A20="","",COUNTIF(D20:AH21,"&gt;2")/2)</f>
        <v>17</v>
      </c>
      <c r="AJ20" s="60" cm="1">
        <f t="array" ref="AJ20">SUMPRODUCT(IFERROR((IFERROR(WEEKDAY($D$3:$AH$3,2),999)&lt;6)*D20:AH21,0))</f>
        <v>93.5</v>
      </c>
      <c r="AK20" s="60" cm="1">
        <f t="array" ref="AK20">SUMPRODUCT((IFERROR(WEEKDAY($D$3:$AH$3,2),999)&lt;6)*D22:AH22)</f>
        <v>31</v>
      </c>
      <c r="AL20" s="60" cm="1">
        <f t="array" ref="AL20">SUMPRODUCT(IFERROR((IFERROR(WEEKDAY($D$3:$AH$3,2),0)&gt;5)*D20:AH22,0))</f>
        <v>59.5</v>
      </c>
      <c r="AM20" s="60">
        <f>IFERROR(SUM(AJ20:AL22),"")</f>
        <v>184</v>
      </c>
      <c r="AN20" s="35" t="e">
        <f>VLOOKUP(A20,[1]Sheet1!$D:$M,10,0)</f>
        <v>#N/A</v>
      </c>
      <c r="AO20" s="60">
        <f>SUMPRODUCT((IFERROR((D20:AH20+D21:AH21+D22:AH22),0)&gt;8)*1,IFERROR((D20:AH20+D21:AH21+D22:AH22-8),0))</f>
        <v>50.5</v>
      </c>
      <c r="AP20" s="60">
        <f>AM20-AO20</f>
        <v>133.5</v>
      </c>
      <c r="AQ20" s="60"/>
      <c r="AR20" s="60"/>
      <c r="XFA20" s="63"/>
      <c r="XFB20" s="63"/>
      <c r="XFC20" s="63"/>
    </row>
    <row r="21" s="29" customFormat="1" ht="15" customHeight="1" spans="1:16383">
      <c r="A21" s="40"/>
      <c r="B21" s="44"/>
      <c r="C21" s="42" t="s">
        <v>92</v>
      </c>
      <c r="D21" s="43" t="s">
        <v>91</v>
      </c>
      <c r="E21" s="43" t="s">
        <v>91</v>
      </c>
      <c r="F21" s="43" t="s">
        <v>91</v>
      </c>
      <c r="G21" s="43" t="s">
        <v>91</v>
      </c>
      <c r="H21" s="43" t="s">
        <v>91</v>
      </c>
      <c r="I21" s="43">
        <v>4</v>
      </c>
      <c r="J21" s="43">
        <v>4</v>
      </c>
      <c r="K21" s="43">
        <v>4</v>
      </c>
      <c r="L21" s="45">
        <v>3</v>
      </c>
      <c r="M21" s="43">
        <v>4</v>
      </c>
      <c r="N21" s="43"/>
      <c r="O21" s="43">
        <v>4</v>
      </c>
      <c r="P21" s="43">
        <v>4</v>
      </c>
      <c r="Q21" s="43">
        <v>4</v>
      </c>
      <c r="R21" s="43">
        <v>4</v>
      </c>
      <c r="S21" s="43"/>
      <c r="T21" s="43">
        <v>4</v>
      </c>
      <c r="U21" s="43">
        <v>4</v>
      </c>
      <c r="V21" s="43">
        <v>4</v>
      </c>
      <c r="W21" s="43">
        <v>4</v>
      </c>
      <c r="X21" s="43">
        <v>4</v>
      </c>
      <c r="Y21" s="45">
        <v>4</v>
      </c>
      <c r="Z21" s="45">
        <v>4</v>
      </c>
      <c r="AA21" s="52"/>
      <c r="AB21" s="52"/>
      <c r="AC21" s="43"/>
      <c r="AD21" s="52"/>
      <c r="AE21" s="43"/>
      <c r="AF21" s="45"/>
      <c r="AG21" s="45"/>
      <c r="AH21" s="43"/>
      <c r="AI21" s="60"/>
      <c r="AJ21" s="60"/>
      <c r="AK21" s="60"/>
      <c r="AL21" s="60"/>
      <c r="AM21" s="60"/>
      <c r="AN21" s="35"/>
      <c r="AO21" s="60"/>
      <c r="AP21" s="60"/>
      <c r="AQ21" s="60"/>
      <c r="AR21" s="60"/>
      <c r="XFA21" s="63"/>
      <c r="XFB21" s="63"/>
      <c r="XFC21" s="63"/>
    </row>
    <row r="22" s="29" customFormat="1" ht="15" customHeight="1" spans="1:16383">
      <c r="A22" s="40"/>
      <c r="B22" s="44"/>
      <c r="C22" s="42" t="s">
        <v>93</v>
      </c>
      <c r="D22" s="43"/>
      <c r="E22" s="43"/>
      <c r="F22" s="43"/>
      <c r="G22" s="43"/>
      <c r="H22" s="43"/>
      <c r="I22" s="43">
        <v>3</v>
      </c>
      <c r="J22" s="43">
        <v>3.5</v>
      </c>
      <c r="K22" s="43">
        <v>2</v>
      </c>
      <c r="L22" s="45"/>
      <c r="M22" s="43">
        <v>5</v>
      </c>
      <c r="N22" s="43"/>
      <c r="O22" s="43">
        <v>5</v>
      </c>
      <c r="P22" s="43">
        <v>3</v>
      </c>
      <c r="Q22" s="43">
        <v>5</v>
      </c>
      <c r="R22" s="43">
        <v>4</v>
      </c>
      <c r="S22" s="43"/>
      <c r="T22" s="43">
        <v>3.5</v>
      </c>
      <c r="U22" s="43">
        <v>1</v>
      </c>
      <c r="V22" s="43">
        <v>5</v>
      </c>
      <c r="W22" s="43">
        <v>3.5</v>
      </c>
      <c r="X22" s="43">
        <v>3</v>
      </c>
      <c r="Y22" s="45">
        <v>3</v>
      </c>
      <c r="Z22" s="45">
        <v>1</v>
      </c>
      <c r="AA22" s="52"/>
      <c r="AB22" s="52"/>
      <c r="AC22" s="43"/>
      <c r="AD22" s="52"/>
      <c r="AE22" s="43"/>
      <c r="AF22" s="45"/>
      <c r="AG22" s="45"/>
      <c r="AH22" s="43"/>
      <c r="AI22" s="60"/>
      <c r="AJ22" s="60"/>
      <c r="AK22" s="60"/>
      <c r="AL22" s="60"/>
      <c r="AM22" s="60"/>
      <c r="AN22" s="35"/>
      <c r="AO22" s="60"/>
      <c r="AP22" s="60"/>
      <c r="AQ22" s="60"/>
      <c r="AR22" s="60"/>
      <c r="XFA22" s="63"/>
      <c r="XFB22" s="63"/>
      <c r="XFC22" s="63"/>
    </row>
    <row r="23" s="29" customFormat="1" ht="15" customHeight="1" spans="1:16383">
      <c r="A23" s="40" t="s">
        <v>45</v>
      </c>
      <c r="B23" s="41" t="s">
        <v>95</v>
      </c>
      <c r="C23" s="42" t="s">
        <v>90</v>
      </c>
      <c r="D23" s="43" t="s">
        <v>91</v>
      </c>
      <c r="E23" s="43" t="s">
        <v>91</v>
      </c>
      <c r="F23" s="43" t="s">
        <v>91</v>
      </c>
      <c r="G23" s="43" t="s">
        <v>91</v>
      </c>
      <c r="H23" s="43" t="s">
        <v>91</v>
      </c>
      <c r="I23" s="43">
        <v>4</v>
      </c>
      <c r="J23" s="43">
        <v>4</v>
      </c>
      <c r="K23" s="43">
        <v>4</v>
      </c>
      <c r="L23" s="45"/>
      <c r="M23" s="46">
        <v>4</v>
      </c>
      <c r="N23" s="43" t="s">
        <v>96</v>
      </c>
      <c r="O23" s="46">
        <v>4</v>
      </c>
      <c r="P23" s="46">
        <v>4</v>
      </c>
      <c r="Q23" s="43">
        <v>2</v>
      </c>
      <c r="R23" s="43">
        <v>4</v>
      </c>
      <c r="S23" s="43">
        <v>4</v>
      </c>
      <c r="T23" s="43" t="s">
        <v>96</v>
      </c>
      <c r="U23" s="43">
        <v>4</v>
      </c>
      <c r="V23" s="43">
        <v>4</v>
      </c>
      <c r="W23" s="43">
        <v>4</v>
      </c>
      <c r="X23" s="43">
        <v>4</v>
      </c>
      <c r="Y23" s="46">
        <v>4</v>
      </c>
      <c r="Z23" s="43" t="s">
        <v>96</v>
      </c>
      <c r="AA23" s="52" t="s">
        <v>97</v>
      </c>
      <c r="AB23" s="52" t="s">
        <v>97</v>
      </c>
      <c r="AC23" s="43"/>
      <c r="AD23" s="52"/>
      <c r="AE23" s="43"/>
      <c r="AF23" s="52"/>
      <c r="AG23" s="43"/>
      <c r="AH23" s="43"/>
      <c r="AI23" s="60">
        <f>IF(A23="","",COUNTIF(D23:AH24,"&gt;2")/2)</f>
        <v>13</v>
      </c>
      <c r="AJ23" s="60">
        <f>SUMPRODUCT(IFERROR((IFERROR(WEEKDAY($D$3:$AH$3,2),999)&lt;6)*D23:AH24,0))</f>
        <v>67.5</v>
      </c>
      <c r="AK23" s="60">
        <f>SUMPRODUCT((IFERROR(WEEKDAY($D$3:$AH$3,2),999)&lt;6)*D25:AH25)</f>
        <v>38.5</v>
      </c>
      <c r="AL23" s="60">
        <f>SUMPRODUCT(IFERROR((IFERROR(WEEKDAY($D$3:$AH$3,2),0)&gt;5)*D23:AH25,0))</f>
        <v>53</v>
      </c>
      <c r="AM23" s="60">
        <f>IFERROR(SUM(AJ23:AL25),"")</f>
        <v>159</v>
      </c>
      <c r="AN23" s="35" t="e">
        <f>VLOOKUP(A23,[1]Sheet1!$D:$M,10,0)</f>
        <v>#N/A</v>
      </c>
      <c r="AO23" s="60">
        <f>SUMPRODUCT((IFERROR((D23:AH23+D24:AH24+D25:AH25),0)&gt;8)*1,IFERROR((D23:AH23+D24:AH24+D25:AH25-8),0))</f>
        <v>45.5</v>
      </c>
      <c r="AP23" s="60">
        <f>AM23-AO23</f>
        <v>113.5</v>
      </c>
      <c r="AQ23" s="60"/>
      <c r="AR23" s="60"/>
      <c r="XFA23" s="63"/>
      <c r="XFB23" s="63"/>
      <c r="XFC23" s="63"/>
    </row>
    <row r="24" s="29" customFormat="1" ht="15" customHeight="1" spans="1:16383">
      <c r="A24" s="40"/>
      <c r="B24" s="44"/>
      <c r="C24" s="42" t="s">
        <v>92</v>
      </c>
      <c r="D24" s="43" t="s">
        <v>91</v>
      </c>
      <c r="E24" s="43" t="s">
        <v>91</v>
      </c>
      <c r="F24" s="43" t="s">
        <v>91</v>
      </c>
      <c r="G24" s="43" t="s">
        <v>91</v>
      </c>
      <c r="H24" s="43" t="s">
        <v>91</v>
      </c>
      <c r="I24" s="43">
        <v>4</v>
      </c>
      <c r="J24" s="43">
        <v>4</v>
      </c>
      <c r="K24" s="43">
        <v>4</v>
      </c>
      <c r="L24" s="45">
        <v>1.5</v>
      </c>
      <c r="M24" s="43">
        <v>4</v>
      </c>
      <c r="N24" s="43" t="s">
        <v>96</v>
      </c>
      <c r="O24" s="43">
        <v>4</v>
      </c>
      <c r="P24" s="43">
        <v>4</v>
      </c>
      <c r="Q24" s="43">
        <v>4</v>
      </c>
      <c r="R24" s="43">
        <v>4</v>
      </c>
      <c r="S24" s="43">
        <v>4</v>
      </c>
      <c r="T24" s="43" t="s">
        <v>96</v>
      </c>
      <c r="U24" s="43">
        <v>4</v>
      </c>
      <c r="V24" s="43">
        <v>4</v>
      </c>
      <c r="W24" s="43">
        <v>3</v>
      </c>
      <c r="X24" s="43">
        <v>4</v>
      </c>
      <c r="Y24" s="45"/>
      <c r="Z24" s="43" t="s">
        <v>96</v>
      </c>
      <c r="AA24" s="52" t="s">
        <v>97</v>
      </c>
      <c r="AB24" s="52" t="s">
        <v>97</v>
      </c>
      <c r="AC24" s="43"/>
      <c r="AD24" s="52"/>
      <c r="AE24" s="43"/>
      <c r="AF24" s="52"/>
      <c r="AG24" s="43"/>
      <c r="AH24" s="43"/>
      <c r="AI24" s="60"/>
      <c r="AJ24" s="60"/>
      <c r="AK24" s="60"/>
      <c r="AL24" s="60"/>
      <c r="AM24" s="60"/>
      <c r="AN24" s="35"/>
      <c r="AO24" s="60"/>
      <c r="AP24" s="60"/>
      <c r="AQ24" s="60"/>
      <c r="AR24" s="60"/>
      <c r="XFA24" s="63"/>
      <c r="XFB24" s="63"/>
      <c r="XFC24" s="63"/>
    </row>
    <row r="25" s="29" customFormat="1" ht="15" customHeight="1" spans="1:16383">
      <c r="A25" s="40"/>
      <c r="B25" s="44"/>
      <c r="C25" s="42" t="s">
        <v>93</v>
      </c>
      <c r="D25" s="43"/>
      <c r="E25" s="43"/>
      <c r="F25" s="43"/>
      <c r="G25" s="43"/>
      <c r="H25" s="43"/>
      <c r="I25" s="43">
        <v>3</v>
      </c>
      <c r="J25" s="43">
        <v>3.5</v>
      </c>
      <c r="K25" s="43">
        <v>2</v>
      </c>
      <c r="L25" s="45">
        <v>5</v>
      </c>
      <c r="M25" s="43">
        <v>5</v>
      </c>
      <c r="N25" s="43"/>
      <c r="O25" s="43">
        <v>5</v>
      </c>
      <c r="P25" s="43">
        <v>1</v>
      </c>
      <c r="Q25" s="43">
        <v>5</v>
      </c>
      <c r="R25" s="43">
        <v>5</v>
      </c>
      <c r="S25" s="43">
        <v>5</v>
      </c>
      <c r="T25" s="43"/>
      <c r="U25" s="43">
        <v>5</v>
      </c>
      <c r="V25" s="43">
        <v>5</v>
      </c>
      <c r="W25" s="43"/>
      <c r="X25" s="43">
        <v>3</v>
      </c>
      <c r="Y25" s="45"/>
      <c r="Z25" s="43"/>
      <c r="AA25" s="52"/>
      <c r="AB25" s="52"/>
      <c r="AC25" s="43"/>
      <c r="AD25" s="52"/>
      <c r="AE25" s="43"/>
      <c r="AF25" s="52"/>
      <c r="AG25" s="43"/>
      <c r="AH25" s="43"/>
      <c r="AI25" s="60"/>
      <c r="AJ25" s="60"/>
      <c r="AK25" s="60"/>
      <c r="AL25" s="60"/>
      <c r="AM25" s="60"/>
      <c r="AN25" s="35"/>
      <c r="AO25" s="60"/>
      <c r="AP25" s="60"/>
      <c r="AQ25" s="60"/>
      <c r="AR25" s="60"/>
      <c r="XFA25" s="63"/>
      <c r="XFB25" s="63"/>
      <c r="XFC25" s="63"/>
    </row>
    <row r="26" s="29" customFormat="1" ht="15" customHeight="1" spans="1:16383">
      <c r="A26" s="40" t="s">
        <v>43</v>
      </c>
      <c r="B26" s="41" t="s">
        <v>95</v>
      </c>
      <c r="C26" s="42" t="s">
        <v>90</v>
      </c>
      <c r="D26" s="43"/>
      <c r="E26" s="43"/>
      <c r="F26" s="43"/>
      <c r="G26" s="43"/>
      <c r="H26" s="43"/>
      <c r="I26" s="43"/>
      <c r="J26" s="43"/>
      <c r="K26" s="43"/>
      <c r="L26" s="45"/>
      <c r="M26" s="46">
        <v>4</v>
      </c>
      <c r="N26" s="43">
        <v>1</v>
      </c>
      <c r="O26" s="46">
        <v>4</v>
      </c>
      <c r="P26" s="46">
        <v>4</v>
      </c>
      <c r="Q26" s="43">
        <v>4</v>
      </c>
      <c r="R26" s="43">
        <v>4</v>
      </c>
      <c r="S26" s="43">
        <v>4</v>
      </c>
      <c r="T26" s="43">
        <v>4</v>
      </c>
      <c r="U26" s="43"/>
      <c r="V26" s="43"/>
      <c r="W26" s="43"/>
      <c r="X26" s="43"/>
      <c r="Y26" s="46"/>
      <c r="Z26" s="45"/>
      <c r="AA26" s="52"/>
      <c r="AB26" s="52"/>
      <c r="AC26" s="45"/>
      <c r="AD26" s="52"/>
      <c r="AE26" s="43"/>
      <c r="AF26" s="45"/>
      <c r="AG26" s="45"/>
      <c r="AH26" s="43"/>
      <c r="AI26" s="60">
        <f>IF(A26="","",COUNTIF(D26:AH27,"&gt;2")/2)</f>
        <v>7.5</v>
      </c>
      <c r="AJ26" s="60">
        <f>SUMPRODUCT(IFERROR((IFERROR(WEEKDAY($D$3:$AH$3,2),999)&lt;6)*D26:AH27,0))</f>
        <v>45</v>
      </c>
      <c r="AK26" s="60">
        <f>SUMPRODUCT((IFERROR(WEEKDAY($D$3:$AH$3,2),999)&lt;6)*D28:AH28)</f>
        <v>27</v>
      </c>
      <c r="AL26" s="60">
        <f>SUMPRODUCT(IFERROR((IFERROR(WEEKDAY($D$3:$AH$3,2),0)&gt;5)*D26:AH28,0))</f>
        <v>24</v>
      </c>
      <c r="AM26" s="60">
        <f>IFERROR(SUM(AJ26:AL28),"")</f>
        <v>96</v>
      </c>
      <c r="AN26" s="35" t="e">
        <f>VLOOKUP(A26,[1]Sheet1!$D:$M,10,0)</f>
        <v>#N/A</v>
      </c>
      <c r="AO26" s="60">
        <f>SUMPRODUCT((IFERROR((D26:AH26+D27:AH27+D28:AH28),0)&gt;8)*1,IFERROR((D26:AH26+D27:AH27+D28:AH28-8),0))</f>
        <v>32</v>
      </c>
      <c r="AP26" s="60">
        <f>AM26-AO26</f>
        <v>64</v>
      </c>
      <c r="AQ26" s="60"/>
      <c r="AR26" s="60"/>
      <c r="XFA26" s="63"/>
      <c r="XFB26" s="63"/>
      <c r="XFC26" s="63"/>
    </row>
    <row r="27" s="29" customFormat="1" ht="15" customHeight="1" spans="1:16383">
      <c r="A27" s="40"/>
      <c r="B27" s="44"/>
      <c r="C27" s="42" t="s">
        <v>92</v>
      </c>
      <c r="D27" s="43"/>
      <c r="E27" s="43"/>
      <c r="F27" s="43"/>
      <c r="G27" s="43"/>
      <c r="H27" s="43"/>
      <c r="I27" s="43"/>
      <c r="J27" s="43"/>
      <c r="K27" s="43"/>
      <c r="L27" s="47" t="s">
        <v>98</v>
      </c>
      <c r="M27" s="43">
        <v>4</v>
      </c>
      <c r="N27" s="43">
        <v>4</v>
      </c>
      <c r="O27" s="43">
        <v>4</v>
      </c>
      <c r="P27" s="43">
        <v>4</v>
      </c>
      <c r="Q27" s="43">
        <v>4</v>
      </c>
      <c r="R27" s="43">
        <v>4</v>
      </c>
      <c r="S27" s="43">
        <v>4</v>
      </c>
      <c r="T27" s="43">
        <v>4</v>
      </c>
      <c r="U27" s="43"/>
      <c r="V27" s="43"/>
      <c r="W27" s="43"/>
      <c r="X27" s="43"/>
      <c r="Y27" s="45"/>
      <c r="Z27" s="45"/>
      <c r="AA27" s="52"/>
      <c r="AB27" s="52"/>
      <c r="AC27" s="45"/>
      <c r="AD27" s="52"/>
      <c r="AE27" s="43"/>
      <c r="AF27" s="45"/>
      <c r="AG27" s="45"/>
      <c r="AH27" s="43"/>
      <c r="AI27" s="60"/>
      <c r="AJ27" s="60"/>
      <c r="AK27" s="60"/>
      <c r="AL27" s="60"/>
      <c r="AM27" s="60"/>
      <c r="AN27" s="35"/>
      <c r="AO27" s="60"/>
      <c r="AP27" s="60"/>
      <c r="AQ27" s="60"/>
      <c r="AR27" s="60"/>
      <c r="XFA27" s="63"/>
      <c r="XFB27" s="63"/>
      <c r="XFC27" s="63"/>
    </row>
    <row r="28" s="29" customFormat="1" ht="15" customHeight="1" spans="1:16383">
      <c r="A28" s="40"/>
      <c r="B28" s="44"/>
      <c r="C28" s="42" t="s">
        <v>93</v>
      </c>
      <c r="D28" s="43"/>
      <c r="E28" s="43"/>
      <c r="F28" s="43"/>
      <c r="G28" s="43"/>
      <c r="H28" s="43"/>
      <c r="I28" s="43"/>
      <c r="J28" s="43"/>
      <c r="K28" s="43"/>
      <c r="L28" s="45"/>
      <c r="M28" s="43">
        <v>4.5</v>
      </c>
      <c r="N28" s="43">
        <v>4</v>
      </c>
      <c r="O28" s="43">
        <v>5</v>
      </c>
      <c r="P28" s="43">
        <v>3</v>
      </c>
      <c r="Q28" s="43">
        <v>5</v>
      </c>
      <c r="R28" s="43">
        <v>5</v>
      </c>
      <c r="S28" s="43">
        <v>5</v>
      </c>
      <c r="T28" s="43">
        <v>3.5</v>
      </c>
      <c r="U28" s="43"/>
      <c r="V28" s="43"/>
      <c r="W28" s="43"/>
      <c r="X28" s="43"/>
      <c r="Y28" s="45"/>
      <c r="Z28" s="45"/>
      <c r="AA28" s="52"/>
      <c r="AB28" s="52"/>
      <c r="AC28" s="43"/>
      <c r="AD28" s="52"/>
      <c r="AE28" s="43"/>
      <c r="AF28" s="45"/>
      <c r="AG28" s="45"/>
      <c r="AH28" s="43"/>
      <c r="AI28" s="60"/>
      <c r="AJ28" s="60"/>
      <c r="AK28" s="60"/>
      <c r="AL28" s="60"/>
      <c r="AM28" s="60"/>
      <c r="AN28" s="35"/>
      <c r="AO28" s="60"/>
      <c r="AP28" s="60"/>
      <c r="AQ28" s="60"/>
      <c r="AR28" s="60"/>
      <c r="XFA28" s="63"/>
      <c r="XFB28" s="63"/>
      <c r="XFC28" s="63"/>
    </row>
    <row r="29" s="29" customFormat="1" ht="15" customHeight="1" spans="1:16383">
      <c r="A29" s="40" t="s">
        <v>39</v>
      </c>
      <c r="B29" s="41" t="s">
        <v>95</v>
      </c>
      <c r="C29" s="42" t="s">
        <v>90</v>
      </c>
      <c r="D29" s="43"/>
      <c r="E29" s="43"/>
      <c r="F29" s="43"/>
      <c r="G29" s="43"/>
      <c r="H29" s="43"/>
      <c r="I29" s="43"/>
      <c r="J29" s="43"/>
      <c r="K29" s="43"/>
      <c r="L29" s="45"/>
      <c r="M29" s="46">
        <v>4</v>
      </c>
      <c r="N29" s="43">
        <v>1</v>
      </c>
      <c r="O29" s="46">
        <v>4</v>
      </c>
      <c r="P29" s="46"/>
      <c r="Q29" s="43"/>
      <c r="R29" s="43"/>
      <c r="S29" s="43"/>
      <c r="T29" s="43"/>
      <c r="U29" s="43"/>
      <c r="V29" s="43"/>
      <c r="W29" s="43"/>
      <c r="X29" s="43"/>
      <c r="Y29" s="46"/>
      <c r="Z29" s="45"/>
      <c r="AA29" s="52"/>
      <c r="AB29" s="52"/>
      <c r="AC29" s="43"/>
      <c r="AD29" s="52"/>
      <c r="AE29" s="43"/>
      <c r="AF29" s="45"/>
      <c r="AG29" s="45"/>
      <c r="AH29" s="43"/>
      <c r="AI29" s="60">
        <f>IF(A29="","",COUNTIF(D29:AH30,"&gt;2")/2)</f>
        <v>2.5</v>
      </c>
      <c r="AJ29" s="60">
        <f>SUMPRODUCT(IFERROR((IFERROR(WEEKDAY($D$3:$AH$3,2),999)&lt;6)*D29:AH30,0))</f>
        <v>13</v>
      </c>
      <c r="AK29" s="60">
        <f>SUMPRODUCT((IFERROR(WEEKDAY($D$3:$AH$3,2),999)&lt;6)*D31:AH31)</f>
        <v>8.5</v>
      </c>
      <c r="AL29" s="60">
        <f>SUMPRODUCT(IFERROR((IFERROR(WEEKDAY($D$3:$AH$3,2),0)&gt;5)*D29:AH31,0))</f>
        <v>13</v>
      </c>
      <c r="AM29" s="60">
        <f>IFERROR(SUM(AJ29:AL31),"")</f>
        <v>34.5</v>
      </c>
      <c r="AN29" s="35" t="e">
        <f>VLOOKUP(A29,[1]Sheet1!$D:$M,10,0)</f>
        <v>#N/A</v>
      </c>
      <c r="AO29" s="60">
        <f>SUMPRODUCT((IFERROR((D29:AH29+D30:AH30+D31:AH31),0)&gt;8)*1,IFERROR((D29:AH29+D30:AH30+D31:AH31-8),0))</f>
        <v>10.5</v>
      </c>
      <c r="AP29" s="60">
        <f>AM29-AO29</f>
        <v>24</v>
      </c>
      <c r="AQ29" s="60"/>
      <c r="AR29" s="60"/>
      <c r="XFA29" s="63"/>
      <c r="XFB29" s="63"/>
      <c r="XFC29" s="63"/>
    </row>
    <row r="30" s="29" customFormat="1" ht="15" customHeight="1" spans="1:16383">
      <c r="A30" s="40"/>
      <c r="B30" s="44"/>
      <c r="C30" s="42" t="s">
        <v>92</v>
      </c>
      <c r="D30" s="43"/>
      <c r="E30" s="43"/>
      <c r="F30" s="43"/>
      <c r="G30" s="43"/>
      <c r="H30" s="43"/>
      <c r="I30" s="43"/>
      <c r="J30" s="43"/>
      <c r="K30" s="43"/>
      <c r="L30" s="47" t="s">
        <v>98</v>
      </c>
      <c r="M30" s="43">
        <v>4</v>
      </c>
      <c r="N30" s="43">
        <v>4</v>
      </c>
      <c r="O30" s="43">
        <v>4</v>
      </c>
      <c r="P30" s="43"/>
      <c r="Q30" s="43"/>
      <c r="R30" s="43"/>
      <c r="S30" s="43"/>
      <c r="T30" s="43"/>
      <c r="U30" s="43"/>
      <c r="V30" s="43"/>
      <c r="W30" s="43"/>
      <c r="X30" s="43"/>
      <c r="Y30" s="45"/>
      <c r="Z30" s="45"/>
      <c r="AA30" s="52"/>
      <c r="AB30" s="52"/>
      <c r="AC30" s="43"/>
      <c r="AD30" s="52"/>
      <c r="AE30" s="43"/>
      <c r="AF30" s="45"/>
      <c r="AG30" s="45"/>
      <c r="AH30" s="43"/>
      <c r="AI30" s="60"/>
      <c r="AJ30" s="60"/>
      <c r="AK30" s="60"/>
      <c r="AL30" s="60"/>
      <c r="AM30" s="60"/>
      <c r="AN30" s="35"/>
      <c r="AO30" s="60"/>
      <c r="AP30" s="60"/>
      <c r="AQ30" s="60"/>
      <c r="AR30" s="60"/>
      <c r="XFA30" s="63"/>
      <c r="XFB30" s="63"/>
      <c r="XFC30" s="63"/>
    </row>
    <row r="31" s="29" customFormat="1" ht="15" customHeight="1" spans="1:16383">
      <c r="A31" s="40"/>
      <c r="B31" s="44"/>
      <c r="C31" s="42" t="s">
        <v>93</v>
      </c>
      <c r="D31" s="43"/>
      <c r="E31" s="43"/>
      <c r="F31" s="43"/>
      <c r="G31" s="43"/>
      <c r="H31" s="43"/>
      <c r="I31" s="43"/>
      <c r="J31" s="43"/>
      <c r="K31" s="43"/>
      <c r="L31" s="45"/>
      <c r="M31" s="43">
        <v>4.5</v>
      </c>
      <c r="N31" s="43">
        <v>4</v>
      </c>
      <c r="O31" s="43">
        <v>5</v>
      </c>
      <c r="P31" s="43"/>
      <c r="Q31" s="43"/>
      <c r="R31" s="43"/>
      <c r="S31" s="43"/>
      <c r="T31" s="43"/>
      <c r="U31" s="43"/>
      <c r="V31" s="43"/>
      <c r="W31" s="43"/>
      <c r="X31" s="43"/>
      <c r="Y31" s="45"/>
      <c r="Z31" s="45"/>
      <c r="AA31" s="52"/>
      <c r="AB31" s="52"/>
      <c r="AC31" s="43"/>
      <c r="AD31" s="52"/>
      <c r="AE31" s="43"/>
      <c r="AF31" s="45"/>
      <c r="AG31" s="45"/>
      <c r="AH31" s="43"/>
      <c r="AI31" s="60"/>
      <c r="AJ31" s="60"/>
      <c r="AK31" s="60"/>
      <c r="AL31" s="60"/>
      <c r="AM31" s="60"/>
      <c r="AN31" s="35"/>
      <c r="AO31" s="60"/>
      <c r="AP31" s="60"/>
      <c r="AQ31" s="60"/>
      <c r="AR31" s="60"/>
      <c r="XFA31" s="63"/>
      <c r="XFB31" s="63"/>
      <c r="XFC31" s="63"/>
    </row>
    <row r="32" s="29" customFormat="1" ht="15" customHeight="1" spans="1:16383">
      <c r="A32" s="40" t="s">
        <v>40</v>
      </c>
      <c r="B32" s="41" t="s">
        <v>95</v>
      </c>
      <c r="C32" s="42" t="s">
        <v>90</v>
      </c>
      <c r="D32" s="43"/>
      <c r="E32" s="43"/>
      <c r="F32" s="43"/>
      <c r="G32" s="43"/>
      <c r="H32" s="43"/>
      <c r="I32" s="43"/>
      <c r="J32" s="43"/>
      <c r="K32" s="43"/>
      <c r="L32" s="45"/>
      <c r="M32" s="46">
        <v>4</v>
      </c>
      <c r="N32" s="43">
        <v>1</v>
      </c>
      <c r="O32" s="46">
        <v>4</v>
      </c>
      <c r="P32" s="46">
        <v>4</v>
      </c>
      <c r="Q32" s="43">
        <v>4</v>
      </c>
      <c r="R32" s="43">
        <v>4</v>
      </c>
      <c r="S32" s="43">
        <v>4</v>
      </c>
      <c r="T32" s="43">
        <v>4</v>
      </c>
      <c r="U32" s="43">
        <v>4</v>
      </c>
      <c r="V32" s="43">
        <v>4</v>
      </c>
      <c r="W32" s="43">
        <v>4</v>
      </c>
      <c r="X32" s="43">
        <v>4</v>
      </c>
      <c r="Y32" s="46">
        <v>4</v>
      </c>
      <c r="Z32" s="45">
        <v>4</v>
      </c>
      <c r="AA32" s="52">
        <v>4</v>
      </c>
      <c r="AB32" s="52">
        <v>4</v>
      </c>
      <c r="AC32" s="43"/>
      <c r="AD32" s="52"/>
      <c r="AE32" s="43"/>
      <c r="AF32" s="45"/>
      <c r="AG32" s="45"/>
      <c r="AH32" s="43"/>
      <c r="AI32" s="60">
        <f>IF(A32="","",COUNTIF(D32:AH33,"&gt;2")/2)</f>
        <v>15.5</v>
      </c>
      <c r="AJ32" s="60" cm="1">
        <f t="array" ref="AJ32">SUMPRODUCT(IFERROR((IFERROR(WEEKDAY($D$3:$AH$3,2),999)&lt;6)*D32:AH33,0))</f>
        <v>92</v>
      </c>
      <c r="AK32" s="60" cm="1">
        <f t="array" ref="AK32">SUMPRODUCT((IFERROR(WEEKDAY($D$3:$AH$3,2),999)&lt;6)*D34:AH34)</f>
        <v>48</v>
      </c>
      <c r="AL32" s="60" cm="1">
        <f t="array" ref="AL32">SUMPRODUCT(IFERROR((IFERROR(WEEKDAY($D$3:$AH$3,2),0)&gt;5)*D32:AH34,0))</f>
        <v>44</v>
      </c>
      <c r="AM32" s="60">
        <f>IFERROR(SUM(AJ32:AL34),"")</f>
        <v>184</v>
      </c>
      <c r="AN32" s="35" t="e">
        <f>VLOOKUP(A32,[1]Sheet1!$D:$M,10,0)</f>
        <v>#N/A</v>
      </c>
      <c r="AO32" s="60">
        <f>SUMPRODUCT((IFERROR((D32:AH32+D33:AH33+D34:AH34),0)&gt;8)*1,IFERROR((D32:AH32+D33:AH33+D34:AH34-8),0))</f>
        <v>58</v>
      </c>
      <c r="AP32" s="60">
        <f>AM32-AO32</f>
        <v>126</v>
      </c>
      <c r="AQ32" s="60"/>
      <c r="AR32" s="60"/>
      <c r="XFA32" s="63"/>
      <c r="XFB32" s="63"/>
      <c r="XFC32" s="63"/>
    </row>
    <row r="33" s="29" customFormat="1" ht="15" customHeight="1" spans="1:16383">
      <c r="A33" s="40"/>
      <c r="B33" s="44"/>
      <c r="C33" s="42" t="s">
        <v>92</v>
      </c>
      <c r="D33" s="43"/>
      <c r="E33" s="43"/>
      <c r="F33" s="43"/>
      <c r="G33" s="43"/>
      <c r="H33" s="43"/>
      <c r="I33" s="43"/>
      <c r="J33" s="43"/>
      <c r="K33" s="43"/>
      <c r="L33" s="47" t="s">
        <v>98</v>
      </c>
      <c r="M33" s="43">
        <v>4</v>
      </c>
      <c r="N33" s="43">
        <v>4</v>
      </c>
      <c r="O33" s="43">
        <v>4</v>
      </c>
      <c r="P33" s="43">
        <v>4</v>
      </c>
      <c r="Q33" s="43">
        <v>4</v>
      </c>
      <c r="R33" s="43">
        <v>4</v>
      </c>
      <c r="S33" s="43">
        <v>4</v>
      </c>
      <c r="T33" s="43">
        <v>4</v>
      </c>
      <c r="U33" s="43">
        <v>4</v>
      </c>
      <c r="V33" s="43">
        <v>4</v>
      </c>
      <c r="W33" s="43">
        <v>3</v>
      </c>
      <c r="X33" s="43">
        <v>4</v>
      </c>
      <c r="Y33" s="45">
        <v>4</v>
      </c>
      <c r="Z33" s="45">
        <v>4</v>
      </c>
      <c r="AA33" s="52">
        <v>3</v>
      </c>
      <c r="AB33" s="52">
        <v>4</v>
      </c>
      <c r="AC33" s="43"/>
      <c r="AD33" s="52"/>
      <c r="AE33" s="43"/>
      <c r="AF33" s="45"/>
      <c r="AG33" s="45"/>
      <c r="AH33" s="43"/>
      <c r="AI33" s="60"/>
      <c r="AJ33" s="60"/>
      <c r="AK33" s="60"/>
      <c r="AL33" s="60"/>
      <c r="AM33" s="60"/>
      <c r="AN33" s="35"/>
      <c r="AO33" s="60"/>
      <c r="AP33" s="60"/>
      <c r="AQ33" s="60"/>
      <c r="AR33" s="60"/>
      <c r="XFA33" s="63"/>
      <c r="XFB33" s="63"/>
      <c r="XFC33" s="63"/>
    </row>
    <row r="34" s="29" customFormat="1" ht="15" customHeight="1" spans="1:16383">
      <c r="A34" s="40"/>
      <c r="B34" s="44"/>
      <c r="C34" s="42" t="s">
        <v>93</v>
      </c>
      <c r="D34" s="43"/>
      <c r="E34" s="43"/>
      <c r="F34" s="43"/>
      <c r="G34" s="43"/>
      <c r="H34" s="43"/>
      <c r="I34" s="43"/>
      <c r="J34" s="43"/>
      <c r="K34" s="43"/>
      <c r="L34" s="45"/>
      <c r="M34" s="43">
        <v>5</v>
      </c>
      <c r="N34" s="43">
        <v>4</v>
      </c>
      <c r="O34" s="43">
        <v>5</v>
      </c>
      <c r="P34" s="43">
        <v>3</v>
      </c>
      <c r="Q34" s="43">
        <v>5</v>
      </c>
      <c r="R34" s="43">
        <v>5</v>
      </c>
      <c r="S34" s="43">
        <v>5</v>
      </c>
      <c r="T34" s="43">
        <v>3.5</v>
      </c>
      <c r="U34" s="43">
        <v>5</v>
      </c>
      <c r="V34" s="43">
        <v>5</v>
      </c>
      <c r="W34" s="43"/>
      <c r="X34" s="43">
        <v>3</v>
      </c>
      <c r="Y34" s="45">
        <v>3.5</v>
      </c>
      <c r="Z34" s="45">
        <v>4</v>
      </c>
      <c r="AA34" s="52"/>
      <c r="AB34" s="52">
        <v>5</v>
      </c>
      <c r="AC34" s="43"/>
      <c r="AD34" s="52"/>
      <c r="AE34" s="43"/>
      <c r="AF34" s="45"/>
      <c r="AG34" s="45"/>
      <c r="AH34" s="43"/>
      <c r="AI34" s="60"/>
      <c r="AJ34" s="60"/>
      <c r="AK34" s="60"/>
      <c r="AL34" s="60"/>
      <c r="AM34" s="60"/>
      <c r="AN34" s="35"/>
      <c r="AO34" s="60"/>
      <c r="AP34" s="60"/>
      <c r="AQ34" s="60"/>
      <c r="AR34" s="60"/>
      <c r="XFA34" s="63"/>
      <c r="XFB34" s="63"/>
      <c r="XFC34" s="63"/>
    </row>
    <row r="35" ht="15" spans="1:44">
      <c r="A35" s="40" t="s">
        <v>33</v>
      </c>
      <c r="B35" s="41" t="s">
        <v>95</v>
      </c>
      <c r="C35" s="42" t="s">
        <v>90</v>
      </c>
      <c r="D35" s="43"/>
      <c r="E35" s="43"/>
      <c r="F35" s="43"/>
      <c r="G35" s="43"/>
      <c r="H35" s="43"/>
      <c r="I35" s="43"/>
      <c r="J35" s="43"/>
      <c r="K35" s="43"/>
      <c r="L35" s="45"/>
      <c r="M35" s="46"/>
      <c r="N35" s="43"/>
      <c r="O35" s="46">
        <v>4</v>
      </c>
      <c r="P35" s="48">
        <v>4</v>
      </c>
      <c r="Q35" s="46" t="s">
        <v>96</v>
      </c>
      <c r="R35" s="43">
        <v>4</v>
      </c>
      <c r="S35" s="43">
        <v>3.5</v>
      </c>
      <c r="T35" s="43">
        <v>4</v>
      </c>
      <c r="U35" s="43">
        <v>4</v>
      </c>
      <c r="V35" s="43">
        <v>4</v>
      </c>
      <c r="W35" s="43">
        <v>4</v>
      </c>
      <c r="X35" s="43">
        <v>4</v>
      </c>
      <c r="Y35" s="46">
        <v>4</v>
      </c>
      <c r="Z35" s="45">
        <v>2</v>
      </c>
      <c r="AA35" s="52"/>
      <c r="AB35" s="52">
        <v>4</v>
      </c>
      <c r="AC35" s="43">
        <v>4</v>
      </c>
      <c r="AD35" s="52">
        <v>4</v>
      </c>
      <c r="AE35" s="43">
        <v>4</v>
      </c>
      <c r="AF35" s="45">
        <v>4</v>
      </c>
      <c r="AG35" s="45">
        <v>4</v>
      </c>
      <c r="AH35" s="43">
        <v>4</v>
      </c>
      <c r="AI35" s="60">
        <f>IF(A35="","",COUNTIF(D35:AH36,"&gt;2")/2)</f>
        <v>17</v>
      </c>
      <c r="AJ35" s="60">
        <f>SUMPRODUCT(IFERROR((IFERROR(WEEKDAY($D$3:$AH$3,2),999)&lt;6)*D35:AH36,0))</f>
        <v>89.5</v>
      </c>
      <c r="AK35" s="60">
        <f>SUMPRODUCT((IFERROR(WEEKDAY($D$3:$AH$3,2),999)&lt;6)*D37:AH37)</f>
        <v>47</v>
      </c>
      <c r="AL35" s="60">
        <f>SUMPRODUCT(IFERROR((IFERROR(WEEKDAY($D$3:$AH$3,2),0)&gt;5)*D35:AH37,0))</f>
        <v>68</v>
      </c>
      <c r="AM35" s="60">
        <f>SUM(D35:AH37)</f>
        <v>204.5</v>
      </c>
      <c r="AN35" s="61" t="s">
        <v>99</v>
      </c>
      <c r="AO35" s="60">
        <f>SUMPRODUCT((IFERROR((D35:AH35+D36:AH36+D37:AH37),0)&gt;8)*1,IFERROR((D35:AH35+D36:AH36+D37:AH37-8),0))</f>
        <v>64.5</v>
      </c>
      <c r="AP35" s="60">
        <f>AM35-AO35</f>
        <v>140</v>
      </c>
      <c r="AQ35" s="60"/>
      <c r="AR35" s="60"/>
    </row>
    <row r="36" ht="54" spans="1:44">
      <c r="A36" s="40"/>
      <c r="B36" s="44"/>
      <c r="C36" s="42" t="s">
        <v>92</v>
      </c>
      <c r="D36" s="43"/>
      <c r="E36" s="43"/>
      <c r="F36" s="43"/>
      <c r="G36" s="43"/>
      <c r="H36" s="43"/>
      <c r="I36" s="43"/>
      <c r="J36" s="43"/>
      <c r="K36" s="43"/>
      <c r="L36" s="45"/>
      <c r="M36" s="43"/>
      <c r="N36" s="48" t="s">
        <v>100</v>
      </c>
      <c r="O36" s="46">
        <v>4</v>
      </c>
      <c r="P36" s="48">
        <v>4</v>
      </c>
      <c r="Q36" s="43" t="s">
        <v>96</v>
      </c>
      <c r="R36" s="43">
        <v>4</v>
      </c>
      <c r="S36" s="43" t="s">
        <v>96</v>
      </c>
      <c r="T36" s="43">
        <v>4</v>
      </c>
      <c r="U36" s="43">
        <v>4</v>
      </c>
      <c r="V36" s="43">
        <v>4</v>
      </c>
      <c r="W36" s="43">
        <v>2.5</v>
      </c>
      <c r="X36" s="43">
        <v>4</v>
      </c>
      <c r="Y36" s="45">
        <v>4</v>
      </c>
      <c r="Z36" s="43" t="s">
        <v>96</v>
      </c>
      <c r="AA36" s="52">
        <v>4</v>
      </c>
      <c r="AB36" s="52">
        <v>4</v>
      </c>
      <c r="AC36" s="43">
        <v>4</v>
      </c>
      <c r="AD36" s="52">
        <v>4</v>
      </c>
      <c r="AE36" s="43">
        <v>4</v>
      </c>
      <c r="AF36" s="45">
        <v>4</v>
      </c>
      <c r="AG36" s="45">
        <v>4</v>
      </c>
      <c r="AH36" s="43">
        <v>4</v>
      </c>
      <c r="AI36" s="60"/>
      <c r="AJ36" s="60"/>
      <c r="AK36" s="60"/>
      <c r="AL36" s="60"/>
      <c r="AM36" s="60"/>
      <c r="AN36" s="61"/>
      <c r="AO36" s="60"/>
      <c r="AP36" s="60"/>
      <c r="AQ36" s="60"/>
      <c r="AR36" s="60"/>
    </row>
    <row r="37" ht="15" spans="1:44">
      <c r="A37" s="40"/>
      <c r="B37" s="44"/>
      <c r="C37" s="42" t="s">
        <v>93</v>
      </c>
      <c r="D37" s="43"/>
      <c r="E37" s="43"/>
      <c r="F37" s="43"/>
      <c r="G37" s="43"/>
      <c r="H37" s="43"/>
      <c r="I37" s="43"/>
      <c r="J37" s="43"/>
      <c r="K37" s="43"/>
      <c r="L37" s="45"/>
      <c r="M37" s="43"/>
      <c r="N37" s="43"/>
      <c r="O37" s="43">
        <v>5</v>
      </c>
      <c r="P37" s="43">
        <v>3</v>
      </c>
      <c r="Q37" s="43"/>
      <c r="R37" s="43">
        <v>4</v>
      </c>
      <c r="S37" s="43"/>
      <c r="T37" s="43">
        <v>3</v>
      </c>
      <c r="U37" s="43">
        <v>4.5</v>
      </c>
      <c r="V37" s="43">
        <v>5</v>
      </c>
      <c r="W37" s="43"/>
      <c r="X37" s="43">
        <v>3</v>
      </c>
      <c r="Y37" s="45">
        <v>3.5</v>
      </c>
      <c r="Z37" s="45"/>
      <c r="AA37" s="52">
        <v>6</v>
      </c>
      <c r="AB37" s="52">
        <v>5</v>
      </c>
      <c r="AC37" s="43">
        <v>5</v>
      </c>
      <c r="AD37" s="52">
        <v>3.5</v>
      </c>
      <c r="AE37" s="43">
        <v>5</v>
      </c>
      <c r="AF37" s="45">
        <v>5</v>
      </c>
      <c r="AG37" s="45">
        <v>3</v>
      </c>
      <c r="AH37" s="43">
        <v>5</v>
      </c>
      <c r="AI37" s="60"/>
      <c r="AJ37" s="60"/>
      <c r="AK37" s="60"/>
      <c r="AL37" s="60"/>
      <c r="AM37" s="60"/>
      <c r="AN37" s="61"/>
      <c r="AO37" s="60"/>
      <c r="AP37" s="60"/>
      <c r="AQ37" s="60"/>
      <c r="AR37" s="60"/>
    </row>
    <row r="38" s="29" customFormat="1" ht="19" customHeight="1" spans="1:44">
      <c r="A38" s="40" t="s">
        <v>44</v>
      </c>
      <c r="B38" s="41" t="s">
        <v>95</v>
      </c>
      <c r="C38" s="42" t="s">
        <v>90</v>
      </c>
      <c r="D38" s="43"/>
      <c r="E38" s="43"/>
      <c r="F38" s="43"/>
      <c r="G38" s="43"/>
      <c r="H38" s="43"/>
      <c r="I38" s="43"/>
      <c r="J38" s="43"/>
      <c r="K38" s="43"/>
      <c r="L38" s="45"/>
      <c r="M38" s="46"/>
      <c r="N38" s="43"/>
      <c r="O38" s="46"/>
      <c r="P38" s="46">
        <v>4</v>
      </c>
      <c r="Q38" s="43">
        <v>4</v>
      </c>
      <c r="R38" s="43">
        <v>4</v>
      </c>
      <c r="S38" s="43">
        <v>4</v>
      </c>
      <c r="T38" s="43">
        <v>4</v>
      </c>
      <c r="U38" s="43">
        <v>4</v>
      </c>
      <c r="V38" s="43">
        <v>4</v>
      </c>
      <c r="W38" s="43">
        <v>4</v>
      </c>
      <c r="X38" s="43">
        <v>4</v>
      </c>
      <c r="Y38" s="46">
        <v>4</v>
      </c>
      <c r="Z38" s="45">
        <v>4</v>
      </c>
      <c r="AA38" s="52"/>
      <c r="AB38" s="52">
        <v>4</v>
      </c>
      <c r="AC38" s="43">
        <v>4</v>
      </c>
      <c r="AD38" s="52">
        <v>4</v>
      </c>
      <c r="AE38" s="43">
        <v>4</v>
      </c>
      <c r="AF38" s="45">
        <v>4</v>
      </c>
      <c r="AG38" s="45">
        <v>4</v>
      </c>
      <c r="AH38" s="43">
        <v>4</v>
      </c>
      <c r="AI38" s="60">
        <f>IF(A38="","",COUNTIF(D38:AH39,"&gt;2")/2)</f>
        <v>18</v>
      </c>
      <c r="AJ38" s="60" cm="1">
        <f t="array" ref="AJ38">SUMPRODUCT(IFERROR((IFERROR(WEEKDAY($D$3:$AH$3,2),999)&lt;6)*D38:AH39,0))</f>
        <v>105.5</v>
      </c>
      <c r="AK38" s="60">
        <f>SUMPRODUCT((IFERROR(WEEKDAY($D$3:$AH$3,2),999)&lt;6)*D40:AH40)</f>
        <v>60</v>
      </c>
      <c r="AL38" s="60">
        <f>SUMPRODUCT(IFERROR((IFERROR(WEEKDAY($D$3:$AH$3,2),0)&gt;5)*D38:AH40,0))</f>
        <v>55</v>
      </c>
      <c r="AM38" s="60">
        <f>IFERROR(SUM(AJ38:AL40),"")</f>
        <v>220.5</v>
      </c>
      <c r="AN38" s="35" t="e">
        <f>VLOOKUP(A38,[1]Sheet1!$D:$M,10,0)</f>
        <v>#N/A</v>
      </c>
      <c r="AO38" s="60" cm="1">
        <f t="array" ref="AO38">SUMPRODUCT((IFERROR((D38:AH38+D39:AH39+D40:AH40),0)&gt;8)*1,IFERROR((D38:AH38+D39:AH39+D40:AH40-8),0))</f>
        <v>70.5</v>
      </c>
      <c r="AP38" s="60">
        <f>AM38-AO38</f>
        <v>150</v>
      </c>
      <c r="AQ38" s="60"/>
      <c r="AR38" s="60"/>
    </row>
    <row r="39" s="29" customFormat="1" ht="19" customHeight="1" spans="1:44">
      <c r="A39" s="40"/>
      <c r="B39" s="44"/>
      <c r="C39" s="42" t="s">
        <v>92</v>
      </c>
      <c r="D39" s="43"/>
      <c r="E39" s="43"/>
      <c r="F39" s="43"/>
      <c r="G39" s="43"/>
      <c r="H39" s="43"/>
      <c r="I39" s="43"/>
      <c r="J39" s="43"/>
      <c r="K39" s="43"/>
      <c r="L39" s="45"/>
      <c r="M39" s="43"/>
      <c r="N39" s="43"/>
      <c r="O39" s="48" t="s">
        <v>101</v>
      </c>
      <c r="P39" s="48">
        <v>4</v>
      </c>
      <c r="Q39" s="43">
        <v>4</v>
      </c>
      <c r="R39" s="43">
        <v>4</v>
      </c>
      <c r="S39" s="43">
        <v>4</v>
      </c>
      <c r="T39" s="43">
        <v>4</v>
      </c>
      <c r="U39" s="43">
        <v>4</v>
      </c>
      <c r="V39" s="43">
        <v>4</v>
      </c>
      <c r="W39" s="43">
        <v>3</v>
      </c>
      <c r="X39" s="43">
        <v>4</v>
      </c>
      <c r="Y39" s="45">
        <v>4</v>
      </c>
      <c r="Z39" s="45">
        <v>4</v>
      </c>
      <c r="AA39" s="52">
        <v>1.5</v>
      </c>
      <c r="AB39" s="52">
        <v>4</v>
      </c>
      <c r="AC39" s="43">
        <v>4</v>
      </c>
      <c r="AD39" s="52">
        <v>4</v>
      </c>
      <c r="AE39" s="43">
        <v>4</v>
      </c>
      <c r="AF39" s="45">
        <v>4</v>
      </c>
      <c r="AG39" s="45">
        <v>4</v>
      </c>
      <c r="AH39" s="43">
        <v>4</v>
      </c>
      <c r="AI39" s="60"/>
      <c r="AJ39" s="60"/>
      <c r="AK39" s="60"/>
      <c r="AL39" s="60"/>
      <c r="AM39" s="60"/>
      <c r="AN39" s="35"/>
      <c r="AO39" s="60"/>
      <c r="AP39" s="60"/>
      <c r="AQ39" s="60"/>
      <c r="AR39" s="60"/>
    </row>
    <row r="40" s="29" customFormat="1" ht="20" customHeight="1" spans="1:44">
      <c r="A40" s="40"/>
      <c r="B40" s="44"/>
      <c r="C40" s="42" t="s">
        <v>93</v>
      </c>
      <c r="D40" s="43"/>
      <c r="E40" s="43"/>
      <c r="F40" s="43"/>
      <c r="G40" s="43"/>
      <c r="H40" s="43"/>
      <c r="I40" s="43"/>
      <c r="J40" s="43"/>
      <c r="K40" s="43"/>
      <c r="L40" s="45"/>
      <c r="M40" s="43"/>
      <c r="N40" s="43"/>
      <c r="O40" s="43"/>
      <c r="P40" s="43">
        <v>3</v>
      </c>
      <c r="Q40" s="43">
        <v>5</v>
      </c>
      <c r="R40" s="43">
        <v>5</v>
      </c>
      <c r="S40" s="43">
        <v>1</v>
      </c>
      <c r="T40" s="43">
        <v>3.5</v>
      </c>
      <c r="U40" s="43">
        <v>5</v>
      </c>
      <c r="V40" s="43">
        <v>5</v>
      </c>
      <c r="W40" s="43"/>
      <c r="X40" s="43">
        <v>3</v>
      </c>
      <c r="Y40" s="45">
        <v>5</v>
      </c>
      <c r="Z40" s="45">
        <v>4</v>
      </c>
      <c r="AA40" s="52">
        <v>5.5</v>
      </c>
      <c r="AB40" s="52">
        <v>5</v>
      </c>
      <c r="AC40" s="43">
        <v>5</v>
      </c>
      <c r="AD40" s="52">
        <v>3</v>
      </c>
      <c r="AE40" s="43">
        <v>5</v>
      </c>
      <c r="AF40" s="45">
        <v>5</v>
      </c>
      <c r="AG40" s="45">
        <v>3</v>
      </c>
      <c r="AH40" s="43">
        <v>5</v>
      </c>
      <c r="AI40" s="60"/>
      <c r="AJ40" s="60"/>
      <c r="AK40" s="60"/>
      <c r="AL40" s="60"/>
      <c r="AM40" s="60"/>
      <c r="AN40" s="35"/>
      <c r="AO40" s="60"/>
      <c r="AP40" s="60"/>
      <c r="AQ40" s="60"/>
      <c r="AR40" s="60"/>
    </row>
    <row r="41" s="29" customFormat="1" ht="19" customHeight="1" spans="1:44">
      <c r="A41" s="40" t="s">
        <v>41</v>
      </c>
      <c r="B41" s="41" t="s">
        <v>95</v>
      </c>
      <c r="C41" s="42"/>
      <c r="D41" s="43"/>
      <c r="E41" s="43"/>
      <c r="F41" s="43"/>
      <c r="G41" s="43"/>
      <c r="H41" s="43"/>
      <c r="I41" s="43"/>
      <c r="J41" s="43"/>
      <c r="K41" s="43"/>
      <c r="L41" s="45"/>
      <c r="M41" s="46"/>
      <c r="N41" s="43"/>
      <c r="O41" s="46"/>
      <c r="P41" s="46"/>
      <c r="Q41" s="43"/>
      <c r="R41" s="43"/>
      <c r="S41" s="43"/>
      <c r="T41" s="43"/>
      <c r="U41" s="43">
        <v>4</v>
      </c>
      <c r="V41" s="43">
        <v>4</v>
      </c>
      <c r="W41" s="43">
        <v>4</v>
      </c>
      <c r="X41" s="43">
        <v>4</v>
      </c>
      <c r="Y41" s="43" t="s">
        <v>96</v>
      </c>
      <c r="Z41" s="45">
        <v>4</v>
      </c>
      <c r="AA41" s="52"/>
      <c r="AB41" s="52">
        <v>4</v>
      </c>
      <c r="AC41" s="43">
        <v>4</v>
      </c>
      <c r="AD41" s="52"/>
      <c r="AE41" s="43"/>
      <c r="AF41" s="45"/>
      <c r="AG41" s="45"/>
      <c r="AH41" s="43"/>
      <c r="AI41" s="60">
        <f>IF(A41="","",COUNTIF(D41:AH42,"&gt;2")/2)</f>
        <v>7</v>
      </c>
      <c r="AJ41" s="60" cm="1">
        <f t="array" ref="AJ41">SUMPRODUCT(IFERROR((IFERROR(WEEKDAY($D$3:$AH$3,2),999)&lt;6)*D41:AH42,0))</f>
        <v>33</v>
      </c>
      <c r="AK41" s="60" cm="1">
        <f t="array" ref="AK41">SUMPRODUCT((IFERROR(WEEKDAY($D$3:$AH$3,2),999)&lt;6)*D43:AH43)</f>
        <v>18</v>
      </c>
      <c r="AL41" s="60">
        <f>SUMPRODUCT(IFERROR((IFERROR(WEEKDAY($D$3:$AH$3,2),0)&gt;5)*D41:AH43,0))</f>
        <v>27.5</v>
      </c>
      <c r="AM41" s="60">
        <f>IFERROR(SUM(AJ41:AL43),"")</f>
        <v>78.5</v>
      </c>
      <c r="AN41" s="35" t="e">
        <f>VLOOKUP(A41,[1]Sheet1!$D:$M,10,0)</f>
        <v>#N/A</v>
      </c>
      <c r="AO41" s="60" cm="1">
        <f t="array" ref="AO41">SUMPRODUCT((IFERROR((D41:AH41+D42:AH42+D43:AH43),0)&gt;8)*1,IFERROR((D41:AH41+D42:AH42+D43:AH43-8),0))</f>
        <v>16.5</v>
      </c>
      <c r="AP41" s="60">
        <f>AM41-AO41</f>
        <v>62</v>
      </c>
      <c r="AQ41" s="60"/>
      <c r="AR41" s="60"/>
    </row>
    <row r="42" s="29" customFormat="1" ht="19" customHeight="1" spans="1:44">
      <c r="A42" s="40"/>
      <c r="B42" s="44"/>
      <c r="C42" s="42"/>
      <c r="D42" s="43"/>
      <c r="E42" s="43"/>
      <c r="F42" s="43"/>
      <c r="G42" s="43"/>
      <c r="H42" s="43"/>
      <c r="I42" s="43"/>
      <c r="J42" s="43"/>
      <c r="K42" s="43"/>
      <c r="L42" s="45"/>
      <c r="M42" s="43"/>
      <c r="N42" s="43"/>
      <c r="O42" s="43"/>
      <c r="P42" s="48"/>
      <c r="Q42" s="48"/>
      <c r="R42" s="43"/>
      <c r="S42" s="43"/>
      <c r="T42" s="49" t="s">
        <v>102</v>
      </c>
      <c r="U42" s="43">
        <v>4</v>
      </c>
      <c r="V42" s="43">
        <v>4</v>
      </c>
      <c r="W42" s="43">
        <v>3</v>
      </c>
      <c r="X42" s="43">
        <v>4</v>
      </c>
      <c r="Y42" s="43" t="s">
        <v>96</v>
      </c>
      <c r="Z42" s="45">
        <v>4</v>
      </c>
      <c r="AA42" s="52">
        <v>1</v>
      </c>
      <c r="AB42" s="52">
        <v>4</v>
      </c>
      <c r="AC42" s="43">
        <v>4</v>
      </c>
      <c r="AD42" s="52"/>
      <c r="AE42" s="43"/>
      <c r="AF42" s="45"/>
      <c r="AG42" s="45"/>
      <c r="AH42" s="43"/>
      <c r="AI42" s="60"/>
      <c r="AJ42" s="60"/>
      <c r="AK42" s="60"/>
      <c r="AL42" s="60"/>
      <c r="AM42" s="60"/>
      <c r="AN42" s="35"/>
      <c r="AO42" s="60"/>
      <c r="AP42" s="60"/>
      <c r="AQ42" s="60"/>
      <c r="AR42" s="60"/>
    </row>
    <row r="43" s="29" customFormat="1" ht="20" customHeight="1" spans="1:44">
      <c r="A43" s="40"/>
      <c r="B43" s="44"/>
      <c r="C43" s="42"/>
      <c r="D43" s="43"/>
      <c r="E43" s="43"/>
      <c r="F43" s="43"/>
      <c r="G43" s="43"/>
      <c r="H43" s="43"/>
      <c r="I43" s="43"/>
      <c r="J43" s="43"/>
      <c r="K43" s="43"/>
      <c r="L43" s="45"/>
      <c r="M43" s="43"/>
      <c r="N43" s="43"/>
      <c r="O43" s="43"/>
      <c r="P43" s="43"/>
      <c r="Q43" s="43"/>
      <c r="R43" s="43"/>
      <c r="S43" s="43"/>
      <c r="T43" s="43"/>
      <c r="U43" s="43">
        <v>3</v>
      </c>
      <c r="V43" s="43">
        <v>2</v>
      </c>
      <c r="W43" s="43"/>
      <c r="X43" s="43">
        <v>3</v>
      </c>
      <c r="Y43" s="43"/>
      <c r="Z43" s="45">
        <v>1</v>
      </c>
      <c r="AA43" s="52">
        <v>6</v>
      </c>
      <c r="AB43" s="52">
        <v>5</v>
      </c>
      <c r="AC43" s="43">
        <v>2.5</v>
      </c>
      <c r="AD43" s="52"/>
      <c r="AE43" s="43"/>
      <c r="AF43" s="45"/>
      <c r="AG43" s="45"/>
      <c r="AH43" s="43"/>
      <c r="AI43" s="60"/>
      <c r="AJ43" s="60"/>
      <c r="AK43" s="60"/>
      <c r="AL43" s="60"/>
      <c r="AM43" s="60"/>
      <c r="AN43" s="35"/>
      <c r="AO43" s="60"/>
      <c r="AP43" s="60"/>
      <c r="AQ43" s="60"/>
      <c r="AR43" s="60"/>
    </row>
    <row r="44" s="29" customFormat="1" ht="19" customHeight="1" spans="1:44">
      <c r="A44" s="40" t="s">
        <v>36</v>
      </c>
      <c r="B44" s="41" t="s">
        <v>95</v>
      </c>
      <c r="C44" s="42"/>
      <c r="D44" s="43"/>
      <c r="E44" s="43"/>
      <c r="F44" s="43"/>
      <c r="G44" s="43"/>
      <c r="H44" s="43"/>
      <c r="I44" s="43"/>
      <c r="J44" s="43"/>
      <c r="K44" s="43"/>
      <c r="L44" s="45"/>
      <c r="M44" s="46"/>
      <c r="N44" s="43"/>
      <c r="O44" s="46"/>
      <c r="P44" s="46"/>
      <c r="Q44" s="43"/>
      <c r="R44" s="43"/>
      <c r="S44" s="43"/>
      <c r="T44" s="43"/>
      <c r="U44" s="43"/>
      <c r="V44" s="43"/>
      <c r="W44" s="43"/>
      <c r="X44" s="43">
        <v>4</v>
      </c>
      <c r="Y44" s="46">
        <v>4</v>
      </c>
      <c r="Z44" s="45">
        <v>4</v>
      </c>
      <c r="AA44" s="52">
        <v>4</v>
      </c>
      <c r="AB44" s="52">
        <v>4</v>
      </c>
      <c r="AC44" s="43" t="s">
        <v>96</v>
      </c>
      <c r="AD44" s="52">
        <v>4</v>
      </c>
      <c r="AE44" s="43">
        <v>4</v>
      </c>
      <c r="AF44" s="45"/>
      <c r="AG44" s="45"/>
      <c r="AH44" s="43"/>
      <c r="AI44" s="60">
        <f>IF(A44="","",COUNTIF(D44:AH45,"&gt;2")/2)</f>
        <v>7</v>
      </c>
      <c r="AJ44" s="60" cm="1">
        <f t="array" ref="AJ44">SUMPRODUCT(IFERROR((IFERROR(WEEKDAY($D$3:$AH$3,2),999)&lt;6)*D44:AH45,0))</f>
        <v>48</v>
      </c>
      <c r="AK44" s="60">
        <f>SUMPRODUCT((IFERROR(WEEKDAY($D$3:$AH$3,2),999)&lt;6)*D46:AH46)</f>
        <v>26</v>
      </c>
      <c r="AL44" s="60">
        <f>SUMPRODUCT(IFERROR((IFERROR(WEEKDAY($D$3:$AH$3,2),0)&gt;5)*D44:AH46,0))</f>
        <v>11.5</v>
      </c>
      <c r="AM44" s="60">
        <f>IFERROR(SUM(AJ44:AL46),"")</f>
        <v>85.5</v>
      </c>
      <c r="AN44" s="35" t="e">
        <f>VLOOKUP(A44,[1]Sheet1!$D:$M,10,0)</f>
        <v>#N/A</v>
      </c>
      <c r="AO44" s="60" cm="1">
        <f t="array" ref="AO44">SUMPRODUCT((IFERROR((D44:AH44+D45:AH45+D46:AH46),0)&gt;8)*1,IFERROR((D44:AH44+D45:AH45+D46:AH46-8),0))</f>
        <v>29.5</v>
      </c>
      <c r="AP44" s="60">
        <f>AM44-AO44</f>
        <v>56</v>
      </c>
      <c r="AQ44" s="60"/>
      <c r="AR44" s="60"/>
    </row>
    <row r="45" s="29" customFormat="1" ht="19" customHeight="1" spans="1:44">
      <c r="A45" s="40"/>
      <c r="B45" s="44"/>
      <c r="C45" s="42"/>
      <c r="D45" s="43"/>
      <c r="E45" s="43"/>
      <c r="F45" s="43"/>
      <c r="G45" s="43"/>
      <c r="H45" s="43"/>
      <c r="I45" s="43"/>
      <c r="J45" s="43"/>
      <c r="K45" s="43"/>
      <c r="L45" s="45"/>
      <c r="M45" s="43"/>
      <c r="N45" s="43"/>
      <c r="O45" s="43"/>
      <c r="P45" s="48"/>
      <c r="Q45" s="48"/>
      <c r="R45" s="43"/>
      <c r="S45" s="43"/>
      <c r="T45" s="43"/>
      <c r="U45" s="43"/>
      <c r="V45" s="43"/>
      <c r="W45" s="49" t="s">
        <v>103</v>
      </c>
      <c r="X45" s="43">
        <v>4</v>
      </c>
      <c r="Y45" s="45">
        <v>4</v>
      </c>
      <c r="Z45" s="45">
        <v>4</v>
      </c>
      <c r="AA45" s="52">
        <v>4</v>
      </c>
      <c r="AB45" s="52">
        <v>4</v>
      </c>
      <c r="AC45" s="43" t="s">
        <v>96</v>
      </c>
      <c r="AD45" s="52">
        <v>4</v>
      </c>
      <c r="AE45" s="43">
        <v>4</v>
      </c>
      <c r="AF45" s="45"/>
      <c r="AG45" s="45"/>
      <c r="AH45" s="43"/>
      <c r="AI45" s="60"/>
      <c r="AJ45" s="60"/>
      <c r="AK45" s="60"/>
      <c r="AL45" s="60"/>
      <c r="AM45" s="60"/>
      <c r="AN45" s="35"/>
      <c r="AO45" s="60"/>
      <c r="AP45" s="60"/>
      <c r="AQ45" s="60"/>
      <c r="AR45" s="60"/>
    </row>
    <row r="46" s="29" customFormat="1" ht="20" customHeight="1" spans="1:44">
      <c r="A46" s="40"/>
      <c r="B46" s="44"/>
      <c r="C46" s="42"/>
      <c r="D46" s="43"/>
      <c r="E46" s="43"/>
      <c r="F46" s="43"/>
      <c r="G46" s="43"/>
      <c r="H46" s="43"/>
      <c r="I46" s="43"/>
      <c r="J46" s="43"/>
      <c r="K46" s="43"/>
      <c r="L46" s="45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>
        <v>3</v>
      </c>
      <c r="Y46" s="45">
        <v>3.5</v>
      </c>
      <c r="Z46" s="45">
        <v>4</v>
      </c>
      <c r="AA46" s="52">
        <v>5.5</v>
      </c>
      <c r="AB46" s="52">
        <v>5</v>
      </c>
      <c r="AC46" s="43"/>
      <c r="AD46" s="52">
        <v>3.5</v>
      </c>
      <c r="AE46" s="43">
        <v>5</v>
      </c>
      <c r="AF46" s="45"/>
      <c r="AG46" s="45"/>
      <c r="AH46" s="43"/>
      <c r="AI46" s="60"/>
      <c r="AJ46" s="60"/>
      <c r="AK46" s="60"/>
      <c r="AL46" s="60"/>
      <c r="AM46" s="60"/>
      <c r="AN46" s="35"/>
      <c r="AO46" s="60"/>
      <c r="AP46" s="60"/>
      <c r="AQ46" s="60"/>
      <c r="AR46" s="60"/>
    </row>
    <row r="47" s="29" customFormat="1" ht="19" customHeight="1" spans="1:44">
      <c r="A47" s="40" t="s">
        <v>42</v>
      </c>
      <c r="B47" s="41" t="s">
        <v>95</v>
      </c>
      <c r="C47" s="42"/>
      <c r="D47" s="43"/>
      <c r="E47" s="43"/>
      <c r="F47" s="43"/>
      <c r="G47" s="43"/>
      <c r="H47" s="43"/>
      <c r="I47" s="43"/>
      <c r="J47" s="43"/>
      <c r="K47" s="43"/>
      <c r="L47" s="45"/>
      <c r="M47" s="46"/>
      <c r="N47" s="43"/>
      <c r="O47" s="46"/>
      <c r="P47" s="46"/>
      <c r="Q47" s="43"/>
      <c r="R47" s="43"/>
      <c r="S47" s="43"/>
      <c r="T47" s="43"/>
      <c r="U47" s="43"/>
      <c r="V47" s="43"/>
      <c r="W47" s="43"/>
      <c r="X47" s="43"/>
      <c r="Y47" s="46">
        <v>4</v>
      </c>
      <c r="Z47" s="45">
        <v>4</v>
      </c>
      <c r="AA47" s="52"/>
      <c r="AB47" s="52">
        <v>4</v>
      </c>
      <c r="AC47" s="43">
        <v>4</v>
      </c>
      <c r="AD47" s="43" t="s">
        <v>96</v>
      </c>
      <c r="AE47" s="43">
        <v>4</v>
      </c>
      <c r="AF47" s="45">
        <v>4</v>
      </c>
      <c r="AG47" s="45">
        <v>4</v>
      </c>
      <c r="AH47" s="43">
        <v>4</v>
      </c>
      <c r="AI47" s="60">
        <f>IF(A47="","",COUNTIF(D47:AH48,"&gt;2")/2)</f>
        <v>8</v>
      </c>
      <c r="AJ47" s="60" cm="1">
        <f t="array" ref="AJ47">SUMPRODUCT(IFERROR((IFERROR(WEEKDAY($D$3:$AH$3,2),999)&lt;6)*D47:AH48,0))</f>
        <v>57</v>
      </c>
      <c r="AK47" s="60">
        <f>SUMPRODUCT((IFERROR(WEEKDAY($D$3:$AH$3,2),999)&lt;6)*D49:AH49)</f>
        <v>36</v>
      </c>
      <c r="AL47" s="60">
        <f>SUMPRODUCT(IFERROR((IFERROR(WEEKDAY($D$3:$AH$3,2),0)&gt;5)*D47:AH49,0))</f>
        <v>13</v>
      </c>
      <c r="AM47" s="60">
        <f>IFERROR(SUM(AJ47:AL49),"")</f>
        <v>106</v>
      </c>
      <c r="AN47" s="35" t="e">
        <f>VLOOKUP(A47,[1]Sheet1!$D:$M,10,0)</f>
        <v>#N/A</v>
      </c>
      <c r="AO47" s="60" cm="1">
        <f t="array" ref="AO47">SUMPRODUCT((IFERROR((D47:AH47+D48:AH48+D49:AH49),0)&gt;8)*1,IFERROR((D47:AH47+D48:AH48+D49:AH49-8),0))</f>
        <v>35.5</v>
      </c>
      <c r="AP47" s="60">
        <f>AM47-AO47</f>
        <v>70.5</v>
      </c>
      <c r="AQ47" s="60"/>
      <c r="AR47" s="60"/>
    </row>
    <row r="48" s="29" customFormat="1" ht="19" customHeight="1" spans="1:44">
      <c r="A48" s="40"/>
      <c r="B48" s="44"/>
      <c r="C48" s="42"/>
      <c r="D48" s="43"/>
      <c r="E48" s="43"/>
      <c r="F48" s="43"/>
      <c r="G48" s="43"/>
      <c r="H48" s="43"/>
      <c r="I48" s="43"/>
      <c r="J48" s="43"/>
      <c r="K48" s="43"/>
      <c r="L48" s="45"/>
      <c r="M48" s="43"/>
      <c r="N48" s="43"/>
      <c r="O48" s="43"/>
      <c r="P48" s="48"/>
      <c r="Q48" s="48"/>
      <c r="R48" s="43"/>
      <c r="S48" s="43"/>
      <c r="T48" s="43"/>
      <c r="U48" s="43"/>
      <c r="V48" s="43"/>
      <c r="W48" s="43"/>
      <c r="X48" s="49" t="s">
        <v>104</v>
      </c>
      <c r="Y48" s="45">
        <v>4</v>
      </c>
      <c r="Z48" s="45">
        <v>4</v>
      </c>
      <c r="AA48" s="52">
        <v>1</v>
      </c>
      <c r="AB48" s="52">
        <v>4</v>
      </c>
      <c r="AC48" s="43">
        <v>4</v>
      </c>
      <c r="AD48" s="43" t="s">
        <v>96</v>
      </c>
      <c r="AE48" s="43">
        <v>4</v>
      </c>
      <c r="AF48" s="45">
        <v>4</v>
      </c>
      <c r="AG48" s="45">
        <v>4</v>
      </c>
      <c r="AH48" s="43">
        <v>4</v>
      </c>
      <c r="AI48" s="60"/>
      <c r="AJ48" s="60"/>
      <c r="AK48" s="60"/>
      <c r="AL48" s="60"/>
      <c r="AM48" s="60"/>
      <c r="AN48" s="35"/>
      <c r="AO48" s="60"/>
      <c r="AP48" s="60"/>
      <c r="AQ48" s="60"/>
      <c r="AR48" s="60"/>
    </row>
    <row r="49" s="29" customFormat="1" ht="20" customHeight="1" spans="1:44">
      <c r="A49" s="40"/>
      <c r="B49" s="44"/>
      <c r="C49" s="42"/>
      <c r="D49" s="43"/>
      <c r="E49" s="43"/>
      <c r="F49" s="43"/>
      <c r="G49" s="43"/>
      <c r="H49" s="43"/>
      <c r="I49" s="43"/>
      <c r="J49" s="43"/>
      <c r="K49" s="43"/>
      <c r="L49" s="45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5">
        <v>3.5</v>
      </c>
      <c r="Z49" s="45">
        <v>4</v>
      </c>
      <c r="AA49" s="52">
        <v>5.5</v>
      </c>
      <c r="AB49" s="52">
        <v>5</v>
      </c>
      <c r="AC49" s="43">
        <v>5</v>
      </c>
      <c r="AD49" s="43"/>
      <c r="AE49" s="43">
        <v>5</v>
      </c>
      <c r="AF49" s="45">
        <v>5</v>
      </c>
      <c r="AG49" s="45">
        <v>3</v>
      </c>
      <c r="AH49" s="43">
        <v>5</v>
      </c>
      <c r="AI49" s="60"/>
      <c r="AJ49" s="60"/>
      <c r="AK49" s="60"/>
      <c r="AL49" s="60"/>
      <c r="AM49" s="60"/>
      <c r="AN49" s="35"/>
      <c r="AO49" s="60"/>
      <c r="AP49" s="60"/>
      <c r="AQ49" s="60"/>
      <c r="AR49" s="60"/>
    </row>
    <row r="50" s="29" customFormat="1" ht="19" customHeight="1" spans="1:44">
      <c r="A50" s="40" t="s">
        <v>32</v>
      </c>
      <c r="B50" s="41" t="s">
        <v>95</v>
      </c>
      <c r="C50" s="42"/>
      <c r="D50" s="43"/>
      <c r="E50" s="43"/>
      <c r="F50" s="43"/>
      <c r="G50" s="43"/>
      <c r="H50" s="43"/>
      <c r="I50" s="43"/>
      <c r="J50" s="43"/>
      <c r="K50" s="43"/>
      <c r="L50" s="45"/>
      <c r="M50" s="46"/>
      <c r="N50" s="43"/>
      <c r="O50" s="46"/>
      <c r="P50" s="46"/>
      <c r="Q50" s="43"/>
      <c r="R50" s="43"/>
      <c r="S50" s="43"/>
      <c r="T50" s="43"/>
      <c r="U50" s="43"/>
      <c r="V50" s="43"/>
      <c r="W50" s="43"/>
      <c r="X50" s="43"/>
      <c r="Y50" s="46"/>
      <c r="Z50" s="45"/>
      <c r="AA50" s="52"/>
      <c r="AB50" s="52">
        <v>4</v>
      </c>
      <c r="AC50" s="52">
        <v>4</v>
      </c>
      <c r="AD50" s="52">
        <v>4</v>
      </c>
      <c r="AE50" s="43">
        <v>4</v>
      </c>
      <c r="AF50" s="45">
        <v>4</v>
      </c>
      <c r="AG50" s="43" t="s">
        <v>96</v>
      </c>
      <c r="AH50" s="43">
        <v>4</v>
      </c>
      <c r="AI50" s="60">
        <f>IF(A50="","",COUNTIF(D50:AH51,"&gt;2")/2)</f>
        <v>6</v>
      </c>
      <c r="AJ50" s="60" cm="1">
        <f t="array" ref="AJ50">SUMPRODUCT(IFERROR((IFERROR(WEEKDAY($D$3:$AH$3,2),999)&lt;6)*D50:AH51,0))</f>
        <v>32</v>
      </c>
      <c r="AK50" s="60">
        <f>SUMPRODUCT((IFERROR(WEEKDAY($D$3:$AH$3,2),999)&lt;6)*D52:AH52)</f>
        <v>18</v>
      </c>
      <c r="AL50" s="60">
        <f>SUMPRODUCT(IFERROR((IFERROR(WEEKDAY($D$3:$AH$3,2),0)&gt;5)*D50:AH52,0))</f>
        <v>22.5</v>
      </c>
      <c r="AM50" s="60">
        <f>IFERROR(SUM(AJ50:AL52),"")</f>
        <v>72.5</v>
      </c>
      <c r="AN50" s="35" t="e">
        <f>VLOOKUP(A50,[1]Sheet1!$D:$M,10,0)</f>
        <v>#N/A</v>
      </c>
      <c r="AO50" s="60" cm="1">
        <f t="array" ref="AO50">SUMPRODUCT((IFERROR((D50:AH50+D51:AH51+D52:AH52),0)&gt;8)*1,IFERROR((D50:AH50+D51:AH51+D52:AH52-8),0))</f>
        <v>24.5</v>
      </c>
      <c r="AP50" s="60">
        <f>AM50-AO50</f>
        <v>48</v>
      </c>
      <c r="AQ50" s="60"/>
      <c r="AR50" s="60"/>
    </row>
    <row r="51" s="29" customFormat="1" ht="19" customHeight="1" spans="1:44">
      <c r="A51" s="40"/>
      <c r="B51" s="44"/>
      <c r="C51" s="42"/>
      <c r="D51" s="43"/>
      <c r="E51" s="43"/>
      <c r="F51" s="43"/>
      <c r="G51" s="43"/>
      <c r="H51" s="43"/>
      <c r="I51" s="43"/>
      <c r="J51" s="43"/>
      <c r="K51" s="43"/>
      <c r="L51" s="45"/>
      <c r="M51" s="43"/>
      <c r="N51" s="43"/>
      <c r="O51" s="43"/>
      <c r="P51" s="48"/>
      <c r="Q51" s="48"/>
      <c r="R51" s="43"/>
      <c r="S51" s="43"/>
      <c r="T51" s="43"/>
      <c r="U51" s="43"/>
      <c r="V51" s="43"/>
      <c r="W51" s="43"/>
      <c r="X51" s="43"/>
      <c r="Y51" s="45"/>
      <c r="Z51" s="45"/>
      <c r="AA51" s="49" t="s">
        <v>105</v>
      </c>
      <c r="AB51" s="52">
        <v>4</v>
      </c>
      <c r="AC51" s="52">
        <v>4</v>
      </c>
      <c r="AD51" s="52">
        <v>4</v>
      </c>
      <c r="AE51" s="43">
        <v>4</v>
      </c>
      <c r="AF51" s="45">
        <v>4</v>
      </c>
      <c r="AG51" s="43" t="s">
        <v>96</v>
      </c>
      <c r="AH51" s="43">
        <v>4</v>
      </c>
      <c r="AI51" s="60"/>
      <c r="AJ51" s="60"/>
      <c r="AK51" s="60"/>
      <c r="AL51" s="60"/>
      <c r="AM51" s="60"/>
      <c r="AN51" s="35"/>
      <c r="AO51" s="60"/>
      <c r="AP51" s="60"/>
      <c r="AQ51" s="60"/>
      <c r="AR51" s="60"/>
    </row>
    <row r="52" s="29" customFormat="1" ht="20" customHeight="1" spans="1:44">
      <c r="A52" s="40"/>
      <c r="B52" s="44"/>
      <c r="C52" s="42"/>
      <c r="D52" s="43"/>
      <c r="E52" s="43"/>
      <c r="F52" s="43"/>
      <c r="G52" s="43"/>
      <c r="H52" s="43"/>
      <c r="I52" s="43"/>
      <c r="J52" s="43"/>
      <c r="K52" s="43"/>
      <c r="L52" s="45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5"/>
      <c r="Z52" s="45"/>
      <c r="AA52" s="52"/>
      <c r="AB52" s="52">
        <v>3</v>
      </c>
      <c r="AC52" s="52">
        <v>3</v>
      </c>
      <c r="AD52" s="52">
        <v>3.5</v>
      </c>
      <c r="AE52" s="43">
        <v>5</v>
      </c>
      <c r="AF52" s="45">
        <v>5</v>
      </c>
      <c r="AG52" s="45"/>
      <c r="AH52" s="43">
        <v>5</v>
      </c>
      <c r="AI52" s="60"/>
      <c r="AJ52" s="60"/>
      <c r="AK52" s="60"/>
      <c r="AL52" s="60"/>
      <c r="AM52" s="60"/>
      <c r="AN52" s="35"/>
      <c r="AO52" s="60"/>
      <c r="AP52" s="60"/>
      <c r="AQ52" s="60"/>
      <c r="AR52" s="60"/>
    </row>
    <row r="53" s="29" customFormat="1" ht="19" customHeight="1" spans="1:44">
      <c r="A53" s="40" t="s">
        <v>34</v>
      </c>
      <c r="B53" s="41" t="s">
        <v>95</v>
      </c>
      <c r="C53" s="42"/>
      <c r="D53" s="43"/>
      <c r="E53" s="43"/>
      <c r="F53" s="43"/>
      <c r="G53" s="43"/>
      <c r="H53" s="43"/>
      <c r="I53" s="43"/>
      <c r="J53" s="43"/>
      <c r="K53" s="43"/>
      <c r="L53" s="45"/>
      <c r="M53" s="46"/>
      <c r="N53" s="43"/>
      <c r="O53" s="46"/>
      <c r="P53" s="46"/>
      <c r="Q53" s="43"/>
      <c r="R53" s="43"/>
      <c r="S53" s="43"/>
      <c r="T53" s="43"/>
      <c r="U53" s="43"/>
      <c r="V53" s="43"/>
      <c r="W53" s="43"/>
      <c r="X53" s="43"/>
      <c r="Y53" s="46"/>
      <c r="Z53" s="45"/>
      <c r="AA53" s="52"/>
      <c r="AB53" s="49" t="s">
        <v>106</v>
      </c>
      <c r="AC53" s="43"/>
      <c r="AD53" s="43" t="s">
        <v>96</v>
      </c>
      <c r="AE53" s="43">
        <v>4</v>
      </c>
      <c r="AF53" s="43" t="s">
        <v>96</v>
      </c>
      <c r="AG53" s="45">
        <v>4</v>
      </c>
      <c r="AH53" s="43" t="s">
        <v>96</v>
      </c>
      <c r="AI53" s="60">
        <f>IF(A53="","",COUNTIF(D53:AH54,"&gt;2")/2)</f>
        <v>2.5</v>
      </c>
      <c r="AJ53" s="60" cm="1">
        <f t="array" ref="AJ53">SUMPRODUCT(IFERROR((IFERROR(WEEKDAY($D$3:$AH$3,2),999)&lt;6)*D53:AH54,0))</f>
        <v>16</v>
      </c>
      <c r="AK53" s="60">
        <f>SUMPRODUCT((IFERROR(WEEKDAY($D$3:$AH$3,2),999)&lt;6)*D55:AH55)</f>
        <v>8</v>
      </c>
      <c r="AL53" s="60">
        <f>SUMPRODUCT(IFERROR((IFERROR(WEEKDAY($D$3:$AH$3,2),0)&gt;5)*D53:AH55,0))</f>
        <v>6</v>
      </c>
      <c r="AM53" s="60">
        <f>IFERROR(SUM(AJ53:AL55),"")</f>
        <v>30</v>
      </c>
      <c r="AN53" s="35" t="e">
        <f>VLOOKUP(A53,[1]Sheet1!$D:$M,10,0)</f>
        <v>#N/A</v>
      </c>
      <c r="AO53" s="60" cm="1">
        <f t="array" ref="AO53">SUMPRODUCT((IFERROR((D53:AH53+D54:AH54+D55:AH55),0)&gt;8)*1,IFERROR((D53:AH53+D54:AH54+D55:AH55-8),0))</f>
        <v>8</v>
      </c>
      <c r="AP53" s="60">
        <f>AM53-AO53</f>
        <v>22</v>
      </c>
      <c r="AQ53" s="60"/>
      <c r="AR53" s="60"/>
    </row>
    <row r="54" s="29" customFormat="1" ht="19" customHeight="1" spans="1:44">
      <c r="A54" s="40"/>
      <c r="B54" s="44"/>
      <c r="C54" s="42"/>
      <c r="D54" s="43"/>
      <c r="E54" s="43"/>
      <c r="F54" s="43"/>
      <c r="G54" s="43"/>
      <c r="H54" s="43"/>
      <c r="I54" s="43"/>
      <c r="J54" s="43"/>
      <c r="K54" s="43"/>
      <c r="L54" s="45"/>
      <c r="M54" s="43"/>
      <c r="N54" s="43"/>
      <c r="O54" s="43"/>
      <c r="P54" s="48"/>
      <c r="Q54" s="48"/>
      <c r="R54" s="43"/>
      <c r="S54" s="43"/>
      <c r="T54" s="43"/>
      <c r="U54" s="43"/>
      <c r="V54" s="43"/>
      <c r="W54" s="43"/>
      <c r="X54" s="43"/>
      <c r="Y54" s="45"/>
      <c r="Z54" s="45"/>
      <c r="AA54" s="52"/>
      <c r="AB54" s="52"/>
      <c r="AC54" s="43">
        <v>4</v>
      </c>
      <c r="AD54" s="43" t="s">
        <v>96</v>
      </c>
      <c r="AE54" s="43">
        <v>4</v>
      </c>
      <c r="AF54" s="43" t="s">
        <v>96</v>
      </c>
      <c r="AG54" s="45">
        <v>4</v>
      </c>
      <c r="AH54" s="43" t="s">
        <v>96</v>
      </c>
      <c r="AI54" s="60"/>
      <c r="AJ54" s="60"/>
      <c r="AK54" s="60"/>
      <c r="AL54" s="60"/>
      <c r="AM54" s="60"/>
      <c r="AN54" s="35"/>
      <c r="AO54" s="60"/>
      <c r="AP54" s="60"/>
      <c r="AQ54" s="60"/>
      <c r="AR54" s="60"/>
    </row>
    <row r="55" s="29" customFormat="1" ht="20" customHeight="1" spans="1:44">
      <c r="A55" s="40"/>
      <c r="B55" s="44"/>
      <c r="C55" s="42"/>
      <c r="D55" s="43"/>
      <c r="E55" s="43"/>
      <c r="F55" s="43"/>
      <c r="G55" s="43"/>
      <c r="H55" s="43"/>
      <c r="I55" s="43"/>
      <c r="J55" s="43"/>
      <c r="K55" s="43"/>
      <c r="L55" s="45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5"/>
      <c r="Z55" s="45"/>
      <c r="AA55" s="52"/>
      <c r="AB55" s="52"/>
      <c r="AC55" s="43">
        <v>2</v>
      </c>
      <c r="AD55" s="52"/>
      <c r="AE55" s="43">
        <v>5</v>
      </c>
      <c r="AF55" s="45"/>
      <c r="AG55" s="45">
        <v>3</v>
      </c>
      <c r="AH55" s="43"/>
      <c r="AI55" s="60"/>
      <c r="AJ55" s="60"/>
      <c r="AK55" s="60"/>
      <c r="AL55" s="60"/>
      <c r="AM55" s="60"/>
      <c r="AN55" s="35"/>
      <c r="AO55" s="60"/>
      <c r="AP55" s="60"/>
      <c r="AQ55" s="60"/>
      <c r="AR55" s="60"/>
    </row>
    <row r="56" s="29" customFormat="1" ht="19" customHeight="1" spans="1:44">
      <c r="A56" s="40" t="s">
        <v>35</v>
      </c>
      <c r="B56" s="41" t="s">
        <v>95</v>
      </c>
      <c r="C56" s="42"/>
      <c r="D56" s="43"/>
      <c r="E56" s="43"/>
      <c r="F56" s="43"/>
      <c r="G56" s="43"/>
      <c r="H56" s="43"/>
      <c r="I56" s="43"/>
      <c r="J56" s="43"/>
      <c r="K56" s="43"/>
      <c r="L56" s="45"/>
      <c r="M56" s="46"/>
      <c r="N56" s="43"/>
      <c r="O56" s="46"/>
      <c r="P56" s="46"/>
      <c r="Q56" s="43"/>
      <c r="R56" s="43"/>
      <c r="S56" s="43"/>
      <c r="T56" s="43"/>
      <c r="U56" s="43"/>
      <c r="V56" s="43"/>
      <c r="W56" s="43"/>
      <c r="X56" s="43"/>
      <c r="Y56" s="46"/>
      <c r="Z56" s="45"/>
      <c r="AA56" s="52"/>
      <c r="AB56" s="52"/>
      <c r="AC56" s="43"/>
      <c r="AD56" s="52"/>
      <c r="AE56" s="47" t="s">
        <v>107</v>
      </c>
      <c r="AF56" s="45">
        <v>4</v>
      </c>
      <c r="AG56" s="45">
        <v>4</v>
      </c>
      <c r="AH56" s="43">
        <v>4</v>
      </c>
      <c r="AI56" s="60">
        <f>IF(A56="","",COUNTIF(D56:AH57,"&gt;2")/2)</f>
        <v>3</v>
      </c>
      <c r="AJ56" s="60" cm="1">
        <f t="array" ref="AJ56">SUMPRODUCT(IFERROR((IFERROR(WEEKDAY($D$3:$AH$3,2),999)&lt;6)*D56:AH57,0))</f>
        <v>24</v>
      </c>
      <c r="AK56" s="60">
        <f>SUMPRODUCT((IFERROR(WEEKDAY($D$3:$AH$3,2),999)&lt;6)*D58:AH58)</f>
        <v>13</v>
      </c>
      <c r="AL56" s="60">
        <f>SUMPRODUCT(IFERROR((IFERROR(WEEKDAY($D$3:$AH$3,2),0)&gt;5)*D56:AH58,0))</f>
        <v>0</v>
      </c>
      <c r="AM56" s="60">
        <f>IFERROR(SUM(AJ56:AL58),"")</f>
        <v>37</v>
      </c>
      <c r="AN56" s="35" t="e">
        <f>VLOOKUP(A56,[1]Sheet1!$D:$M,10,0)</f>
        <v>#N/A</v>
      </c>
      <c r="AO56" s="60" cm="1">
        <f t="array" ref="AO56">SUMPRODUCT((IFERROR((D56:AH56+D57:AH57+D58:AH58),0)&gt;8)*1,IFERROR((D56:AH56+D57:AH57+D58:AH58-8),0))</f>
        <v>13</v>
      </c>
      <c r="AP56" s="60">
        <f>AM56-AO56</f>
        <v>24</v>
      </c>
      <c r="AQ56" s="60"/>
      <c r="AR56" s="60"/>
    </row>
    <row r="57" s="29" customFormat="1" ht="19" customHeight="1" spans="1:44">
      <c r="A57" s="40"/>
      <c r="B57" s="44"/>
      <c r="C57" s="42"/>
      <c r="D57" s="43"/>
      <c r="E57" s="43"/>
      <c r="F57" s="43"/>
      <c r="G57" s="43"/>
      <c r="H57" s="43"/>
      <c r="I57" s="43"/>
      <c r="J57" s="43"/>
      <c r="K57" s="43"/>
      <c r="L57" s="45"/>
      <c r="M57" s="43"/>
      <c r="N57" s="43"/>
      <c r="O57" s="43"/>
      <c r="P57" s="48"/>
      <c r="Q57" s="48"/>
      <c r="R57" s="43"/>
      <c r="S57" s="43"/>
      <c r="T57" s="43"/>
      <c r="U57" s="43"/>
      <c r="V57" s="43"/>
      <c r="W57" s="43"/>
      <c r="X57" s="43"/>
      <c r="Y57" s="45"/>
      <c r="Z57" s="45"/>
      <c r="AA57" s="52"/>
      <c r="AB57" s="52"/>
      <c r="AC57" s="43"/>
      <c r="AD57" s="52"/>
      <c r="AE57" s="43"/>
      <c r="AF57" s="45">
        <v>4</v>
      </c>
      <c r="AG57" s="45">
        <v>4</v>
      </c>
      <c r="AH57" s="43">
        <v>4</v>
      </c>
      <c r="AI57" s="60"/>
      <c r="AJ57" s="60"/>
      <c r="AK57" s="60"/>
      <c r="AL57" s="60"/>
      <c r="AM57" s="60"/>
      <c r="AN57" s="35"/>
      <c r="AO57" s="60"/>
      <c r="AP57" s="60"/>
      <c r="AQ57" s="60"/>
      <c r="AR57" s="60"/>
    </row>
    <row r="58" s="29" customFormat="1" ht="20" customHeight="1" spans="1:44">
      <c r="A58" s="40"/>
      <c r="B58" s="44"/>
      <c r="C58" s="42"/>
      <c r="D58" s="43"/>
      <c r="E58" s="43"/>
      <c r="F58" s="43"/>
      <c r="G58" s="43"/>
      <c r="H58" s="43"/>
      <c r="I58" s="43"/>
      <c r="J58" s="43"/>
      <c r="K58" s="43"/>
      <c r="L58" s="45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5"/>
      <c r="Z58" s="45"/>
      <c r="AA58" s="52"/>
      <c r="AB58" s="52"/>
      <c r="AC58" s="43"/>
      <c r="AD58" s="52"/>
      <c r="AE58" s="43"/>
      <c r="AF58" s="45">
        <v>5</v>
      </c>
      <c r="AG58" s="45">
        <v>3</v>
      </c>
      <c r="AH58" s="43">
        <v>5</v>
      </c>
      <c r="AI58" s="60"/>
      <c r="AJ58" s="60"/>
      <c r="AK58" s="60"/>
      <c r="AL58" s="60"/>
      <c r="AM58" s="60"/>
      <c r="AN58" s="35"/>
      <c r="AO58" s="60"/>
      <c r="AP58" s="60"/>
      <c r="AQ58" s="60"/>
      <c r="AR58" s="60"/>
    </row>
    <row r="59" s="29" customFormat="1" ht="19" customHeight="1" spans="1:44">
      <c r="A59" s="40" t="s">
        <v>38</v>
      </c>
      <c r="B59" s="41" t="s">
        <v>95</v>
      </c>
      <c r="C59" s="42"/>
      <c r="D59" s="43"/>
      <c r="E59" s="43"/>
      <c r="F59" s="43"/>
      <c r="G59" s="43"/>
      <c r="H59" s="43"/>
      <c r="I59" s="43"/>
      <c r="J59" s="43"/>
      <c r="K59" s="43"/>
      <c r="L59" s="45"/>
      <c r="M59" s="46"/>
      <c r="N59" s="43"/>
      <c r="O59" s="46"/>
      <c r="P59" s="46"/>
      <c r="Q59" s="43"/>
      <c r="R59" s="43"/>
      <c r="S59" s="43"/>
      <c r="T59" s="43"/>
      <c r="U59" s="43"/>
      <c r="V59" s="43"/>
      <c r="W59" s="43"/>
      <c r="X59" s="43"/>
      <c r="Y59" s="46"/>
      <c r="Z59" s="45"/>
      <c r="AA59" s="52"/>
      <c r="AB59" s="52"/>
      <c r="AC59" s="43"/>
      <c r="AD59" s="52"/>
      <c r="AE59" s="43"/>
      <c r="AF59" s="47" t="s">
        <v>108</v>
      </c>
      <c r="AG59" s="45">
        <v>4</v>
      </c>
      <c r="AH59" s="43">
        <v>4</v>
      </c>
      <c r="AI59" s="60">
        <f>IF(A59="","",COUNTIF(D59:AH60,"&gt;2")/2)</f>
        <v>2</v>
      </c>
      <c r="AJ59" s="60" cm="1">
        <f t="array" ref="AJ59">SUMPRODUCT(IFERROR((IFERROR(WEEKDAY($D$3:$AH$3,2),999)&lt;6)*D59:AH60,0))</f>
        <v>16</v>
      </c>
      <c r="AK59" s="60">
        <f>SUMPRODUCT((IFERROR(WEEKDAY($D$3:$AH$3,2),999)&lt;6)*D61:AH61)</f>
        <v>8</v>
      </c>
      <c r="AL59" s="60">
        <f>SUMPRODUCT(IFERROR((IFERROR(WEEKDAY($D$3:$AH$3,2),0)&gt;5)*D59:AH61,0))</f>
        <v>0</v>
      </c>
      <c r="AM59" s="60">
        <f>IFERROR(SUM(AJ59:AL61),"")</f>
        <v>24</v>
      </c>
      <c r="AN59" s="35" t="e">
        <f>VLOOKUP(A59,[1]Sheet1!$D:$M,10,0)</f>
        <v>#N/A</v>
      </c>
      <c r="AO59" s="60" cm="1">
        <f t="array" ref="AO59">SUMPRODUCT((IFERROR((D59:AH59+D60:AH60+D61:AH61),0)&gt;8)*1,IFERROR((D59:AH59+D60:AH60+D61:AH61-8),0))</f>
        <v>8</v>
      </c>
      <c r="AP59" s="60">
        <f>AM59-AO59</f>
        <v>16</v>
      </c>
      <c r="AQ59" s="60"/>
      <c r="AR59" s="60"/>
    </row>
    <row r="60" s="29" customFormat="1" ht="19" customHeight="1" spans="1:44">
      <c r="A60" s="40"/>
      <c r="B60" s="44"/>
      <c r="C60" s="42"/>
      <c r="D60" s="43"/>
      <c r="E60" s="43"/>
      <c r="F60" s="43"/>
      <c r="G60" s="43"/>
      <c r="H60" s="43"/>
      <c r="I60" s="43"/>
      <c r="J60" s="43"/>
      <c r="K60" s="43"/>
      <c r="L60" s="45"/>
      <c r="M60" s="43"/>
      <c r="N60" s="43"/>
      <c r="O60" s="43"/>
      <c r="P60" s="48"/>
      <c r="Q60" s="48"/>
      <c r="R60" s="43"/>
      <c r="S60" s="43"/>
      <c r="T60" s="43"/>
      <c r="U60" s="43"/>
      <c r="V60" s="43"/>
      <c r="W60" s="43"/>
      <c r="X60" s="43"/>
      <c r="Y60" s="45"/>
      <c r="Z60" s="45"/>
      <c r="AA60" s="52"/>
      <c r="AB60" s="52"/>
      <c r="AC60" s="43"/>
      <c r="AD60" s="52"/>
      <c r="AE60" s="43"/>
      <c r="AF60" s="45"/>
      <c r="AG60" s="45">
        <v>4</v>
      </c>
      <c r="AH60" s="43">
        <v>4</v>
      </c>
      <c r="AI60" s="60"/>
      <c r="AJ60" s="60"/>
      <c r="AK60" s="60"/>
      <c r="AL60" s="60"/>
      <c r="AM60" s="60"/>
      <c r="AN60" s="35"/>
      <c r="AO60" s="60"/>
      <c r="AP60" s="60"/>
      <c r="AQ60" s="60"/>
      <c r="AR60" s="60"/>
    </row>
    <row r="61" s="29" customFormat="1" ht="20" customHeight="1" spans="1:44">
      <c r="A61" s="40"/>
      <c r="B61" s="44"/>
      <c r="C61" s="42"/>
      <c r="D61" s="43"/>
      <c r="E61" s="43"/>
      <c r="F61" s="43"/>
      <c r="G61" s="43"/>
      <c r="H61" s="43"/>
      <c r="I61" s="43"/>
      <c r="J61" s="43"/>
      <c r="K61" s="43"/>
      <c r="L61" s="45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5"/>
      <c r="Z61" s="45"/>
      <c r="AA61" s="52"/>
      <c r="AB61" s="52"/>
      <c r="AC61" s="43"/>
      <c r="AD61" s="52"/>
      <c r="AE61" s="43"/>
      <c r="AF61" s="45"/>
      <c r="AG61" s="45">
        <v>3</v>
      </c>
      <c r="AH61" s="43">
        <v>5</v>
      </c>
      <c r="AI61" s="60"/>
      <c r="AJ61" s="60"/>
      <c r="AK61" s="60"/>
      <c r="AL61" s="60"/>
      <c r="AM61" s="60"/>
      <c r="AN61" s="35"/>
      <c r="AO61" s="60"/>
      <c r="AP61" s="60"/>
      <c r="AQ61" s="60"/>
      <c r="AR61" s="60"/>
    </row>
    <row r="62" s="29" customFormat="1" ht="19" customHeight="1" spans="1:44">
      <c r="A62" s="40" t="s">
        <v>37</v>
      </c>
      <c r="B62" s="41" t="s">
        <v>95</v>
      </c>
      <c r="C62" s="42"/>
      <c r="D62" s="43"/>
      <c r="E62" s="43"/>
      <c r="F62" s="43"/>
      <c r="G62" s="43"/>
      <c r="H62" s="43"/>
      <c r="I62" s="43"/>
      <c r="J62" s="43"/>
      <c r="K62" s="43"/>
      <c r="L62" s="45"/>
      <c r="M62" s="46"/>
      <c r="N62" s="43"/>
      <c r="O62" s="46"/>
      <c r="P62" s="46"/>
      <c r="Q62" s="43"/>
      <c r="R62" s="43"/>
      <c r="S62" s="43"/>
      <c r="T62" s="43"/>
      <c r="U62" s="43"/>
      <c r="V62" s="43"/>
      <c r="W62" s="43"/>
      <c r="X62" s="43"/>
      <c r="Y62" s="46"/>
      <c r="Z62" s="45"/>
      <c r="AA62" s="52"/>
      <c r="AB62" s="52"/>
      <c r="AC62" s="43"/>
      <c r="AD62" s="52"/>
      <c r="AE62" s="43"/>
      <c r="AF62" s="45"/>
      <c r="AG62" s="47" t="s">
        <v>109</v>
      </c>
      <c r="AH62" s="43">
        <v>4</v>
      </c>
      <c r="AI62" s="60">
        <f>IF(A62="","",COUNTIF(D62:AH63,"&gt;2")/2)</f>
        <v>1</v>
      </c>
      <c r="AJ62" s="60" cm="1">
        <f t="array" ref="AJ62">SUMPRODUCT(IFERROR((IFERROR(WEEKDAY($D$3:$AH$3,2),999)&lt;6)*D62:AH63,0))</f>
        <v>8</v>
      </c>
      <c r="AK62" s="60">
        <f>SUMPRODUCT((IFERROR(WEEKDAY($D$3:$AH$3,2),999)&lt;6)*D64:AH64)</f>
        <v>5</v>
      </c>
      <c r="AL62" s="60">
        <f>SUMPRODUCT(IFERROR((IFERROR(WEEKDAY($D$3:$AH$3,2),0)&gt;5)*D62:AH64,0))</f>
        <v>0</v>
      </c>
      <c r="AM62" s="60">
        <f>IFERROR(SUM(AJ62:AL64),"")</f>
        <v>13</v>
      </c>
      <c r="AN62" s="35" t="e">
        <f>VLOOKUP(A62,[1]Sheet1!$D:$M,10,0)</f>
        <v>#N/A</v>
      </c>
      <c r="AO62" s="60" cm="1">
        <f t="array" ref="AO62">SUMPRODUCT((IFERROR((D62:AH62+D63:AH63+D64:AH64),0)&gt;8)*1,IFERROR((D62:AH62+D63:AH63+D64:AH64-8),0))</f>
        <v>5</v>
      </c>
      <c r="AP62" s="60">
        <f>AM62-AO62</f>
        <v>8</v>
      </c>
      <c r="AQ62" s="60"/>
      <c r="AR62" s="60"/>
    </row>
    <row r="63" s="29" customFormat="1" ht="19" customHeight="1" spans="1:44">
      <c r="A63" s="40"/>
      <c r="B63" s="44"/>
      <c r="C63" s="42"/>
      <c r="D63" s="43"/>
      <c r="E63" s="43"/>
      <c r="F63" s="43"/>
      <c r="G63" s="43"/>
      <c r="H63" s="43"/>
      <c r="I63" s="43"/>
      <c r="J63" s="43"/>
      <c r="K63" s="43"/>
      <c r="L63" s="45"/>
      <c r="M63" s="43"/>
      <c r="N63" s="43"/>
      <c r="O63" s="43"/>
      <c r="P63" s="48"/>
      <c r="Q63" s="48"/>
      <c r="R63" s="43"/>
      <c r="S63" s="43"/>
      <c r="T63" s="43"/>
      <c r="U63" s="43"/>
      <c r="V63" s="43"/>
      <c r="W63" s="43"/>
      <c r="X63" s="43"/>
      <c r="Y63" s="45"/>
      <c r="Z63" s="45"/>
      <c r="AA63" s="52"/>
      <c r="AB63" s="52"/>
      <c r="AC63" s="43"/>
      <c r="AD63" s="52"/>
      <c r="AE63" s="43"/>
      <c r="AF63" s="45"/>
      <c r="AG63" s="45"/>
      <c r="AH63" s="43">
        <v>4</v>
      </c>
      <c r="AI63" s="60"/>
      <c r="AJ63" s="60"/>
      <c r="AK63" s="60"/>
      <c r="AL63" s="60"/>
      <c r="AM63" s="60"/>
      <c r="AN63" s="35"/>
      <c r="AO63" s="60"/>
      <c r="AP63" s="60"/>
      <c r="AQ63" s="60"/>
      <c r="AR63" s="60"/>
    </row>
    <row r="64" s="29" customFormat="1" ht="20" customHeight="1" spans="1:44">
      <c r="A64" s="40"/>
      <c r="B64" s="44"/>
      <c r="C64" s="42"/>
      <c r="D64" s="43"/>
      <c r="E64" s="43"/>
      <c r="F64" s="43"/>
      <c r="G64" s="43"/>
      <c r="H64" s="43"/>
      <c r="I64" s="43"/>
      <c r="J64" s="43"/>
      <c r="K64" s="43"/>
      <c r="L64" s="45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5"/>
      <c r="Z64" s="45"/>
      <c r="AA64" s="52"/>
      <c r="AB64" s="52"/>
      <c r="AC64" s="43"/>
      <c r="AD64" s="52"/>
      <c r="AE64" s="43"/>
      <c r="AF64" s="45"/>
      <c r="AG64" s="45"/>
      <c r="AH64" s="43">
        <v>5</v>
      </c>
      <c r="AI64" s="60"/>
      <c r="AJ64" s="60"/>
      <c r="AK64" s="60"/>
      <c r="AL64" s="60"/>
      <c r="AM64" s="60"/>
      <c r="AN64" s="35"/>
      <c r="AO64" s="60"/>
      <c r="AP64" s="60"/>
      <c r="AQ64" s="60"/>
      <c r="AR64" s="60"/>
    </row>
    <row r="65" s="29" customFormat="1" ht="19" customHeight="1" spans="1:44">
      <c r="A65" s="64" t="s">
        <v>48</v>
      </c>
      <c r="B65" s="65" t="s">
        <v>47</v>
      </c>
      <c r="C65" s="38" t="s">
        <v>90</v>
      </c>
      <c r="D65" s="39" t="s">
        <v>91</v>
      </c>
      <c r="E65" s="39" t="s">
        <v>91</v>
      </c>
      <c r="F65" s="39" t="s">
        <v>91</v>
      </c>
      <c r="G65" s="39" t="s">
        <v>91</v>
      </c>
      <c r="H65" s="39" t="s">
        <v>91</v>
      </c>
      <c r="I65" s="39" t="s">
        <v>91</v>
      </c>
      <c r="J65" s="39">
        <v>4</v>
      </c>
      <c r="K65" s="39">
        <v>4</v>
      </c>
      <c r="L65" s="39">
        <v>4</v>
      </c>
      <c r="M65" s="39">
        <v>4</v>
      </c>
      <c r="N65" s="39" t="s">
        <v>110</v>
      </c>
      <c r="O65" s="39" t="s">
        <v>91</v>
      </c>
      <c r="P65" s="39" t="s">
        <v>91</v>
      </c>
      <c r="Q65" s="39">
        <v>4</v>
      </c>
      <c r="R65" s="39">
        <v>4</v>
      </c>
      <c r="S65" s="39">
        <v>4</v>
      </c>
      <c r="T65" s="39">
        <v>4</v>
      </c>
      <c r="U65" s="39">
        <v>4</v>
      </c>
      <c r="V65" s="39">
        <v>4</v>
      </c>
      <c r="W65" s="39" t="s">
        <v>91</v>
      </c>
      <c r="X65" s="39">
        <v>4</v>
      </c>
      <c r="Y65" s="39">
        <v>4</v>
      </c>
      <c r="Z65" s="39">
        <v>4</v>
      </c>
      <c r="AA65" s="39" t="s">
        <v>110</v>
      </c>
      <c r="AB65" s="39">
        <v>4</v>
      </c>
      <c r="AC65" s="39">
        <v>4</v>
      </c>
      <c r="AD65" s="39" t="s">
        <v>91</v>
      </c>
      <c r="AE65" s="39">
        <v>4</v>
      </c>
      <c r="AF65" s="39">
        <v>4</v>
      </c>
      <c r="AG65" s="39">
        <v>4</v>
      </c>
      <c r="AH65" s="39">
        <v>4</v>
      </c>
      <c r="AI65" s="60">
        <f>IF(A65="","",COUNTIF(D65:AH66,"&gt;2")/2)</f>
        <v>19.5</v>
      </c>
      <c r="AJ65" s="60" cm="1">
        <f t="array" ref="AJ65">SUMPRODUCT(IFERROR((IFERROR(WEEKDAY($D$3:$AH$3,2),999)&lt;6)*D65:AH66,0))</f>
        <v>140</v>
      </c>
      <c r="AK65" s="60">
        <f>SUMPRODUCT((IFERROR(WEEKDAY($D$3:$AH$3,2),999)&lt;6)*D67:AH67)</f>
        <v>34.5</v>
      </c>
      <c r="AL65" s="60">
        <f>SUMPRODUCT(IFERROR((IFERROR(WEEKDAY($D$3:$AH$3,2),0)&gt;5)*D65:AH67,0))</f>
        <v>18</v>
      </c>
      <c r="AM65" s="60">
        <f>IFERROR(SUM(AJ65:AL67),"")</f>
        <v>192.5</v>
      </c>
      <c r="AN65" s="35" t="e">
        <f>VLOOKUP(A65,[1]Sheet1!$D:$M,10,0)</f>
        <v>#N/A</v>
      </c>
      <c r="AO65" s="60" cm="1">
        <f t="array" ref="AO65">SUMPRODUCT((IFERROR((D65:AH65+D66:AH66+D67:AH67),0)&gt;8)*1,IFERROR((D65:AH65+D66:AH66+D67:AH67-8),0))</f>
        <v>36.5</v>
      </c>
      <c r="AP65" s="60">
        <f>AM65-AO65</f>
        <v>156</v>
      </c>
      <c r="AQ65" s="60"/>
      <c r="AR65" s="60"/>
    </row>
    <row r="66" s="29" customFormat="1" ht="19" customHeight="1" spans="1:44">
      <c r="A66" s="66"/>
      <c r="B66" s="67"/>
      <c r="C66" s="38" t="s">
        <v>92</v>
      </c>
      <c r="D66" s="39" t="s">
        <v>91</v>
      </c>
      <c r="E66" s="39" t="s">
        <v>91</v>
      </c>
      <c r="F66" s="39" t="s">
        <v>91</v>
      </c>
      <c r="G66" s="39" t="s">
        <v>91</v>
      </c>
      <c r="H66" s="39" t="s">
        <v>91</v>
      </c>
      <c r="I66" s="39" t="s">
        <v>91</v>
      </c>
      <c r="J66" s="39">
        <v>4</v>
      </c>
      <c r="K66" s="39">
        <v>4</v>
      </c>
      <c r="L66" s="39">
        <v>4</v>
      </c>
      <c r="M66" s="39">
        <v>4</v>
      </c>
      <c r="N66" s="39">
        <v>4</v>
      </c>
      <c r="O66" s="39" t="s">
        <v>91</v>
      </c>
      <c r="P66" s="39" t="s">
        <v>91</v>
      </c>
      <c r="Q66" s="39">
        <v>4</v>
      </c>
      <c r="R66" s="39">
        <v>4</v>
      </c>
      <c r="S66" s="39">
        <v>4</v>
      </c>
      <c r="T66" s="39">
        <v>4</v>
      </c>
      <c r="U66" s="39">
        <v>4</v>
      </c>
      <c r="V66" s="39">
        <v>4</v>
      </c>
      <c r="W66" s="39" t="s">
        <v>91</v>
      </c>
      <c r="X66" s="39">
        <v>4</v>
      </c>
      <c r="Y66" s="39">
        <v>4</v>
      </c>
      <c r="Z66" s="39">
        <v>4</v>
      </c>
      <c r="AA66" s="39" t="s">
        <v>110</v>
      </c>
      <c r="AB66" s="39">
        <v>4</v>
      </c>
      <c r="AC66" s="39">
        <v>4</v>
      </c>
      <c r="AD66" s="39" t="s">
        <v>91</v>
      </c>
      <c r="AE66" s="39">
        <v>4</v>
      </c>
      <c r="AF66" s="39">
        <v>4</v>
      </c>
      <c r="AG66" s="39">
        <v>4</v>
      </c>
      <c r="AH66" s="39">
        <v>4</v>
      </c>
      <c r="AI66" s="60"/>
      <c r="AJ66" s="60"/>
      <c r="AK66" s="60"/>
      <c r="AL66" s="60"/>
      <c r="AM66" s="60"/>
      <c r="AN66" s="35"/>
      <c r="AO66" s="60"/>
      <c r="AP66" s="60"/>
      <c r="AQ66" s="60"/>
      <c r="AR66" s="60"/>
    </row>
    <row r="67" s="29" customFormat="1" ht="20" customHeight="1" spans="1:44">
      <c r="A67" s="68"/>
      <c r="B67" s="69"/>
      <c r="C67" s="38" t="s">
        <v>93</v>
      </c>
      <c r="D67" s="39"/>
      <c r="E67" s="39"/>
      <c r="F67" s="39"/>
      <c r="G67" s="39"/>
      <c r="H67" s="39"/>
      <c r="I67" s="39"/>
      <c r="J67" s="39"/>
      <c r="K67" s="39">
        <v>2.5</v>
      </c>
      <c r="L67" s="39">
        <v>2</v>
      </c>
      <c r="M67" s="39"/>
      <c r="N67" s="39"/>
      <c r="O67" s="39"/>
      <c r="P67" s="39"/>
      <c r="Q67" s="39">
        <v>0.5</v>
      </c>
      <c r="R67" s="39">
        <v>1.5</v>
      </c>
      <c r="S67" s="39">
        <v>1</v>
      </c>
      <c r="T67" s="39">
        <v>1.5</v>
      </c>
      <c r="U67" s="39">
        <v>2.5</v>
      </c>
      <c r="V67" s="39"/>
      <c r="W67" s="39"/>
      <c r="X67" s="39">
        <v>2</v>
      </c>
      <c r="Y67" s="39">
        <v>2.5</v>
      </c>
      <c r="Z67" s="39">
        <v>3.5</v>
      </c>
      <c r="AA67" s="39"/>
      <c r="AB67" s="39">
        <v>3.5</v>
      </c>
      <c r="AC67" s="39">
        <v>2</v>
      </c>
      <c r="AD67" s="39"/>
      <c r="AE67" s="39">
        <v>3.5</v>
      </c>
      <c r="AF67" s="39"/>
      <c r="AG67" s="39">
        <v>4.5</v>
      </c>
      <c r="AH67" s="39">
        <v>3.5</v>
      </c>
      <c r="AI67" s="60"/>
      <c r="AJ67" s="60"/>
      <c r="AK67" s="60"/>
      <c r="AL67" s="60"/>
      <c r="AM67" s="60"/>
      <c r="AN67" s="35"/>
      <c r="AO67" s="60"/>
      <c r="AP67" s="60"/>
      <c r="AQ67" s="60"/>
      <c r="AR67" s="60"/>
    </row>
    <row r="68" s="29" customFormat="1" ht="19" customHeight="1" spans="1:44">
      <c r="A68" s="70" t="s">
        <v>56</v>
      </c>
      <c r="B68" s="71" t="s">
        <v>111</v>
      </c>
      <c r="C68" s="70" t="s">
        <v>90</v>
      </c>
      <c r="D68" s="72"/>
      <c r="E68" s="72"/>
      <c r="F68" s="72"/>
      <c r="G68" s="72"/>
      <c r="H68" s="72"/>
      <c r="I68" s="72"/>
      <c r="J68" s="72"/>
      <c r="K68" s="72">
        <v>4</v>
      </c>
      <c r="L68" s="72">
        <v>4</v>
      </c>
      <c r="M68" s="72">
        <v>4</v>
      </c>
      <c r="N68" s="72">
        <v>4</v>
      </c>
      <c r="O68" s="72">
        <v>4</v>
      </c>
      <c r="P68" s="72"/>
      <c r="Q68" s="72">
        <v>4</v>
      </c>
      <c r="R68" s="72">
        <v>4</v>
      </c>
      <c r="S68" s="72">
        <v>4</v>
      </c>
      <c r="T68" s="72">
        <v>4</v>
      </c>
      <c r="U68" s="72">
        <v>4</v>
      </c>
      <c r="V68" s="72"/>
      <c r="W68" s="72"/>
      <c r="X68" s="72">
        <v>4</v>
      </c>
      <c r="Y68" s="72">
        <v>4</v>
      </c>
      <c r="Z68" s="72">
        <v>4</v>
      </c>
      <c r="AA68" s="72">
        <v>4</v>
      </c>
      <c r="AB68" s="72"/>
      <c r="AC68" s="72">
        <v>4</v>
      </c>
      <c r="AD68" s="72">
        <v>4</v>
      </c>
      <c r="AE68" s="72">
        <v>4</v>
      </c>
      <c r="AF68" s="72">
        <v>4</v>
      </c>
      <c r="AG68" s="72">
        <v>4</v>
      </c>
      <c r="AH68" s="72">
        <v>4</v>
      </c>
      <c r="AI68" s="60">
        <f>IF(A68="","",COUNTIF(D68:AH69,"&gt;2")/2)</f>
        <v>20</v>
      </c>
      <c r="AJ68" s="60" cm="1">
        <f t="array" ref="AJ68">SUMPRODUCT(IFERROR((IFERROR(WEEKDAY($D$3:$AH$3,2),999)&lt;6)*D68:AH69,0))</f>
        <v>136.5</v>
      </c>
      <c r="AK68" s="60">
        <f>SUMPRODUCT((IFERROR(WEEKDAY($D$3:$AH$3,2),999)&lt;6)*D70:AH70)</f>
        <v>46</v>
      </c>
      <c r="AL68" s="60">
        <f>SUMPRODUCT(IFERROR((IFERROR(WEEKDAY($D$3:$AH$3,2),0)&gt;5)*D68:AH70,0))</f>
        <v>35</v>
      </c>
      <c r="AM68" s="60">
        <f>IFERROR(SUM(AJ68:AL70),"")</f>
        <v>217.5</v>
      </c>
      <c r="AN68" s="35" t="e">
        <f>VLOOKUP(A68,[1]Sheet1!$D:$M,10,0)</f>
        <v>#N/A</v>
      </c>
      <c r="AO68" s="60" cm="1">
        <f t="array" ref="AO68">SUMPRODUCT((IFERROR((D68:AH68+D69:AH69+D70:AH70),0)&gt;8)*1,IFERROR((D68:AH68+D69:AH69+D70:AH70-8),0))</f>
        <v>57.5</v>
      </c>
      <c r="AP68" s="60">
        <f>AM68-AO68</f>
        <v>160</v>
      </c>
      <c r="AQ68" s="60"/>
      <c r="AR68" s="60"/>
    </row>
    <row r="69" s="29" customFormat="1" ht="19" customHeight="1" spans="1:44">
      <c r="A69" s="70"/>
      <c r="B69" s="71"/>
      <c r="C69" s="70" t="s">
        <v>92</v>
      </c>
      <c r="D69" s="72"/>
      <c r="E69" s="72"/>
      <c r="F69" s="72"/>
      <c r="G69" s="72"/>
      <c r="H69" s="72"/>
      <c r="I69" s="72"/>
      <c r="J69" s="72"/>
      <c r="K69" s="72">
        <v>4</v>
      </c>
      <c r="L69" s="72">
        <v>4</v>
      </c>
      <c r="M69" s="72">
        <v>4</v>
      </c>
      <c r="N69" s="72">
        <v>4</v>
      </c>
      <c r="O69" s="72">
        <v>4</v>
      </c>
      <c r="P69" s="72"/>
      <c r="Q69" s="72">
        <v>4.5</v>
      </c>
      <c r="R69" s="72">
        <v>4</v>
      </c>
      <c r="S69" s="72">
        <v>4</v>
      </c>
      <c r="T69" s="72">
        <v>4</v>
      </c>
      <c r="U69" s="72">
        <v>4</v>
      </c>
      <c r="V69" s="72"/>
      <c r="W69" s="72"/>
      <c r="X69" s="72">
        <v>4</v>
      </c>
      <c r="Y69" s="72">
        <v>4</v>
      </c>
      <c r="Z69" s="72">
        <v>4</v>
      </c>
      <c r="AA69" s="72">
        <v>4</v>
      </c>
      <c r="AB69" s="72"/>
      <c r="AC69" s="72">
        <v>4</v>
      </c>
      <c r="AD69" s="72">
        <v>4</v>
      </c>
      <c r="AE69" s="72">
        <v>4</v>
      </c>
      <c r="AF69" s="72">
        <v>4</v>
      </c>
      <c r="AG69" s="72">
        <v>4</v>
      </c>
      <c r="AH69" s="72">
        <v>4</v>
      </c>
      <c r="AI69" s="60"/>
      <c r="AJ69" s="60"/>
      <c r="AK69" s="60"/>
      <c r="AL69" s="60"/>
      <c r="AM69" s="60"/>
      <c r="AN69" s="35"/>
      <c r="AO69" s="60"/>
      <c r="AP69" s="60"/>
      <c r="AQ69" s="60"/>
      <c r="AR69" s="60"/>
    </row>
    <row r="70" s="29" customFormat="1" ht="20" customHeight="1" spans="1:44">
      <c r="A70" s="73"/>
      <c r="B70" s="71"/>
      <c r="C70" s="73" t="s">
        <v>93</v>
      </c>
      <c r="D70" s="72"/>
      <c r="E70" s="72"/>
      <c r="F70" s="72"/>
      <c r="G70" s="72"/>
      <c r="H70" s="72"/>
      <c r="I70" s="72"/>
      <c r="J70" s="72"/>
      <c r="K70" s="87">
        <v>2</v>
      </c>
      <c r="L70" s="87">
        <v>3.5</v>
      </c>
      <c r="M70" s="87">
        <v>1.5</v>
      </c>
      <c r="N70" s="87">
        <v>1</v>
      </c>
      <c r="O70" s="87">
        <v>3.5</v>
      </c>
      <c r="P70" s="72"/>
      <c r="Q70" s="87">
        <v>4.5</v>
      </c>
      <c r="R70" s="87">
        <v>4</v>
      </c>
      <c r="S70" s="87">
        <v>5</v>
      </c>
      <c r="T70" s="87">
        <v>2.5</v>
      </c>
      <c r="U70" s="87">
        <v>4.5</v>
      </c>
      <c r="V70" s="72"/>
      <c r="W70" s="72"/>
      <c r="X70" s="87">
        <v>1</v>
      </c>
      <c r="Y70" s="87">
        <v>2.5</v>
      </c>
      <c r="Z70" s="87">
        <v>1</v>
      </c>
      <c r="AA70" s="87">
        <v>3</v>
      </c>
      <c r="AB70" s="72"/>
      <c r="AC70" s="87">
        <v>4</v>
      </c>
      <c r="AD70" s="87">
        <v>3.5</v>
      </c>
      <c r="AE70" s="87">
        <v>3.5</v>
      </c>
      <c r="AF70" s="87">
        <v>1.5</v>
      </c>
      <c r="AG70" s="87">
        <v>3.5</v>
      </c>
      <c r="AH70" s="87">
        <v>1.5</v>
      </c>
      <c r="AI70" s="60"/>
      <c r="AJ70" s="60"/>
      <c r="AK70" s="60"/>
      <c r="AL70" s="60"/>
      <c r="AM70" s="60"/>
      <c r="AN70" s="35"/>
      <c r="AO70" s="60"/>
      <c r="AP70" s="60"/>
      <c r="AQ70" s="60"/>
      <c r="AR70" s="60"/>
    </row>
    <row r="71" s="29" customFormat="1" ht="19" customHeight="1" spans="1:44">
      <c r="A71" s="70" t="s">
        <v>54</v>
      </c>
      <c r="B71" s="71" t="s">
        <v>111</v>
      </c>
      <c r="C71" s="70" t="s">
        <v>90</v>
      </c>
      <c r="D71" s="72"/>
      <c r="E71" s="72"/>
      <c r="F71" s="72"/>
      <c r="G71" s="72"/>
      <c r="H71" s="72"/>
      <c r="I71" s="72"/>
      <c r="J71" s="72"/>
      <c r="K71" s="72">
        <v>4</v>
      </c>
      <c r="L71" s="72">
        <v>3.5</v>
      </c>
      <c r="M71" s="72">
        <v>4</v>
      </c>
      <c r="N71" s="72">
        <v>4</v>
      </c>
      <c r="O71" s="72">
        <v>4</v>
      </c>
      <c r="P71" s="72">
        <v>4</v>
      </c>
      <c r="Q71" s="72">
        <v>4</v>
      </c>
      <c r="R71" s="72">
        <v>4</v>
      </c>
      <c r="S71" s="72">
        <v>4</v>
      </c>
      <c r="T71" s="72">
        <v>4</v>
      </c>
      <c r="U71" s="72">
        <v>4</v>
      </c>
      <c r="V71" s="72">
        <v>4</v>
      </c>
      <c r="W71" s="72"/>
      <c r="X71" s="72">
        <v>4</v>
      </c>
      <c r="Y71" s="72">
        <v>4</v>
      </c>
      <c r="Z71" s="72">
        <v>4</v>
      </c>
      <c r="AA71" s="72">
        <v>4</v>
      </c>
      <c r="AB71" s="72">
        <v>4</v>
      </c>
      <c r="AC71" s="72">
        <v>4</v>
      </c>
      <c r="AD71" s="72"/>
      <c r="AE71" s="72">
        <v>4</v>
      </c>
      <c r="AF71" s="72">
        <v>4</v>
      </c>
      <c r="AG71" s="72">
        <v>4</v>
      </c>
      <c r="AH71" s="72"/>
      <c r="AI71" s="60">
        <f>IF(A71="","",COUNTIF(D71:AH72,"&gt;2")/2)</f>
        <v>21</v>
      </c>
      <c r="AJ71" s="60" cm="1">
        <f t="array" ref="AJ71">SUMPRODUCT(IFERROR((IFERROR(WEEKDAY($D$3:$AH$3,2),999)&lt;6)*D71:AH72,0))</f>
        <v>136.5</v>
      </c>
      <c r="AK71" s="60">
        <f>SUMPRODUCT((IFERROR(WEEKDAY($D$3:$AH$3,2),999)&lt;6)*D73:AH73)</f>
        <v>61</v>
      </c>
      <c r="AL71" s="60">
        <f>SUMPRODUCT(IFERROR((IFERROR(WEEKDAY($D$3:$AH$3,2),0)&gt;5)*D71:AH73,0))</f>
        <v>47.5</v>
      </c>
      <c r="AM71" s="60">
        <f>IFERROR(SUM(AJ71:AL73),"")</f>
        <v>245</v>
      </c>
      <c r="AN71" s="35" t="e">
        <f>VLOOKUP(A71,[1]Sheet1!$D:$M,10,0)</f>
        <v>#N/A</v>
      </c>
      <c r="AO71" s="60" cm="1">
        <f t="array" ref="AO71">SUMPRODUCT((IFERROR((D71:AH71+D72:AH72+D73:AH73),0)&gt;8)*1,IFERROR((D71:AH71+D72:AH72+D73:AH73-8),0))</f>
        <v>77</v>
      </c>
      <c r="AP71" s="60">
        <f>AM71-AO71</f>
        <v>168</v>
      </c>
      <c r="AQ71" s="60"/>
      <c r="AR71" s="60"/>
    </row>
    <row r="72" s="29" customFormat="1" ht="19" customHeight="1" spans="1:44">
      <c r="A72" s="70"/>
      <c r="B72" s="71"/>
      <c r="C72" s="70" t="s">
        <v>92</v>
      </c>
      <c r="D72" s="72"/>
      <c r="E72" s="72"/>
      <c r="F72" s="72"/>
      <c r="G72" s="72"/>
      <c r="H72" s="72"/>
      <c r="I72" s="72"/>
      <c r="J72" s="72"/>
      <c r="K72" s="72">
        <v>4</v>
      </c>
      <c r="L72" s="72">
        <v>4</v>
      </c>
      <c r="M72" s="72">
        <v>4</v>
      </c>
      <c r="N72" s="72">
        <v>4</v>
      </c>
      <c r="O72" s="72">
        <v>4</v>
      </c>
      <c r="P72" s="72">
        <v>4</v>
      </c>
      <c r="Q72" s="72">
        <v>4</v>
      </c>
      <c r="R72" s="72">
        <v>4</v>
      </c>
      <c r="S72" s="72">
        <v>4</v>
      </c>
      <c r="T72" s="72">
        <v>4</v>
      </c>
      <c r="U72" s="72">
        <v>4</v>
      </c>
      <c r="V72" s="72">
        <v>4</v>
      </c>
      <c r="W72" s="72"/>
      <c r="X72" s="72">
        <v>4</v>
      </c>
      <c r="Y72" s="72">
        <v>4</v>
      </c>
      <c r="Z72" s="72">
        <v>4</v>
      </c>
      <c r="AA72" s="72">
        <v>4</v>
      </c>
      <c r="AB72" s="72">
        <v>4</v>
      </c>
      <c r="AC72" s="72">
        <v>4</v>
      </c>
      <c r="AD72" s="72"/>
      <c r="AE72" s="72">
        <v>4.5</v>
      </c>
      <c r="AF72" s="72">
        <v>4</v>
      </c>
      <c r="AG72" s="72">
        <v>4.5</v>
      </c>
      <c r="AH72" s="72"/>
      <c r="AI72" s="60"/>
      <c r="AJ72" s="60"/>
      <c r="AK72" s="60"/>
      <c r="AL72" s="60"/>
      <c r="AM72" s="60"/>
      <c r="AN72" s="35"/>
      <c r="AO72" s="60"/>
      <c r="AP72" s="60"/>
      <c r="AQ72" s="60"/>
      <c r="AR72" s="60"/>
    </row>
    <row r="73" s="29" customFormat="1" ht="20" customHeight="1" spans="1:44">
      <c r="A73" s="73"/>
      <c r="B73" s="71"/>
      <c r="C73" s="73" t="s">
        <v>93</v>
      </c>
      <c r="D73" s="72"/>
      <c r="E73" s="72"/>
      <c r="F73" s="72"/>
      <c r="G73" s="72"/>
      <c r="H73" s="72"/>
      <c r="I73" s="72"/>
      <c r="J73" s="72"/>
      <c r="K73" s="87">
        <v>2.5</v>
      </c>
      <c r="L73" s="87">
        <v>3</v>
      </c>
      <c r="M73" s="87">
        <v>1</v>
      </c>
      <c r="N73" s="87">
        <v>3</v>
      </c>
      <c r="O73" s="87">
        <v>2</v>
      </c>
      <c r="P73" s="87">
        <v>3.5</v>
      </c>
      <c r="Q73" s="87">
        <v>3.5</v>
      </c>
      <c r="R73" s="89">
        <v>5.5</v>
      </c>
      <c r="S73" s="87">
        <v>4.5</v>
      </c>
      <c r="T73" s="72">
        <v>4.5</v>
      </c>
      <c r="U73" s="72">
        <v>4.5</v>
      </c>
      <c r="V73" s="72">
        <v>4.5</v>
      </c>
      <c r="W73" s="72"/>
      <c r="X73" s="87">
        <v>4.5</v>
      </c>
      <c r="Y73" s="87">
        <v>5</v>
      </c>
      <c r="Z73" s="87">
        <v>3.5</v>
      </c>
      <c r="AA73" s="87">
        <v>1</v>
      </c>
      <c r="AB73" s="87">
        <v>5.5</v>
      </c>
      <c r="AC73" s="87">
        <v>5.5</v>
      </c>
      <c r="AD73" s="72"/>
      <c r="AE73" s="87">
        <v>3</v>
      </c>
      <c r="AF73" s="87">
        <v>3.5</v>
      </c>
      <c r="AG73" s="87">
        <v>3</v>
      </c>
      <c r="AH73" s="72"/>
      <c r="AI73" s="60"/>
      <c r="AJ73" s="60"/>
      <c r="AK73" s="60"/>
      <c r="AL73" s="60"/>
      <c r="AM73" s="60"/>
      <c r="AN73" s="35"/>
      <c r="AO73" s="60"/>
      <c r="AP73" s="60"/>
      <c r="AQ73" s="60"/>
      <c r="AR73" s="60"/>
    </row>
    <row r="74" s="29" customFormat="1" ht="19" customHeight="1" spans="1:44">
      <c r="A74" s="70" t="s">
        <v>55</v>
      </c>
      <c r="B74" s="71" t="s">
        <v>111</v>
      </c>
      <c r="C74" s="70" t="s">
        <v>90</v>
      </c>
      <c r="D74" s="72"/>
      <c r="E74" s="72"/>
      <c r="F74" s="72"/>
      <c r="G74" s="72"/>
      <c r="H74" s="72"/>
      <c r="I74" s="72"/>
      <c r="J74" s="72"/>
      <c r="K74" s="72">
        <v>4</v>
      </c>
      <c r="L74" s="72">
        <v>4</v>
      </c>
      <c r="M74" s="72">
        <v>4</v>
      </c>
      <c r="N74" s="72">
        <v>4</v>
      </c>
      <c r="O74" s="72">
        <v>4</v>
      </c>
      <c r="P74" s="72">
        <v>4</v>
      </c>
      <c r="Q74" s="72">
        <v>4</v>
      </c>
      <c r="R74" s="72">
        <v>4</v>
      </c>
      <c r="S74" s="72">
        <v>4</v>
      </c>
      <c r="T74" s="72">
        <v>4</v>
      </c>
      <c r="U74" s="72">
        <v>4</v>
      </c>
      <c r="V74" s="72"/>
      <c r="W74" s="72"/>
      <c r="X74" s="72">
        <v>4</v>
      </c>
      <c r="Y74" s="72"/>
      <c r="Z74" s="72"/>
      <c r="AA74" s="72">
        <v>4</v>
      </c>
      <c r="AB74" s="72">
        <v>2.5</v>
      </c>
      <c r="AC74" s="72">
        <v>4</v>
      </c>
      <c r="AD74" s="72"/>
      <c r="AE74" s="72"/>
      <c r="AF74" s="72">
        <v>4</v>
      </c>
      <c r="AG74" s="72">
        <v>4</v>
      </c>
      <c r="AH74" s="72"/>
      <c r="AI74" s="60">
        <f>IF(A74="","",COUNTIF(D74:AH75,"&gt;2")/2)</f>
        <v>17</v>
      </c>
      <c r="AJ74" s="60" cm="1">
        <f t="array" ref="AJ74">SUMPRODUCT(IFERROR((IFERROR(WEEKDAY($D$3:$AH$3,2),999)&lt;6)*D74:AH75,0))</f>
        <v>112</v>
      </c>
      <c r="AK74" s="60">
        <f>SUMPRODUCT((IFERROR(WEEKDAY($D$3:$AH$3,2),999)&lt;6)*D76:AH76)</f>
        <v>37</v>
      </c>
      <c r="AL74" s="60">
        <f>SUMPRODUCT(IFERROR((IFERROR(WEEKDAY($D$3:$AH$3,2),0)&gt;5)*D74:AH76,0))</f>
        <v>35</v>
      </c>
      <c r="AM74" s="60">
        <f>IFERROR(SUM(AJ74:AL76),"")</f>
        <v>184</v>
      </c>
      <c r="AN74" s="35" t="e">
        <f>VLOOKUP(A74,[1]Sheet1!$D:$M,10,0)</f>
        <v>#N/A</v>
      </c>
      <c r="AO74" s="60" cm="1">
        <f t="array" ref="AO74">SUMPRODUCT((IFERROR((D74:AH74+D75:AH75+D76:AH76),0)&gt;8)*1,IFERROR((D74:AH74+D75:AH75+D76:AH76-8),0))</f>
        <v>45</v>
      </c>
      <c r="AP74" s="60">
        <f>AM74-AO74</f>
        <v>139</v>
      </c>
      <c r="AQ74" s="60"/>
      <c r="AR74" s="60"/>
    </row>
    <row r="75" s="29" customFormat="1" ht="19" customHeight="1" spans="1:44">
      <c r="A75" s="70"/>
      <c r="B75" s="71"/>
      <c r="C75" s="70" t="s">
        <v>92</v>
      </c>
      <c r="D75" s="72"/>
      <c r="E75" s="72"/>
      <c r="F75" s="72"/>
      <c r="G75" s="72"/>
      <c r="H75" s="72"/>
      <c r="I75" s="72"/>
      <c r="J75" s="72"/>
      <c r="K75" s="72">
        <v>4</v>
      </c>
      <c r="L75" s="72">
        <v>4</v>
      </c>
      <c r="M75" s="72">
        <v>4</v>
      </c>
      <c r="N75" s="72">
        <v>4</v>
      </c>
      <c r="O75" s="72">
        <v>4</v>
      </c>
      <c r="P75" s="72">
        <v>4</v>
      </c>
      <c r="Q75" s="72">
        <v>4</v>
      </c>
      <c r="R75" s="72">
        <v>4</v>
      </c>
      <c r="S75" s="72">
        <v>4</v>
      </c>
      <c r="T75" s="72">
        <v>4</v>
      </c>
      <c r="U75" s="72">
        <v>4</v>
      </c>
      <c r="V75" s="72"/>
      <c r="W75" s="72"/>
      <c r="X75" s="72"/>
      <c r="Y75" s="72"/>
      <c r="Z75" s="72"/>
      <c r="AA75" s="72">
        <v>4</v>
      </c>
      <c r="AB75" s="72">
        <v>4</v>
      </c>
      <c r="AC75" s="72">
        <v>4</v>
      </c>
      <c r="AD75" s="72"/>
      <c r="AE75" s="72">
        <v>5</v>
      </c>
      <c r="AF75" s="72">
        <v>4</v>
      </c>
      <c r="AG75" s="72">
        <v>4.5</v>
      </c>
      <c r="AH75" s="72"/>
      <c r="AI75" s="60"/>
      <c r="AJ75" s="60"/>
      <c r="AK75" s="60"/>
      <c r="AL75" s="60"/>
      <c r="AM75" s="60"/>
      <c r="AN75" s="35"/>
      <c r="AO75" s="60"/>
      <c r="AP75" s="60"/>
      <c r="AQ75" s="60"/>
      <c r="AR75" s="60"/>
    </row>
    <row r="76" s="29" customFormat="1" ht="20" customHeight="1" spans="1:44">
      <c r="A76" s="73"/>
      <c r="B76" s="71"/>
      <c r="C76" s="73" t="s">
        <v>93</v>
      </c>
      <c r="D76" s="72"/>
      <c r="E76" s="72"/>
      <c r="F76" s="72"/>
      <c r="G76" s="72"/>
      <c r="H76" s="72"/>
      <c r="I76" s="72"/>
      <c r="J76" s="72"/>
      <c r="K76" s="87">
        <v>2.5</v>
      </c>
      <c r="L76" s="87">
        <v>3</v>
      </c>
      <c r="M76" s="87">
        <v>1</v>
      </c>
      <c r="N76" s="87">
        <v>1</v>
      </c>
      <c r="O76" s="87">
        <v>2</v>
      </c>
      <c r="P76" s="87">
        <v>3.5</v>
      </c>
      <c r="Q76" s="87">
        <v>3.5</v>
      </c>
      <c r="R76" s="87">
        <v>1</v>
      </c>
      <c r="S76" s="87">
        <v>4.5</v>
      </c>
      <c r="T76" s="72">
        <v>4.5</v>
      </c>
      <c r="U76" s="72">
        <v>4.5</v>
      </c>
      <c r="V76" s="72"/>
      <c r="W76" s="72"/>
      <c r="X76" s="72"/>
      <c r="Y76" s="72"/>
      <c r="Z76" s="72"/>
      <c r="AA76" s="87">
        <v>1</v>
      </c>
      <c r="AB76" s="87">
        <v>0.5</v>
      </c>
      <c r="AC76" s="87">
        <v>5.5</v>
      </c>
      <c r="AD76" s="72"/>
      <c r="AE76" s="87">
        <v>3.5</v>
      </c>
      <c r="AF76" s="87">
        <v>3.5</v>
      </c>
      <c r="AG76" s="87">
        <v>3</v>
      </c>
      <c r="AH76" s="72"/>
      <c r="AI76" s="60"/>
      <c r="AJ76" s="60"/>
      <c r="AK76" s="60"/>
      <c r="AL76" s="60"/>
      <c r="AM76" s="60"/>
      <c r="AN76" s="35"/>
      <c r="AO76" s="60"/>
      <c r="AP76" s="60"/>
      <c r="AQ76" s="60"/>
      <c r="AR76" s="60"/>
    </row>
    <row r="77" s="29" customFormat="1" ht="19" customHeight="1" spans="1:44">
      <c r="A77" s="70" t="s">
        <v>58</v>
      </c>
      <c r="B77" s="71" t="s">
        <v>111</v>
      </c>
      <c r="C77" s="70" t="s">
        <v>90</v>
      </c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  <c r="AA77" s="72">
        <v>4</v>
      </c>
      <c r="AB77" s="72">
        <v>4</v>
      </c>
      <c r="AC77" s="72">
        <v>4</v>
      </c>
      <c r="AD77" s="72"/>
      <c r="AE77" s="72">
        <v>4</v>
      </c>
      <c r="AF77" s="72">
        <v>4</v>
      </c>
      <c r="AG77" s="72">
        <v>4</v>
      </c>
      <c r="AH77" s="72"/>
      <c r="AI77" s="60">
        <f>IF(A77="","",COUNTIF(D77:AH78,"&gt;2")/2)</f>
        <v>6</v>
      </c>
      <c r="AJ77" s="60" cm="1">
        <f t="array" ref="AJ77">SUMPRODUCT(IFERROR((IFERROR(WEEKDAY($D$3:$AH$3,2),999)&lt;6)*D77:AH78,0))</f>
        <v>40</v>
      </c>
      <c r="AK77" s="60">
        <f>SUMPRODUCT((IFERROR(WEEKDAY($D$3:$AH$3,2),999)&lt;6)*D79:AH79)</f>
        <v>14.5</v>
      </c>
      <c r="AL77" s="60">
        <f>SUMPRODUCT(IFERROR((IFERROR(WEEKDAY($D$3:$AH$3,2),0)&gt;5)*D77:AH79,0))</f>
        <v>10.5</v>
      </c>
      <c r="AM77" s="60">
        <f>IFERROR(SUM(AJ77:AL79),"")</f>
        <v>65</v>
      </c>
      <c r="AN77" s="35" t="e">
        <f>VLOOKUP(A77,[1]Sheet1!$D:$M,10,0)</f>
        <v>#N/A</v>
      </c>
      <c r="AO77" s="60" cm="1">
        <f t="array" ref="AO77">SUMPRODUCT((IFERROR((D77:AH77+D78:AH78+D79:AH79),0)&gt;8)*1,IFERROR((D77:AH77+D78:AH78+D79:AH79-8),0))</f>
        <v>17</v>
      </c>
      <c r="AP77" s="60">
        <f>AM77-AO77</f>
        <v>48</v>
      </c>
      <c r="AQ77" s="60"/>
      <c r="AR77" s="60"/>
    </row>
    <row r="78" s="29" customFormat="1" ht="19" customHeight="1" spans="1:44">
      <c r="A78" s="70"/>
      <c r="B78" s="71"/>
      <c r="C78" s="70" t="s">
        <v>92</v>
      </c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  <c r="AA78" s="72">
        <v>4</v>
      </c>
      <c r="AB78" s="72">
        <v>4</v>
      </c>
      <c r="AC78" s="72">
        <v>4</v>
      </c>
      <c r="AD78" s="72"/>
      <c r="AE78" s="72">
        <v>4</v>
      </c>
      <c r="AF78" s="72">
        <v>4</v>
      </c>
      <c r="AG78" s="72">
        <v>4</v>
      </c>
      <c r="AH78" s="72"/>
      <c r="AI78" s="60"/>
      <c r="AJ78" s="60"/>
      <c r="AK78" s="60"/>
      <c r="AL78" s="60"/>
      <c r="AM78" s="60"/>
      <c r="AN78" s="35"/>
      <c r="AO78" s="60"/>
      <c r="AP78" s="60"/>
      <c r="AQ78" s="60"/>
      <c r="AR78" s="60"/>
    </row>
    <row r="79" s="29" customFormat="1" ht="20" customHeight="1" spans="1:44">
      <c r="A79" s="73"/>
      <c r="B79" s="71"/>
      <c r="C79" s="73" t="s">
        <v>93</v>
      </c>
      <c r="D79" s="72"/>
      <c r="E79" s="72"/>
      <c r="F79" s="72"/>
      <c r="G79" s="72"/>
      <c r="H79" s="72"/>
      <c r="I79" s="72"/>
      <c r="J79" s="72"/>
      <c r="K79" s="87"/>
      <c r="L79" s="87"/>
      <c r="M79" s="87"/>
      <c r="N79" s="87"/>
      <c r="O79" s="72"/>
      <c r="P79" s="87"/>
      <c r="Q79" s="87"/>
      <c r="R79" s="87"/>
      <c r="S79" s="87"/>
      <c r="T79" s="72"/>
      <c r="U79" s="72"/>
      <c r="V79" s="72"/>
      <c r="W79" s="72"/>
      <c r="X79" s="72"/>
      <c r="Y79" s="87"/>
      <c r="Z79" s="87"/>
      <c r="AA79" s="87">
        <v>3</v>
      </c>
      <c r="AB79" s="87">
        <v>4</v>
      </c>
      <c r="AC79" s="72">
        <v>2.5</v>
      </c>
      <c r="AD79" s="72"/>
      <c r="AE79" s="72">
        <v>4</v>
      </c>
      <c r="AF79" s="87">
        <v>2.5</v>
      </c>
      <c r="AG79" s="87">
        <v>1</v>
      </c>
      <c r="AH79" s="72"/>
      <c r="AI79" s="60"/>
      <c r="AJ79" s="60"/>
      <c r="AK79" s="60"/>
      <c r="AL79" s="60"/>
      <c r="AM79" s="60"/>
      <c r="AN79" s="35"/>
      <c r="AO79" s="60"/>
      <c r="AP79" s="60"/>
      <c r="AQ79" s="60"/>
      <c r="AR79" s="60"/>
    </row>
    <row r="80" s="29" customFormat="1" ht="19" customHeight="1" spans="1:44">
      <c r="A80" s="70" t="s">
        <v>59</v>
      </c>
      <c r="B80" s="71" t="s">
        <v>111</v>
      </c>
      <c r="C80" s="70" t="s">
        <v>90</v>
      </c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  <c r="AA80" s="72"/>
      <c r="AB80" s="72">
        <v>4</v>
      </c>
      <c r="AC80" s="72"/>
      <c r="AD80" s="72">
        <v>4</v>
      </c>
      <c r="AE80" s="94">
        <v>11.5</v>
      </c>
      <c r="AF80" s="94">
        <v>11.5</v>
      </c>
      <c r="AG80" s="94">
        <v>11.5</v>
      </c>
      <c r="AH80" s="94">
        <v>11.5</v>
      </c>
      <c r="AI80" s="60">
        <v>6</v>
      </c>
      <c r="AJ80" s="60" cm="1">
        <f t="array" ref="AJ80">SUMPRODUCT(IFERROR((IFERROR(WEEKDAY($D$3:$AH$3,2),999)&lt;6)*D80:AH81,0))</f>
        <v>54</v>
      </c>
      <c r="AK80" s="60">
        <f>SUMPRODUCT((IFERROR(WEEKDAY($D$3:$AH$3,2),999)&lt;6)*D82:AH82)</f>
        <v>4</v>
      </c>
      <c r="AL80" s="60">
        <f>SUMPRODUCT(IFERROR((IFERROR(WEEKDAY($D$3:$AH$3,2),0)&gt;5)*D80:AH82,0))</f>
        <v>11.5</v>
      </c>
      <c r="AM80" s="60">
        <f>IFERROR(SUM(AJ80:AL82),"")</f>
        <v>69.5</v>
      </c>
      <c r="AN80" s="35" t="e">
        <f>VLOOKUP(A80,[1]Sheet1!$D:$M,10,0)</f>
        <v>#N/A</v>
      </c>
      <c r="AO80" s="60" cm="1">
        <f t="array" ref="AO80">SUMPRODUCT((IFERROR((D80:AH80+D81:AH81+D82:AH82),0)&gt;8)*1,IFERROR((D80:AH80+D81:AH81+D82:AH82-8),0))</f>
        <v>21.5</v>
      </c>
      <c r="AP80" s="60">
        <f>AM80-AO80</f>
        <v>48</v>
      </c>
      <c r="AQ80" s="60"/>
      <c r="AR80" s="60"/>
    </row>
    <row r="81" s="29" customFormat="1" ht="19" customHeight="1" spans="1:44">
      <c r="A81" s="70"/>
      <c r="B81" s="71"/>
      <c r="C81" s="70" t="s">
        <v>92</v>
      </c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2"/>
      <c r="AB81" s="72">
        <v>4</v>
      </c>
      <c r="AC81" s="72"/>
      <c r="AD81" s="72">
        <v>4</v>
      </c>
      <c r="AE81" s="72"/>
      <c r="AF81" s="72"/>
      <c r="AG81" s="72"/>
      <c r="AH81" s="72"/>
      <c r="AI81" s="60"/>
      <c r="AJ81" s="60"/>
      <c r="AK81" s="60"/>
      <c r="AL81" s="60"/>
      <c r="AM81" s="60"/>
      <c r="AN81" s="35"/>
      <c r="AO81" s="60"/>
      <c r="AP81" s="60"/>
      <c r="AQ81" s="60"/>
      <c r="AR81" s="60"/>
    </row>
    <row r="82" s="29" customFormat="1" ht="20" customHeight="1" spans="1:44">
      <c r="A82" s="73"/>
      <c r="B82" s="71"/>
      <c r="C82" s="73" t="s">
        <v>93</v>
      </c>
      <c r="D82" s="72"/>
      <c r="E82" s="72"/>
      <c r="F82" s="72"/>
      <c r="G82" s="72"/>
      <c r="H82" s="72"/>
      <c r="I82" s="72"/>
      <c r="J82" s="72"/>
      <c r="K82" s="87"/>
      <c r="L82" s="87"/>
      <c r="M82" s="87"/>
      <c r="N82" s="87"/>
      <c r="O82" s="72"/>
      <c r="P82" s="87"/>
      <c r="Q82" s="87"/>
      <c r="R82" s="87"/>
      <c r="S82" s="87"/>
      <c r="T82" s="72"/>
      <c r="U82" s="72"/>
      <c r="V82" s="72"/>
      <c r="W82" s="72"/>
      <c r="X82" s="72"/>
      <c r="Y82" s="87"/>
      <c r="Z82" s="87"/>
      <c r="AA82" s="87"/>
      <c r="AB82" s="87">
        <v>4</v>
      </c>
      <c r="AC82" s="72"/>
      <c r="AD82" s="87">
        <v>3.5</v>
      </c>
      <c r="AE82" s="87"/>
      <c r="AF82" s="87"/>
      <c r="AG82" s="87"/>
      <c r="AH82" s="87"/>
      <c r="AI82" s="60"/>
      <c r="AJ82" s="60"/>
      <c r="AK82" s="60"/>
      <c r="AL82" s="60"/>
      <c r="AM82" s="60"/>
      <c r="AN82" s="35"/>
      <c r="AO82" s="60"/>
      <c r="AP82" s="60"/>
      <c r="AQ82" s="60"/>
      <c r="AR82" s="60"/>
    </row>
    <row r="83" s="29" customFormat="1" ht="19" customHeight="1" spans="1:44">
      <c r="A83" s="74" t="s">
        <v>61</v>
      </c>
      <c r="B83" s="74" t="s">
        <v>112</v>
      </c>
      <c r="C83" s="74" t="s">
        <v>90</v>
      </c>
      <c r="D83" s="74" t="s">
        <v>91</v>
      </c>
      <c r="E83" s="74" t="s">
        <v>91</v>
      </c>
      <c r="F83" s="74" t="s">
        <v>91</v>
      </c>
      <c r="G83" s="74" t="s">
        <v>91</v>
      </c>
      <c r="H83" s="74" t="s">
        <v>91</v>
      </c>
      <c r="I83" s="74" t="s">
        <v>91</v>
      </c>
      <c r="J83" s="74">
        <v>4</v>
      </c>
      <c r="K83" s="74">
        <v>4</v>
      </c>
      <c r="L83" s="77">
        <v>4</v>
      </c>
      <c r="M83" s="74">
        <v>4</v>
      </c>
      <c r="N83" s="77">
        <v>4</v>
      </c>
      <c r="O83" s="74" t="s">
        <v>91</v>
      </c>
      <c r="P83" s="74" t="s">
        <v>91</v>
      </c>
      <c r="Q83" s="74">
        <v>2</v>
      </c>
      <c r="R83" s="74">
        <v>4</v>
      </c>
      <c r="S83" s="74">
        <v>4</v>
      </c>
      <c r="T83" s="74">
        <v>4</v>
      </c>
      <c r="U83" s="74">
        <v>4</v>
      </c>
      <c r="V83" s="77">
        <v>4</v>
      </c>
      <c r="W83" s="74" t="s">
        <v>91</v>
      </c>
      <c r="X83" s="74">
        <v>4</v>
      </c>
      <c r="Y83" s="74">
        <v>4</v>
      </c>
      <c r="Z83" s="74">
        <v>4</v>
      </c>
      <c r="AA83" s="74">
        <v>4</v>
      </c>
      <c r="AB83" s="74">
        <v>4</v>
      </c>
      <c r="AC83" s="74" t="s">
        <v>91</v>
      </c>
      <c r="AD83" s="74">
        <v>4</v>
      </c>
      <c r="AE83" s="74">
        <v>4</v>
      </c>
      <c r="AF83" s="74">
        <v>4</v>
      </c>
      <c r="AG83" s="74" t="s">
        <v>110</v>
      </c>
      <c r="AH83" s="74">
        <v>1.5</v>
      </c>
      <c r="AI83" s="60">
        <f>IF(A83="","",COUNTIF(D83:AH84,"&gt;2")/2)</f>
        <v>18.5</v>
      </c>
      <c r="AJ83" s="60" cm="1">
        <f t="array" ref="AJ83">SUMPRODUCT(IFERROR((IFERROR(WEEKDAY($D$3:$AH$3,2),999)&lt;6)*D83:AH84,0))</f>
        <v>134</v>
      </c>
      <c r="AK83" s="60">
        <f>SUMPRODUCT((IFERROR(WEEKDAY($D$3:$AH$3,2),999)&lt;6)*D85:AH85)</f>
        <v>49.5</v>
      </c>
      <c r="AL83" s="60">
        <f>SUMPRODUCT(IFERROR((IFERROR(WEEKDAY($D$3:$AH$3,2),0)&gt;5)*D83:AH85,0))</f>
        <v>22</v>
      </c>
      <c r="AM83" s="60">
        <f>IFERROR(SUM(AJ83:AL85),"")</f>
        <v>205.5</v>
      </c>
      <c r="AN83" s="35" t="e">
        <f>VLOOKUP(A83,[1]Sheet1!$D:$M,10,0)</f>
        <v>#N/A</v>
      </c>
      <c r="AO83" s="60" cm="1">
        <f t="array" ref="AO83">SUMPRODUCT((IFERROR((D83:AH83+D84:AH84+D85:AH85),0)&gt;8)*1,IFERROR((D83:AH83+D84:AH84+D85:AH85-8),0))</f>
        <v>53.5</v>
      </c>
      <c r="AP83" s="60">
        <f>AM83-AO83</f>
        <v>152</v>
      </c>
      <c r="AQ83" s="60"/>
      <c r="AR83" s="60"/>
    </row>
    <row r="84" s="29" customFormat="1" ht="19" customHeight="1" spans="1:44">
      <c r="A84" s="74"/>
      <c r="B84" s="74" t="s">
        <v>112</v>
      </c>
      <c r="C84" s="74" t="s">
        <v>92</v>
      </c>
      <c r="D84" s="74" t="s">
        <v>91</v>
      </c>
      <c r="E84" s="74" t="s">
        <v>91</v>
      </c>
      <c r="F84" s="74" t="s">
        <v>91</v>
      </c>
      <c r="G84" s="74" t="s">
        <v>91</v>
      </c>
      <c r="H84" s="74" t="s">
        <v>91</v>
      </c>
      <c r="I84" s="74" t="s">
        <v>91</v>
      </c>
      <c r="J84" s="74">
        <v>4</v>
      </c>
      <c r="K84" s="74">
        <v>2.5</v>
      </c>
      <c r="L84" s="74">
        <v>4</v>
      </c>
      <c r="M84" s="74">
        <v>4</v>
      </c>
      <c r="N84" s="74">
        <v>4</v>
      </c>
      <c r="O84" s="74" t="s">
        <v>91</v>
      </c>
      <c r="P84" s="74" t="s">
        <v>91</v>
      </c>
      <c r="Q84" s="74">
        <v>4</v>
      </c>
      <c r="R84" s="74">
        <v>4</v>
      </c>
      <c r="S84" s="74">
        <v>4</v>
      </c>
      <c r="T84" s="74">
        <v>4</v>
      </c>
      <c r="U84" s="74">
        <v>4</v>
      </c>
      <c r="V84" s="77">
        <v>4</v>
      </c>
      <c r="W84" s="74" t="s">
        <v>91</v>
      </c>
      <c r="X84" s="74">
        <v>4</v>
      </c>
      <c r="Y84" s="74">
        <v>4</v>
      </c>
      <c r="Z84" s="74">
        <v>4</v>
      </c>
      <c r="AA84" s="74">
        <v>4</v>
      </c>
      <c r="AB84" s="74">
        <v>4</v>
      </c>
      <c r="AC84" s="74" t="s">
        <v>91</v>
      </c>
      <c r="AD84" s="74">
        <v>4</v>
      </c>
      <c r="AE84" s="74">
        <v>4</v>
      </c>
      <c r="AF84" s="74">
        <v>4</v>
      </c>
      <c r="AG84" s="74" t="s">
        <v>110</v>
      </c>
      <c r="AH84" s="74"/>
      <c r="AI84" s="60"/>
      <c r="AJ84" s="60"/>
      <c r="AK84" s="60"/>
      <c r="AL84" s="60"/>
      <c r="AM84" s="60"/>
      <c r="AN84" s="35"/>
      <c r="AO84" s="60"/>
      <c r="AP84" s="60"/>
      <c r="AQ84" s="60"/>
      <c r="AR84" s="60"/>
    </row>
    <row r="85" s="29" customFormat="1" ht="20" customHeight="1" spans="1:44">
      <c r="A85" s="74"/>
      <c r="B85" s="74" t="s">
        <v>112</v>
      </c>
      <c r="C85" s="74" t="s">
        <v>93</v>
      </c>
      <c r="D85" s="74"/>
      <c r="E85" s="74"/>
      <c r="F85" s="74"/>
      <c r="G85" s="74"/>
      <c r="H85" s="74"/>
      <c r="I85" s="74"/>
      <c r="J85" s="74">
        <v>1</v>
      </c>
      <c r="K85" s="74"/>
      <c r="L85" s="74">
        <v>2</v>
      </c>
      <c r="M85" s="74">
        <v>0.5</v>
      </c>
      <c r="N85" s="74">
        <v>3</v>
      </c>
      <c r="O85" s="74"/>
      <c r="P85" s="74"/>
      <c r="Q85" s="74">
        <v>4</v>
      </c>
      <c r="R85" s="74">
        <v>4</v>
      </c>
      <c r="S85" s="74">
        <v>5</v>
      </c>
      <c r="T85" s="74">
        <v>8</v>
      </c>
      <c r="U85" s="74">
        <v>1.5</v>
      </c>
      <c r="V85" s="77">
        <v>5.5</v>
      </c>
      <c r="W85" s="74"/>
      <c r="X85" s="74">
        <v>5.5</v>
      </c>
      <c r="Y85" s="77">
        <v>2.5</v>
      </c>
      <c r="Z85" s="74">
        <v>0.5</v>
      </c>
      <c r="AA85" s="74">
        <v>1.5</v>
      </c>
      <c r="AB85" s="74">
        <v>5.5</v>
      </c>
      <c r="AC85" s="74"/>
      <c r="AD85" s="74">
        <v>0.5</v>
      </c>
      <c r="AE85" s="77">
        <v>3.5</v>
      </c>
      <c r="AF85" s="74">
        <v>1.5</v>
      </c>
      <c r="AG85" s="74"/>
      <c r="AH85" s="74"/>
      <c r="AI85" s="60"/>
      <c r="AJ85" s="60"/>
      <c r="AK85" s="60"/>
      <c r="AL85" s="60"/>
      <c r="AM85" s="60"/>
      <c r="AN85" s="35"/>
      <c r="AO85" s="60"/>
      <c r="AP85" s="60"/>
      <c r="AQ85" s="60"/>
      <c r="AR85" s="60"/>
    </row>
    <row r="86" s="29" customFormat="1" ht="19" customHeight="1" spans="1:44">
      <c r="A86" s="74" t="s">
        <v>62</v>
      </c>
      <c r="B86" s="74" t="s">
        <v>112</v>
      </c>
      <c r="C86" s="74" t="s">
        <v>90</v>
      </c>
      <c r="D86" s="74" t="s">
        <v>91</v>
      </c>
      <c r="E86" s="74" t="s">
        <v>91</v>
      </c>
      <c r="F86" s="74" t="s">
        <v>91</v>
      </c>
      <c r="G86" s="74" t="s">
        <v>91</v>
      </c>
      <c r="H86" s="74" t="s">
        <v>91</v>
      </c>
      <c r="I86" s="74" t="s">
        <v>91</v>
      </c>
      <c r="J86" s="74">
        <v>4</v>
      </c>
      <c r="K86" s="74">
        <v>4</v>
      </c>
      <c r="L86" s="77">
        <v>4</v>
      </c>
      <c r="M86" s="74">
        <v>4</v>
      </c>
      <c r="N86" s="77">
        <v>4</v>
      </c>
      <c r="O86" s="74" t="s">
        <v>91</v>
      </c>
      <c r="P86" s="74" t="s">
        <v>91</v>
      </c>
      <c r="Q86" s="74">
        <v>2</v>
      </c>
      <c r="R86" s="74">
        <v>4</v>
      </c>
      <c r="S86" s="74">
        <v>4</v>
      </c>
      <c r="T86" s="74">
        <v>4</v>
      </c>
      <c r="U86" s="74">
        <v>4</v>
      </c>
      <c r="V86" s="77">
        <v>4</v>
      </c>
      <c r="W86" s="74" t="s">
        <v>91</v>
      </c>
      <c r="X86" s="74">
        <v>4</v>
      </c>
      <c r="Y86" s="74">
        <v>4</v>
      </c>
      <c r="Z86" s="74">
        <v>4</v>
      </c>
      <c r="AA86" s="74">
        <v>4</v>
      </c>
      <c r="AB86" s="74">
        <v>4</v>
      </c>
      <c r="AC86" s="74" t="s">
        <v>91</v>
      </c>
      <c r="AD86" s="74">
        <v>4</v>
      </c>
      <c r="AE86" s="74">
        <v>4</v>
      </c>
      <c r="AF86" s="74">
        <v>4</v>
      </c>
      <c r="AG86" s="74">
        <v>4</v>
      </c>
      <c r="AH86" s="74" t="s">
        <v>91</v>
      </c>
      <c r="AI86" s="60">
        <f>IF(A86="","",COUNTIF(D86:AH87,"&gt;2")/2)</f>
        <v>19.5</v>
      </c>
      <c r="AJ86" s="60" cm="1">
        <f t="array" ref="AJ86">SUMPRODUCT(IFERROR((IFERROR(WEEKDAY($D$3:$AH$3,2),999)&lt;6)*D86:AH87,0))</f>
        <v>141</v>
      </c>
      <c r="AK86" s="60">
        <f>SUMPRODUCT((IFERROR(WEEKDAY($D$3:$AH$3,2),999)&lt;6)*D88:AH88)</f>
        <v>54.5</v>
      </c>
      <c r="AL86" s="60">
        <f>SUMPRODUCT(IFERROR((IFERROR(WEEKDAY($D$3:$AH$3,2),0)&gt;5)*D86:AH88,0))</f>
        <v>22</v>
      </c>
      <c r="AM86" s="60">
        <f>IFERROR(SUM(AJ86:AL88),"")</f>
        <v>217.5</v>
      </c>
      <c r="AN86" s="35" t="e">
        <f>VLOOKUP(A86,[1]Sheet1!$D:$M,10,0)</f>
        <v>#N/A</v>
      </c>
      <c r="AO86" s="60" cm="1">
        <f t="array" ref="AO86">SUMPRODUCT((IFERROR((D86:AH86+D87:AH87+D88:AH88),0)&gt;8)*1,IFERROR((D86:AH86+D87:AH87+D88:AH88-8),0))</f>
        <v>58.5</v>
      </c>
      <c r="AP86" s="60">
        <f>AM86-AO86</f>
        <v>159</v>
      </c>
      <c r="AQ86" s="60"/>
      <c r="AR86" s="60"/>
    </row>
    <row r="87" s="29" customFormat="1" ht="19" customHeight="1" spans="1:44">
      <c r="A87" s="74"/>
      <c r="B87" s="74" t="s">
        <v>112</v>
      </c>
      <c r="C87" s="74" t="s">
        <v>92</v>
      </c>
      <c r="D87" s="74" t="s">
        <v>91</v>
      </c>
      <c r="E87" s="74" t="s">
        <v>91</v>
      </c>
      <c r="F87" s="74" t="s">
        <v>91</v>
      </c>
      <c r="G87" s="74" t="s">
        <v>91</v>
      </c>
      <c r="H87" s="74" t="s">
        <v>91</v>
      </c>
      <c r="I87" s="74" t="s">
        <v>91</v>
      </c>
      <c r="J87" s="74">
        <v>4</v>
      </c>
      <c r="K87" s="74">
        <v>3</v>
      </c>
      <c r="L87" s="74">
        <v>4</v>
      </c>
      <c r="M87" s="74">
        <v>4</v>
      </c>
      <c r="N87" s="74">
        <v>4</v>
      </c>
      <c r="O87" s="74" t="s">
        <v>91</v>
      </c>
      <c r="P87" s="74" t="s">
        <v>91</v>
      </c>
      <c r="Q87" s="74">
        <v>4</v>
      </c>
      <c r="R87" s="74">
        <v>4</v>
      </c>
      <c r="S87" s="74">
        <v>4</v>
      </c>
      <c r="T87" s="74">
        <v>4</v>
      </c>
      <c r="U87" s="74">
        <v>4</v>
      </c>
      <c r="V87" s="77">
        <v>4</v>
      </c>
      <c r="W87" s="74" t="s">
        <v>91</v>
      </c>
      <c r="X87" s="74">
        <v>4</v>
      </c>
      <c r="Y87" s="74">
        <v>4</v>
      </c>
      <c r="Z87" s="74">
        <v>4</v>
      </c>
      <c r="AA87" s="74">
        <v>4</v>
      </c>
      <c r="AB87" s="74">
        <v>4</v>
      </c>
      <c r="AC87" s="74" t="s">
        <v>91</v>
      </c>
      <c r="AD87" s="74">
        <v>4</v>
      </c>
      <c r="AE87" s="74">
        <v>4</v>
      </c>
      <c r="AF87" s="74">
        <v>4</v>
      </c>
      <c r="AG87" s="74">
        <v>4</v>
      </c>
      <c r="AH87" s="74"/>
      <c r="AI87" s="60"/>
      <c r="AJ87" s="60"/>
      <c r="AK87" s="60"/>
      <c r="AL87" s="60"/>
      <c r="AM87" s="60"/>
      <c r="AN87" s="35"/>
      <c r="AO87" s="60"/>
      <c r="AP87" s="60"/>
      <c r="AQ87" s="60"/>
      <c r="AR87" s="60"/>
    </row>
    <row r="88" s="29" customFormat="1" ht="20" customHeight="1" spans="1:44">
      <c r="A88" s="74"/>
      <c r="B88" s="74" t="s">
        <v>112</v>
      </c>
      <c r="C88" s="74" t="s">
        <v>93</v>
      </c>
      <c r="D88" s="74"/>
      <c r="E88" s="74"/>
      <c r="F88" s="74"/>
      <c r="G88" s="74"/>
      <c r="H88" s="74"/>
      <c r="I88" s="74"/>
      <c r="J88" s="74">
        <v>1</v>
      </c>
      <c r="K88" s="74"/>
      <c r="L88" s="74">
        <v>2</v>
      </c>
      <c r="M88" s="74">
        <v>0.5</v>
      </c>
      <c r="N88" s="74">
        <v>3</v>
      </c>
      <c r="O88" s="74"/>
      <c r="P88" s="74"/>
      <c r="Q88" s="74">
        <v>4</v>
      </c>
      <c r="R88" s="74">
        <v>4</v>
      </c>
      <c r="S88" s="74">
        <v>5</v>
      </c>
      <c r="T88" s="74">
        <v>8</v>
      </c>
      <c r="U88" s="74">
        <v>1.5</v>
      </c>
      <c r="V88" s="77">
        <v>5.5</v>
      </c>
      <c r="W88" s="74"/>
      <c r="X88" s="74">
        <v>5.5</v>
      </c>
      <c r="Y88" s="77">
        <v>2.5</v>
      </c>
      <c r="Z88" s="74">
        <v>0.5</v>
      </c>
      <c r="AA88" s="74">
        <v>1.5</v>
      </c>
      <c r="AB88" s="74">
        <v>5.5</v>
      </c>
      <c r="AC88" s="74"/>
      <c r="AD88" s="74">
        <v>0.5</v>
      </c>
      <c r="AE88" s="77">
        <v>3.5</v>
      </c>
      <c r="AF88" s="74">
        <v>1.5</v>
      </c>
      <c r="AG88" s="74">
        <v>5</v>
      </c>
      <c r="AH88" s="74"/>
      <c r="AI88" s="60"/>
      <c r="AJ88" s="60"/>
      <c r="AK88" s="60"/>
      <c r="AL88" s="60"/>
      <c r="AM88" s="60"/>
      <c r="AN88" s="35"/>
      <c r="AO88" s="60"/>
      <c r="AP88" s="60"/>
      <c r="AQ88" s="60"/>
      <c r="AR88" s="60"/>
    </row>
    <row r="89" s="29" customFormat="1" ht="19" customHeight="1" spans="1:44">
      <c r="A89" s="74" t="s">
        <v>63</v>
      </c>
      <c r="B89" s="74" t="s">
        <v>112</v>
      </c>
      <c r="C89" s="74" t="s">
        <v>90</v>
      </c>
      <c r="D89" s="74" t="s">
        <v>91</v>
      </c>
      <c r="E89" s="74" t="s">
        <v>91</v>
      </c>
      <c r="F89" s="74" t="s">
        <v>91</v>
      </c>
      <c r="G89" s="74" t="s">
        <v>91</v>
      </c>
      <c r="H89" s="74" t="s">
        <v>91</v>
      </c>
      <c r="I89" s="74" t="s">
        <v>91</v>
      </c>
      <c r="J89" s="74">
        <v>4</v>
      </c>
      <c r="K89" s="74">
        <v>4</v>
      </c>
      <c r="L89" s="77">
        <v>4</v>
      </c>
      <c r="M89" s="74">
        <v>4</v>
      </c>
      <c r="N89" s="77">
        <v>4</v>
      </c>
      <c r="O89" s="74" t="s">
        <v>91</v>
      </c>
      <c r="P89" s="74" t="s">
        <v>91</v>
      </c>
      <c r="Q89" s="74" t="s">
        <v>110</v>
      </c>
      <c r="R89" s="74" t="s">
        <v>110</v>
      </c>
      <c r="S89" s="74">
        <v>3</v>
      </c>
      <c r="T89" s="74">
        <v>4</v>
      </c>
      <c r="U89" s="74">
        <v>4</v>
      </c>
      <c r="V89" s="77">
        <v>4</v>
      </c>
      <c r="W89" s="74" t="s">
        <v>91</v>
      </c>
      <c r="X89" s="74">
        <v>4</v>
      </c>
      <c r="Y89" s="74">
        <v>4</v>
      </c>
      <c r="Z89" s="74">
        <v>4</v>
      </c>
      <c r="AA89" s="74">
        <v>4</v>
      </c>
      <c r="AB89" s="74">
        <v>4</v>
      </c>
      <c r="AC89" s="74" t="s">
        <v>91</v>
      </c>
      <c r="AD89" s="74">
        <v>4</v>
      </c>
      <c r="AE89" s="74">
        <v>4</v>
      </c>
      <c r="AF89" s="74" t="s">
        <v>110</v>
      </c>
      <c r="AG89" s="74">
        <v>4</v>
      </c>
      <c r="AH89" s="74" t="s">
        <v>91</v>
      </c>
      <c r="AI89" s="60">
        <f>IF(A89="","",COUNTIF(D89:AH90,"&gt;2")/2)</f>
        <v>17</v>
      </c>
      <c r="AJ89" s="60" cm="1">
        <f t="array" ref="AJ89">SUMPRODUCT(IFERROR((IFERROR(WEEKDAY($D$3:$AH$3,2),999)&lt;6)*D89:AH90,0))</f>
        <v>118</v>
      </c>
      <c r="AK89" s="60">
        <f>SUMPRODUCT((IFERROR(WEEKDAY($D$3:$AH$3,2),999)&lt;6)*D91:AH91)</f>
        <v>40.5</v>
      </c>
      <c r="AL89" s="60">
        <f>SUMPRODUCT(IFERROR((IFERROR(WEEKDAY($D$3:$AH$3,2),0)&gt;5)*D89:AH91,0))</f>
        <v>22</v>
      </c>
      <c r="AM89" s="60">
        <f>IFERROR(SUM(AJ89:AL91),"")</f>
        <v>180.5</v>
      </c>
      <c r="AN89" s="35" t="e">
        <f>VLOOKUP(A89,[1]Sheet1!$D:$M,10,0)</f>
        <v>#N/A</v>
      </c>
      <c r="AO89" s="60" cm="1">
        <f t="array" ref="AO89">SUMPRODUCT((IFERROR((D89:AH89+D90:AH90+D91:AH91),0)&gt;8)*1,IFERROR((D89:AH89+D90:AH90+D91:AH91-8),0))</f>
        <v>45.5</v>
      </c>
      <c r="AP89" s="60">
        <f>AM89-AO89</f>
        <v>135</v>
      </c>
      <c r="AQ89" s="60"/>
      <c r="AR89" s="60"/>
    </row>
    <row r="90" s="29" customFormat="1" ht="19" customHeight="1" spans="1:44">
      <c r="A90" s="74"/>
      <c r="B90" s="74" t="s">
        <v>112</v>
      </c>
      <c r="C90" s="74" t="s">
        <v>92</v>
      </c>
      <c r="D90" s="74" t="s">
        <v>91</v>
      </c>
      <c r="E90" s="74" t="s">
        <v>91</v>
      </c>
      <c r="F90" s="74" t="s">
        <v>91</v>
      </c>
      <c r="G90" s="74" t="s">
        <v>91</v>
      </c>
      <c r="H90" s="74" t="s">
        <v>91</v>
      </c>
      <c r="I90" s="74" t="s">
        <v>91</v>
      </c>
      <c r="J90" s="74">
        <v>4</v>
      </c>
      <c r="K90" s="74">
        <v>3</v>
      </c>
      <c r="L90" s="74">
        <v>4</v>
      </c>
      <c r="M90" s="74">
        <v>4</v>
      </c>
      <c r="N90" s="74">
        <v>4</v>
      </c>
      <c r="O90" s="74" t="s">
        <v>91</v>
      </c>
      <c r="P90" s="74" t="s">
        <v>91</v>
      </c>
      <c r="Q90" s="74" t="s">
        <v>110</v>
      </c>
      <c r="R90" s="74" t="s">
        <v>110</v>
      </c>
      <c r="S90" s="74">
        <v>4</v>
      </c>
      <c r="T90" s="74">
        <v>4</v>
      </c>
      <c r="U90" s="74">
        <v>4</v>
      </c>
      <c r="V90" s="77">
        <v>4</v>
      </c>
      <c r="W90" s="74" t="s">
        <v>91</v>
      </c>
      <c r="X90" s="74">
        <v>4</v>
      </c>
      <c r="Y90" s="74">
        <v>4</v>
      </c>
      <c r="Z90" s="74">
        <v>4</v>
      </c>
      <c r="AA90" s="74">
        <v>4</v>
      </c>
      <c r="AB90" s="74">
        <v>4</v>
      </c>
      <c r="AC90" s="74" t="s">
        <v>91</v>
      </c>
      <c r="AD90" s="74">
        <v>4</v>
      </c>
      <c r="AE90" s="74">
        <v>4</v>
      </c>
      <c r="AF90" s="74" t="s">
        <v>110</v>
      </c>
      <c r="AG90" s="74">
        <v>4</v>
      </c>
      <c r="AH90" s="74"/>
      <c r="AI90" s="60"/>
      <c r="AJ90" s="60"/>
      <c r="AK90" s="60"/>
      <c r="AL90" s="60"/>
      <c r="AM90" s="60"/>
      <c r="AN90" s="35"/>
      <c r="AO90" s="60"/>
      <c r="AP90" s="60"/>
      <c r="AQ90" s="60"/>
      <c r="AR90" s="60"/>
    </row>
    <row r="91" s="29" customFormat="1" ht="20" customHeight="1" spans="1:44">
      <c r="A91" s="74"/>
      <c r="B91" s="74" t="s">
        <v>112</v>
      </c>
      <c r="C91" s="74" t="s">
        <v>93</v>
      </c>
      <c r="D91" s="74"/>
      <c r="E91" s="74"/>
      <c r="F91" s="74"/>
      <c r="G91" s="74"/>
      <c r="H91" s="74"/>
      <c r="I91" s="88"/>
      <c r="J91" s="74">
        <v>1</v>
      </c>
      <c r="K91" s="74"/>
      <c r="L91" s="74">
        <v>2</v>
      </c>
      <c r="M91" s="74">
        <v>0.5</v>
      </c>
      <c r="N91" s="74">
        <v>0.5</v>
      </c>
      <c r="O91" s="74"/>
      <c r="P91" s="77"/>
      <c r="Q91" s="77"/>
      <c r="R91" s="77"/>
      <c r="S91" s="74">
        <v>5</v>
      </c>
      <c r="T91" s="74">
        <v>8</v>
      </c>
      <c r="U91" s="74">
        <v>1.5</v>
      </c>
      <c r="V91" s="77">
        <v>5.5</v>
      </c>
      <c r="W91" s="74"/>
      <c r="X91" s="74">
        <v>5.5</v>
      </c>
      <c r="Y91" s="77">
        <v>2.5</v>
      </c>
      <c r="Z91" s="74">
        <v>0.5</v>
      </c>
      <c r="AA91" s="74">
        <v>1.5</v>
      </c>
      <c r="AB91" s="74">
        <v>5.5</v>
      </c>
      <c r="AC91" s="74"/>
      <c r="AD91" s="74">
        <v>0.5</v>
      </c>
      <c r="AE91" s="74">
        <v>1.5</v>
      </c>
      <c r="AF91" s="74"/>
      <c r="AG91" s="74">
        <v>5</v>
      </c>
      <c r="AH91" s="74"/>
      <c r="AI91" s="60"/>
      <c r="AJ91" s="60"/>
      <c r="AK91" s="60"/>
      <c r="AL91" s="60"/>
      <c r="AM91" s="60"/>
      <c r="AN91" s="35"/>
      <c r="AO91" s="60"/>
      <c r="AP91" s="60"/>
      <c r="AQ91" s="60"/>
      <c r="AR91" s="60"/>
    </row>
    <row r="92" s="29" customFormat="1" ht="19" customHeight="1" spans="1:44">
      <c r="A92" s="75" t="s">
        <v>65</v>
      </c>
      <c r="B92" s="74" t="s">
        <v>113</v>
      </c>
      <c r="C92" s="76" t="s">
        <v>90</v>
      </c>
      <c r="D92" s="77" t="s">
        <v>91</v>
      </c>
      <c r="E92" s="77" t="s">
        <v>91</v>
      </c>
      <c r="F92" s="77" t="s">
        <v>91</v>
      </c>
      <c r="G92" s="77" t="s">
        <v>91</v>
      </c>
      <c r="H92" s="77" t="s">
        <v>91</v>
      </c>
      <c r="I92" s="77" t="s">
        <v>91</v>
      </c>
      <c r="J92" s="77">
        <v>4</v>
      </c>
      <c r="K92" s="77">
        <v>4</v>
      </c>
      <c r="L92" s="77">
        <v>4</v>
      </c>
      <c r="M92" s="77">
        <v>4</v>
      </c>
      <c r="N92" s="77">
        <v>4</v>
      </c>
      <c r="O92" s="74" t="s">
        <v>91</v>
      </c>
      <c r="P92" s="77">
        <v>4</v>
      </c>
      <c r="Q92" s="77">
        <v>4</v>
      </c>
      <c r="R92" s="77">
        <v>4</v>
      </c>
      <c r="S92" s="77">
        <v>4</v>
      </c>
      <c r="T92" s="77">
        <v>4</v>
      </c>
      <c r="U92" s="77">
        <v>4</v>
      </c>
      <c r="V92" s="76" t="s">
        <v>91</v>
      </c>
      <c r="W92" s="77">
        <v>4</v>
      </c>
      <c r="X92" s="77">
        <v>4</v>
      </c>
      <c r="Y92" s="77">
        <v>4</v>
      </c>
      <c r="Z92" s="77">
        <v>4</v>
      </c>
      <c r="AA92" s="77">
        <v>4</v>
      </c>
      <c r="AB92" s="77">
        <v>4</v>
      </c>
      <c r="AC92" s="77" t="s">
        <v>91</v>
      </c>
      <c r="AD92" s="77">
        <v>4</v>
      </c>
      <c r="AE92" s="77">
        <v>4</v>
      </c>
      <c r="AF92" s="77">
        <v>4</v>
      </c>
      <c r="AG92" s="77">
        <v>4</v>
      </c>
      <c r="AH92" s="77">
        <v>4</v>
      </c>
      <c r="AI92" s="60">
        <f>IF(A92="","",COUNTIF(D92:AH93,"&gt;2")/2)</f>
        <v>21</v>
      </c>
      <c r="AJ92" s="60" cm="1">
        <f t="array" ref="AJ92">SUMPRODUCT(IFERROR((IFERROR(WEEKDAY($D$3:$AH$3,2),999)&lt;6)*D92:AH93,0))</f>
        <v>144.5</v>
      </c>
      <c r="AK92" s="60">
        <f>SUMPRODUCT((IFERROR(WEEKDAY($D$3:$AH$3,2),999)&lt;6)*D94:AH94)</f>
        <v>0.5</v>
      </c>
      <c r="AL92" s="60">
        <f>SUMPRODUCT(IFERROR((IFERROR(WEEKDAY($D$3:$AH$3,2),0)&gt;5)*D92:AH94,0))</f>
        <v>27.5</v>
      </c>
      <c r="AM92" s="60">
        <f>IFERROR(SUM(AJ92:AL94),"")</f>
        <v>172.5</v>
      </c>
      <c r="AN92" s="35" t="e">
        <f>VLOOKUP(A92,[1]Sheet1!$D:$M,10,0)</f>
        <v>#N/A</v>
      </c>
      <c r="AO92" s="60" cm="1">
        <f t="array" ref="AO92">SUMPRODUCT((IFERROR((D92:AH92+D93:AH93+D94:AH94),0)&gt;8)*1,IFERROR((D92:AH92+D93:AH93+D94:AH94-8),0))</f>
        <v>4</v>
      </c>
      <c r="AP92" s="60">
        <f>AM92-AO92</f>
        <v>168.5</v>
      </c>
      <c r="AQ92" s="60"/>
      <c r="AR92" s="60"/>
    </row>
    <row r="93" s="29" customFormat="1" ht="19" customHeight="1" spans="1:44">
      <c r="A93" s="75"/>
      <c r="B93" s="74" t="s">
        <v>113</v>
      </c>
      <c r="C93" s="76" t="s">
        <v>92</v>
      </c>
      <c r="D93" s="77" t="s">
        <v>91</v>
      </c>
      <c r="E93" s="77" t="s">
        <v>91</v>
      </c>
      <c r="F93" s="77" t="s">
        <v>91</v>
      </c>
      <c r="G93" s="77" t="s">
        <v>91</v>
      </c>
      <c r="H93" s="77" t="s">
        <v>91</v>
      </c>
      <c r="I93" s="77" t="s">
        <v>91</v>
      </c>
      <c r="J93" s="77">
        <v>4</v>
      </c>
      <c r="K93" s="77">
        <v>4</v>
      </c>
      <c r="L93" s="77">
        <v>2.5</v>
      </c>
      <c r="M93" s="77">
        <v>4</v>
      </c>
      <c r="N93" s="77">
        <v>4</v>
      </c>
      <c r="O93" s="74" t="s">
        <v>91</v>
      </c>
      <c r="P93" s="77">
        <v>4</v>
      </c>
      <c r="Q93" s="77">
        <v>4</v>
      </c>
      <c r="R93" s="77">
        <v>4</v>
      </c>
      <c r="S93" s="77">
        <v>4</v>
      </c>
      <c r="T93" s="77">
        <v>4</v>
      </c>
      <c r="U93" s="77">
        <v>4</v>
      </c>
      <c r="V93" s="74" t="s">
        <v>91</v>
      </c>
      <c r="W93" s="77">
        <v>4</v>
      </c>
      <c r="X93" s="77">
        <v>4</v>
      </c>
      <c r="Y93" s="77">
        <v>4</v>
      </c>
      <c r="Z93" s="77">
        <v>4</v>
      </c>
      <c r="AA93" s="77">
        <v>4</v>
      </c>
      <c r="AB93" s="77">
        <v>4</v>
      </c>
      <c r="AC93" s="77" t="s">
        <v>91</v>
      </c>
      <c r="AD93" s="77">
        <v>4</v>
      </c>
      <c r="AE93" s="77">
        <v>2</v>
      </c>
      <c r="AF93" s="77">
        <v>4</v>
      </c>
      <c r="AG93" s="77">
        <v>4</v>
      </c>
      <c r="AH93" s="77"/>
      <c r="AI93" s="60"/>
      <c r="AJ93" s="60"/>
      <c r="AK93" s="60"/>
      <c r="AL93" s="60"/>
      <c r="AM93" s="60"/>
      <c r="AN93" s="35"/>
      <c r="AO93" s="60"/>
      <c r="AP93" s="60"/>
      <c r="AQ93" s="60"/>
      <c r="AR93" s="60"/>
    </row>
    <row r="94" s="29" customFormat="1" ht="20" customHeight="1" spans="1:44">
      <c r="A94" s="78"/>
      <c r="B94" s="74" t="s">
        <v>113</v>
      </c>
      <c r="C94" s="76" t="s">
        <v>93</v>
      </c>
      <c r="D94" s="77"/>
      <c r="E94" s="77"/>
      <c r="F94" s="77"/>
      <c r="G94" s="77"/>
      <c r="H94" s="77"/>
      <c r="I94" s="77"/>
      <c r="J94" s="74">
        <v>0.5</v>
      </c>
      <c r="K94" s="77"/>
      <c r="L94" s="77"/>
      <c r="M94" s="77"/>
      <c r="N94" s="77"/>
      <c r="O94" s="74"/>
      <c r="P94" s="74"/>
      <c r="Q94" s="74"/>
      <c r="R94" s="77"/>
      <c r="S94" s="77"/>
      <c r="T94" s="77"/>
      <c r="U94" s="77"/>
      <c r="V94" s="76"/>
      <c r="W94" s="74"/>
      <c r="X94" s="74"/>
      <c r="Y94" s="77"/>
      <c r="Z94" s="74"/>
      <c r="AA94" s="77"/>
      <c r="AB94" s="77"/>
      <c r="AC94" s="74"/>
      <c r="AD94" s="74">
        <v>3.5</v>
      </c>
      <c r="AE94" s="77"/>
      <c r="AF94" s="77"/>
      <c r="AG94" s="77"/>
      <c r="AH94" s="77"/>
      <c r="AI94" s="60"/>
      <c r="AJ94" s="60"/>
      <c r="AK94" s="60"/>
      <c r="AL94" s="60"/>
      <c r="AM94" s="60"/>
      <c r="AN94" s="35"/>
      <c r="AO94" s="60"/>
      <c r="AP94" s="60"/>
      <c r="AQ94" s="60"/>
      <c r="AR94" s="60"/>
    </row>
    <row r="95" s="29" customFormat="1" ht="19" customHeight="1" spans="1:44">
      <c r="A95" s="75" t="s">
        <v>66</v>
      </c>
      <c r="B95" s="74" t="s">
        <v>113</v>
      </c>
      <c r="C95" s="76" t="s">
        <v>90</v>
      </c>
      <c r="D95" s="77" t="s">
        <v>91</v>
      </c>
      <c r="E95" s="77" t="s">
        <v>91</v>
      </c>
      <c r="F95" s="77" t="s">
        <v>91</v>
      </c>
      <c r="G95" s="77" t="s">
        <v>91</v>
      </c>
      <c r="H95" s="77" t="s">
        <v>91</v>
      </c>
      <c r="I95" s="77" t="s">
        <v>91</v>
      </c>
      <c r="J95" s="77">
        <v>4</v>
      </c>
      <c r="K95" s="77">
        <v>4</v>
      </c>
      <c r="L95" s="77">
        <v>4</v>
      </c>
      <c r="M95" s="77">
        <v>4</v>
      </c>
      <c r="N95" s="77">
        <v>4</v>
      </c>
      <c r="O95" s="74" t="s">
        <v>91</v>
      </c>
      <c r="P95" s="77">
        <v>4</v>
      </c>
      <c r="Q95" s="77">
        <v>4</v>
      </c>
      <c r="R95" s="77">
        <v>4</v>
      </c>
      <c r="S95" s="77">
        <v>4</v>
      </c>
      <c r="T95" s="90">
        <v>4</v>
      </c>
      <c r="U95" s="77">
        <v>4</v>
      </c>
      <c r="V95" s="76" t="s">
        <v>91</v>
      </c>
      <c r="W95" s="77">
        <v>4</v>
      </c>
      <c r="X95" s="77">
        <v>4</v>
      </c>
      <c r="Y95" s="88" t="s">
        <v>110</v>
      </c>
      <c r="Z95" s="77" t="s">
        <v>110</v>
      </c>
      <c r="AA95" s="95">
        <v>4</v>
      </c>
      <c r="AB95" s="77">
        <v>4</v>
      </c>
      <c r="AC95" s="77" t="s">
        <v>91</v>
      </c>
      <c r="AD95" s="77">
        <v>4</v>
      </c>
      <c r="AE95" s="77">
        <v>4</v>
      </c>
      <c r="AF95" s="77">
        <v>4</v>
      </c>
      <c r="AG95" s="92">
        <v>4</v>
      </c>
      <c r="AH95" s="77">
        <v>4</v>
      </c>
      <c r="AI95" s="60">
        <f>IF(A95="","",COUNTIF(D95:AH96,"&gt;2")/2)</f>
        <v>19.5</v>
      </c>
      <c r="AJ95" s="60" cm="1">
        <f t="array" ref="AJ95">SUMPRODUCT(IFERROR((IFERROR(WEEKDAY($D$3:$AH$3,2),999)&lt;6)*D95:AH96,0))</f>
        <v>136</v>
      </c>
      <c r="AK95" s="60">
        <f>SUMPRODUCT((IFERROR(WEEKDAY($D$3:$AH$3,2),999)&lt;6)*D97:AH97)</f>
        <v>38</v>
      </c>
      <c r="AL95" s="60">
        <f>SUMPRODUCT(IFERROR((IFERROR(WEEKDAY($D$3:$AH$3,2),0)&gt;5)*D95:AH97,0))</f>
        <v>27.5</v>
      </c>
      <c r="AM95" s="60">
        <f>IFERROR(SUM(AJ95:AL97),"")</f>
        <v>201.5</v>
      </c>
      <c r="AN95" s="35" t="e">
        <f>VLOOKUP(A95,[1]Sheet1!$D:$M,10,0)</f>
        <v>#N/A</v>
      </c>
      <c r="AO95" s="60" cm="1">
        <f t="array" ref="AO95">SUMPRODUCT((IFERROR((D95:AH95+D96:AH96+D97:AH97),0)&gt;8)*1,IFERROR((D95:AH95+D96:AH96+D97:AH97-8),0))</f>
        <v>37.5</v>
      </c>
      <c r="AP95" s="60">
        <f>AM95-AO95</f>
        <v>164</v>
      </c>
      <c r="AQ95" s="60"/>
      <c r="AR95" s="60"/>
    </row>
    <row r="96" s="29" customFormat="1" ht="19" customHeight="1" spans="1:44">
      <c r="A96" s="75"/>
      <c r="B96" s="74" t="s">
        <v>113</v>
      </c>
      <c r="C96" s="76" t="s">
        <v>92</v>
      </c>
      <c r="D96" s="77" t="s">
        <v>91</v>
      </c>
      <c r="E96" s="77" t="s">
        <v>91</v>
      </c>
      <c r="F96" s="77" t="s">
        <v>91</v>
      </c>
      <c r="G96" s="77" t="s">
        <v>91</v>
      </c>
      <c r="H96" s="77" t="s">
        <v>91</v>
      </c>
      <c r="I96" s="77" t="s">
        <v>91</v>
      </c>
      <c r="J96" s="77">
        <v>4</v>
      </c>
      <c r="K96" s="77">
        <v>4</v>
      </c>
      <c r="L96" s="77">
        <v>1.5</v>
      </c>
      <c r="M96" s="77">
        <v>4</v>
      </c>
      <c r="N96" s="77">
        <v>4</v>
      </c>
      <c r="O96" s="74" t="s">
        <v>91</v>
      </c>
      <c r="P96" s="77">
        <v>4</v>
      </c>
      <c r="Q96" s="77">
        <v>4</v>
      </c>
      <c r="R96" s="77">
        <v>4</v>
      </c>
      <c r="S96" s="77">
        <v>4</v>
      </c>
      <c r="T96" s="91">
        <v>4</v>
      </c>
      <c r="U96" s="77">
        <v>4</v>
      </c>
      <c r="V96" s="74" t="s">
        <v>91</v>
      </c>
      <c r="W96" s="77">
        <v>4</v>
      </c>
      <c r="X96" s="77">
        <v>4</v>
      </c>
      <c r="Y96" s="77">
        <v>4.5</v>
      </c>
      <c r="Z96" s="77" t="s">
        <v>110</v>
      </c>
      <c r="AA96" s="95">
        <v>4</v>
      </c>
      <c r="AB96" s="77">
        <v>4</v>
      </c>
      <c r="AC96" s="77" t="s">
        <v>91</v>
      </c>
      <c r="AD96" s="77">
        <v>4</v>
      </c>
      <c r="AE96" s="77">
        <v>2</v>
      </c>
      <c r="AF96" s="77">
        <v>4</v>
      </c>
      <c r="AG96" s="92">
        <v>4</v>
      </c>
      <c r="AH96" s="77">
        <v>4</v>
      </c>
      <c r="AI96" s="60"/>
      <c r="AJ96" s="60"/>
      <c r="AK96" s="60"/>
      <c r="AL96" s="60"/>
      <c r="AM96" s="60"/>
      <c r="AN96" s="35"/>
      <c r="AO96" s="60"/>
      <c r="AP96" s="60"/>
      <c r="AQ96" s="60"/>
      <c r="AR96" s="60"/>
    </row>
    <row r="97" s="29" customFormat="1" ht="20" customHeight="1" spans="1:44">
      <c r="A97" s="78"/>
      <c r="B97" s="74" t="s">
        <v>113</v>
      </c>
      <c r="C97" s="76" t="s">
        <v>93</v>
      </c>
      <c r="D97" s="77"/>
      <c r="E97" s="77"/>
      <c r="F97" s="77"/>
      <c r="G97" s="77"/>
      <c r="H97" s="77"/>
      <c r="I97" s="77"/>
      <c r="J97" s="74">
        <v>0.5</v>
      </c>
      <c r="K97" s="77">
        <v>2</v>
      </c>
      <c r="L97" s="77"/>
      <c r="M97" s="77">
        <v>1</v>
      </c>
      <c r="N97" s="77"/>
      <c r="O97" s="74"/>
      <c r="P97" s="74"/>
      <c r="Q97" s="74">
        <v>5.5</v>
      </c>
      <c r="R97" s="77"/>
      <c r="S97" s="77">
        <v>1.5</v>
      </c>
      <c r="T97" s="90">
        <v>1</v>
      </c>
      <c r="U97" s="77">
        <v>2</v>
      </c>
      <c r="V97" s="92"/>
      <c r="W97" s="74"/>
      <c r="X97" s="74">
        <v>4</v>
      </c>
      <c r="Y97" s="77">
        <v>4</v>
      </c>
      <c r="Z97" s="77"/>
      <c r="AA97" s="95">
        <v>4</v>
      </c>
      <c r="AB97" s="74">
        <v>4</v>
      </c>
      <c r="AC97" s="74"/>
      <c r="AD97" s="74">
        <v>3.5</v>
      </c>
      <c r="AE97" s="77"/>
      <c r="AF97" s="77">
        <v>3</v>
      </c>
      <c r="AG97" s="92">
        <v>5.5</v>
      </c>
      <c r="AH97" s="77"/>
      <c r="AI97" s="60"/>
      <c r="AJ97" s="60"/>
      <c r="AK97" s="60"/>
      <c r="AL97" s="60"/>
      <c r="AM97" s="60"/>
      <c r="AN97" s="35"/>
      <c r="AO97" s="60"/>
      <c r="AP97" s="60"/>
      <c r="AQ97" s="60"/>
      <c r="AR97" s="60"/>
    </row>
    <row r="98" s="29" customFormat="1" ht="19" customHeight="1" spans="1:44">
      <c r="A98" s="75" t="s">
        <v>64</v>
      </c>
      <c r="B98" s="74" t="s">
        <v>113</v>
      </c>
      <c r="C98" s="76" t="s">
        <v>90</v>
      </c>
      <c r="D98" s="77"/>
      <c r="E98" s="77"/>
      <c r="F98" s="77"/>
      <c r="G98" s="77"/>
      <c r="H98" s="77"/>
      <c r="I98" s="77"/>
      <c r="J98" s="74"/>
      <c r="K98" s="77"/>
      <c r="L98" s="77"/>
      <c r="M98" s="77"/>
      <c r="N98" s="77"/>
      <c r="O98" s="77"/>
      <c r="P98" s="74"/>
      <c r="Q98" s="74"/>
      <c r="R98" s="77"/>
      <c r="S98" s="77"/>
      <c r="T98" s="90"/>
      <c r="U98" s="77"/>
      <c r="V98" s="76"/>
      <c r="W98" s="74"/>
      <c r="X98" s="74"/>
      <c r="Y98" s="88"/>
      <c r="Z98" s="88">
        <v>4</v>
      </c>
      <c r="AA98" s="95">
        <v>4</v>
      </c>
      <c r="AB98" s="92">
        <v>4</v>
      </c>
      <c r="AC98" s="77" t="s">
        <v>91</v>
      </c>
      <c r="AD98" s="74">
        <v>4</v>
      </c>
      <c r="AE98" s="74">
        <v>4</v>
      </c>
      <c r="AF98" s="77">
        <v>4</v>
      </c>
      <c r="AG98" s="92">
        <v>4</v>
      </c>
      <c r="AH98" s="77">
        <v>4</v>
      </c>
      <c r="AI98" s="60">
        <f>IF(A98="","",COUNTIF(D98:AH99,"&gt;2")/2)</f>
        <v>7.5</v>
      </c>
      <c r="AJ98" s="60" cm="1">
        <f t="array" ref="AJ98">SUMPRODUCT(IFERROR((IFERROR(WEEKDAY($D$3:$AH$3,2),999)&lt;6)*D98:AH99,0))</f>
        <v>54</v>
      </c>
      <c r="AK98" s="60">
        <f>SUMPRODUCT((IFERROR(WEEKDAY($D$3:$AH$3,2),999)&lt;6)*D100:AH100)</f>
        <v>12</v>
      </c>
      <c r="AL98" s="60">
        <f>SUMPRODUCT(IFERROR((IFERROR(WEEKDAY($D$3:$AH$3,2),0)&gt;5)*D98:AH100,0))</f>
        <v>11.5</v>
      </c>
      <c r="AM98" s="60">
        <f>IFERROR(SUM(AJ98:AL100),"")</f>
        <v>77.5</v>
      </c>
      <c r="AN98" s="35" t="e">
        <f>VLOOKUP(A98,[1]Sheet1!$D:$M,10,0)</f>
        <v>#N/A</v>
      </c>
      <c r="AO98" s="60" cm="1">
        <f t="array" ref="AO98">SUMPRODUCT((IFERROR((D98:AH98+D99:AH99+D100:AH100),0)&gt;8)*1,IFERROR((D98:AH98+D99:AH99+D100:AH100-8),0))</f>
        <v>15.5</v>
      </c>
      <c r="AP98" s="60">
        <f>AM98-AO98</f>
        <v>62</v>
      </c>
      <c r="AQ98" s="60"/>
      <c r="AR98" s="60"/>
    </row>
    <row r="99" s="29" customFormat="1" ht="19" customHeight="1" spans="1:44">
      <c r="A99" s="75"/>
      <c r="B99" s="74" t="s">
        <v>113</v>
      </c>
      <c r="C99" s="76" t="s">
        <v>92</v>
      </c>
      <c r="D99" s="77"/>
      <c r="E99" s="77"/>
      <c r="F99" s="77"/>
      <c r="G99" s="77"/>
      <c r="H99" s="77"/>
      <c r="I99" s="77"/>
      <c r="J99" s="74"/>
      <c r="K99" s="77"/>
      <c r="L99" s="77"/>
      <c r="M99" s="77"/>
      <c r="N99" s="77"/>
      <c r="O99" s="77"/>
      <c r="P99" s="74"/>
      <c r="Q99" s="74"/>
      <c r="R99" s="77"/>
      <c r="S99" s="77"/>
      <c r="T99" s="90"/>
      <c r="U99" s="77"/>
      <c r="V99" s="76"/>
      <c r="W99" s="74"/>
      <c r="X99" s="74"/>
      <c r="Y99" s="88"/>
      <c r="Z99" s="88">
        <v>4</v>
      </c>
      <c r="AA99" s="95">
        <v>4</v>
      </c>
      <c r="AB99" s="92">
        <v>4</v>
      </c>
      <c r="AC99" s="77" t="s">
        <v>91</v>
      </c>
      <c r="AD99" s="74">
        <v>4</v>
      </c>
      <c r="AE99" s="74">
        <v>2</v>
      </c>
      <c r="AF99" s="77">
        <v>4</v>
      </c>
      <c r="AG99" s="92">
        <v>4</v>
      </c>
      <c r="AH99" s="77">
        <v>4</v>
      </c>
      <c r="AI99" s="60"/>
      <c r="AJ99" s="60"/>
      <c r="AK99" s="60"/>
      <c r="AL99" s="60"/>
      <c r="AM99" s="60"/>
      <c r="AN99" s="35"/>
      <c r="AO99" s="60"/>
      <c r="AP99" s="60"/>
      <c r="AQ99" s="60"/>
      <c r="AR99" s="60"/>
    </row>
    <row r="100" s="29" customFormat="1" ht="20" customHeight="1" spans="1:44">
      <c r="A100" s="78"/>
      <c r="B100" s="74" t="s">
        <v>113</v>
      </c>
      <c r="C100" s="76" t="s">
        <v>93</v>
      </c>
      <c r="D100" s="77"/>
      <c r="E100" s="77"/>
      <c r="F100" s="77"/>
      <c r="G100" s="77"/>
      <c r="H100" s="77"/>
      <c r="I100" s="77"/>
      <c r="J100" s="74"/>
      <c r="K100" s="77"/>
      <c r="L100" s="77"/>
      <c r="M100" s="77"/>
      <c r="N100" s="77"/>
      <c r="O100" s="77"/>
      <c r="P100" s="74"/>
      <c r="Q100" s="74"/>
      <c r="R100" s="77"/>
      <c r="S100" s="77"/>
      <c r="T100" s="90"/>
      <c r="U100" s="77"/>
      <c r="V100" s="76"/>
      <c r="W100" s="74"/>
      <c r="X100" s="74"/>
      <c r="Y100" s="85"/>
      <c r="Z100" s="85">
        <v>2</v>
      </c>
      <c r="AA100" s="95">
        <v>2</v>
      </c>
      <c r="AB100" s="92"/>
      <c r="AC100" s="74"/>
      <c r="AD100" s="74">
        <v>3.5</v>
      </c>
      <c r="AE100" s="74"/>
      <c r="AF100" s="77">
        <v>2.5</v>
      </c>
      <c r="AG100" s="92">
        <v>5.5</v>
      </c>
      <c r="AH100" s="77"/>
      <c r="AI100" s="60"/>
      <c r="AJ100" s="60"/>
      <c r="AK100" s="60"/>
      <c r="AL100" s="60"/>
      <c r="AM100" s="60"/>
      <c r="AN100" s="35"/>
      <c r="AO100" s="60"/>
      <c r="AP100" s="60"/>
      <c r="AQ100" s="60"/>
      <c r="AR100" s="60"/>
    </row>
    <row r="101" s="29" customFormat="1" ht="19" customHeight="1" spans="1:44">
      <c r="A101" s="79" t="s">
        <v>52</v>
      </c>
      <c r="B101" s="80" t="s">
        <v>49</v>
      </c>
      <c r="C101" s="80" t="s">
        <v>90</v>
      </c>
      <c r="D101" s="81"/>
      <c r="E101" s="81"/>
      <c r="F101" s="81"/>
      <c r="G101" s="81"/>
      <c r="H101" s="81"/>
      <c r="I101" s="81"/>
      <c r="J101" s="81"/>
      <c r="K101" s="81"/>
      <c r="L101" s="81"/>
      <c r="M101" s="81"/>
      <c r="N101" s="81"/>
      <c r="O101" s="81"/>
      <c r="P101" s="81"/>
      <c r="Q101" s="81"/>
      <c r="R101" s="81"/>
      <c r="S101" s="81"/>
      <c r="T101" s="81"/>
      <c r="U101" s="81">
        <v>4</v>
      </c>
      <c r="V101" s="81">
        <v>4</v>
      </c>
      <c r="W101" s="81" t="s">
        <v>94</v>
      </c>
      <c r="X101" s="81">
        <v>4</v>
      </c>
      <c r="Y101" s="81" t="s">
        <v>94</v>
      </c>
      <c r="Z101" s="81">
        <v>4</v>
      </c>
      <c r="AA101" s="81">
        <v>4</v>
      </c>
      <c r="AB101" s="81">
        <v>4</v>
      </c>
      <c r="AC101" s="81">
        <v>4</v>
      </c>
      <c r="AD101" s="81">
        <v>4</v>
      </c>
      <c r="AE101" s="81">
        <v>4</v>
      </c>
      <c r="AF101" s="81">
        <v>4</v>
      </c>
      <c r="AG101" s="81" t="s">
        <v>94</v>
      </c>
      <c r="AH101" s="81" t="s">
        <v>94</v>
      </c>
      <c r="AI101" s="60">
        <f>IF(A101="","",COUNTIF(D101:AH102,"&gt;2")/2)</f>
        <v>9.5</v>
      </c>
      <c r="AJ101" s="60" cm="1">
        <f t="array" ref="AJ101">SUMPRODUCT(IFERROR((IFERROR(WEEKDAY($D$3:$AH$3,2),999)&lt;6)*D101:AH102,0))</f>
        <v>52</v>
      </c>
      <c r="AK101" s="60">
        <f>SUMPRODUCT((IFERROR(WEEKDAY($D$3:$AH$3,2),999)&lt;6)*D103:AH103)</f>
        <v>1</v>
      </c>
      <c r="AL101" s="60">
        <f>SUMPRODUCT(IFERROR((IFERROR(WEEKDAY($D$3:$AH$3,2),0)&gt;5)*D101:AH103,0))</f>
        <v>25</v>
      </c>
      <c r="AM101" s="60">
        <f>IFERROR(SUM(AJ101:AL103),"")</f>
        <v>78</v>
      </c>
      <c r="AN101" s="35" t="e">
        <f>VLOOKUP(A101,[1]Sheet1!$D:$M,10,0)</f>
        <v>#N/A</v>
      </c>
      <c r="AO101" s="60" cm="1">
        <f t="array" ref="AO101">SUMPRODUCT((IFERROR((D101:AH101+D102:AH102+D103:AH103),0)&gt;8)*1,IFERROR((D101:AH101+D102:AH102+D103:AH103-8),0))</f>
        <v>2</v>
      </c>
      <c r="AP101" s="60">
        <f>AM101-AO101</f>
        <v>76</v>
      </c>
      <c r="AQ101" s="60"/>
      <c r="AR101" s="60"/>
    </row>
    <row r="102" s="29" customFormat="1" ht="19" customHeight="1" spans="1:44">
      <c r="A102" s="79"/>
      <c r="B102" s="80"/>
      <c r="C102" s="80" t="s">
        <v>92</v>
      </c>
      <c r="D102" s="81"/>
      <c r="E102" s="8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  <c r="R102" s="81"/>
      <c r="S102" s="81"/>
      <c r="T102" s="81"/>
      <c r="U102" s="81">
        <v>4</v>
      </c>
      <c r="V102" s="81">
        <v>4</v>
      </c>
      <c r="W102" s="81"/>
      <c r="X102" s="81"/>
      <c r="Y102" s="81"/>
      <c r="Z102" s="81">
        <v>4</v>
      </c>
      <c r="AA102" s="81">
        <v>4</v>
      </c>
      <c r="AB102" s="81">
        <v>4</v>
      </c>
      <c r="AC102" s="81">
        <v>4</v>
      </c>
      <c r="AD102" s="81">
        <v>4</v>
      </c>
      <c r="AE102" s="81">
        <v>4</v>
      </c>
      <c r="AF102" s="81">
        <v>4</v>
      </c>
      <c r="AG102" s="81"/>
      <c r="AH102" s="81"/>
      <c r="AI102" s="60"/>
      <c r="AJ102" s="60"/>
      <c r="AK102" s="60"/>
      <c r="AL102" s="60"/>
      <c r="AM102" s="60"/>
      <c r="AN102" s="35"/>
      <c r="AO102" s="60"/>
      <c r="AP102" s="60"/>
      <c r="AQ102" s="60"/>
      <c r="AR102" s="60"/>
    </row>
    <row r="103" s="29" customFormat="1" ht="20" customHeight="1" spans="1:44">
      <c r="A103" s="82"/>
      <c r="B103" s="83"/>
      <c r="C103" s="83" t="s">
        <v>93</v>
      </c>
      <c r="D103" s="81"/>
      <c r="E103" s="81"/>
      <c r="F103" s="81"/>
      <c r="G103" s="84"/>
      <c r="H103" s="84"/>
      <c r="I103" s="84"/>
      <c r="J103" s="84"/>
      <c r="K103" s="84"/>
      <c r="L103" s="84"/>
      <c r="M103" s="84"/>
      <c r="N103" s="84"/>
      <c r="O103" s="84"/>
      <c r="P103" s="84"/>
      <c r="Q103" s="84"/>
      <c r="R103" s="84"/>
      <c r="S103" s="84"/>
      <c r="T103" s="84"/>
      <c r="U103" s="84">
        <v>1</v>
      </c>
      <c r="V103" s="84">
        <v>1</v>
      </c>
      <c r="W103" s="84"/>
      <c r="X103" s="84"/>
      <c r="Y103" s="84"/>
      <c r="Z103" s="84"/>
      <c r="AA103" s="84"/>
      <c r="AB103" s="84"/>
      <c r="AC103" s="84"/>
      <c r="AD103" s="84"/>
      <c r="AE103" s="84"/>
      <c r="AF103" s="84"/>
      <c r="AG103" s="81"/>
      <c r="AH103" s="81"/>
      <c r="AI103" s="60"/>
      <c r="AJ103" s="60"/>
      <c r="AK103" s="60"/>
      <c r="AL103" s="60"/>
      <c r="AM103" s="60"/>
      <c r="AN103" s="35"/>
      <c r="AO103" s="60"/>
      <c r="AP103" s="60"/>
      <c r="AQ103" s="60"/>
      <c r="AR103" s="60"/>
    </row>
    <row r="104" s="29" customFormat="1" ht="19" customHeight="1" spans="1:44">
      <c r="A104" s="79" t="s">
        <v>50</v>
      </c>
      <c r="B104" s="80" t="s">
        <v>49</v>
      </c>
      <c r="C104" s="80" t="s">
        <v>90</v>
      </c>
      <c r="D104" s="81" t="s">
        <v>91</v>
      </c>
      <c r="E104" s="81" t="s">
        <v>91</v>
      </c>
      <c r="F104" s="81" t="s">
        <v>91</v>
      </c>
      <c r="G104" s="81">
        <v>4</v>
      </c>
      <c r="H104" s="81">
        <v>4</v>
      </c>
      <c r="I104" s="81" t="s">
        <v>91</v>
      </c>
      <c r="J104" s="81">
        <v>4</v>
      </c>
      <c r="K104" s="81">
        <v>4</v>
      </c>
      <c r="L104" s="81">
        <v>4</v>
      </c>
      <c r="M104" s="81">
        <v>4</v>
      </c>
      <c r="N104" s="81">
        <v>4</v>
      </c>
      <c r="O104" s="81">
        <v>4</v>
      </c>
      <c r="P104" s="81">
        <v>4</v>
      </c>
      <c r="Q104" s="81">
        <v>4</v>
      </c>
      <c r="R104" s="81" t="s">
        <v>94</v>
      </c>
      <c r="S104" s="81" t="s">
        <v>94</v>
      </c>
      <c r="T104" s="81">
        <v>4</v>
      </c>
      <c r="U104" s="81">
        <v>4</v>
      </c>
      <c r="V104" s="81">
        <v>4</v>
      </c>
      <c r="W104" s="81">
        <v>4</v>
      </c>
      <c r="X104" s="81">
        <v>4</v>
      </c>
      <c r="Y104" s="81"/>
      <c r="Z104" s="81">
        <v>4</v>
      </c>
      <c r="AA104" s="81">
        <v>4</v>
      </c>
      <c r="AB104" s="81">
        <v>4</v>
      </c>
      <c r="AC104" s="81">
        <v>4</v>
      </c>
      <c r="AD104" s="81">
        <v>4</v>
      </c>
      <c r="AE104" s="81">
        <v>4</v>
      </c>
      <c r="AF104" s="81" t="s">
        <v>94</v>
      </c>
      <c r="AG104" s="81">
        <v>4</v>
      </c>
      <c r="AH104" s="81">
        <v>4</v>
      </c>
      <c r="AI104" s="60">
        <f>IF(A104="","",COUNTIF(D104:AH105,"&gt;2")/2)</f>
        <v>23</v>
      </c>
      <c r="AJ104" s="60" cm="1">
        <f t="array" ref="AJ104">SUMPRODUCT(IFERROR((IFERROR(WEEKDAY($D$3:$AH$3,2),999)&lt;6)*D104:AH105,0))</f>
        <v>128</v>
      </c>
      <c r="AK104" s="60">
        <f>SUMPRODUCT((IFERROR(WEEKDAY($D$3:$AH$3,2),999)&lt;6)*D106:AH106)</f>
        <v>27</v>
      </c>
      <c r="AL104" s="60">
        <f>SUMPRODUCT(IFERROR((IFERROR(WEEKDAY($D$3:$AH$3,2),0)&gt;5)*D104:AH106,0))</f>
        <v>66</v>
      </c>
      <c r="AM104" s="60">
        <f>IFERROR(SUM(AJ104:AL106),"")</f>
        <v>221</v>
      </c>
      <c r="AN104" s="35" t="e">
        <f>VLOOKUP(A104,[1]Sheet1!$D:$M,10,0)</f>
        <v>#N/A</v>
      </c>
      <c r="AO104" s="60" cm="1">
        <f t="array" ref="AO104">SUMPRODUCT((IFERROR((D104:AH104+D105:AH105+D106:AH106),0)&gt;8)*1,IFERROR((D104:AH104+D105:AH105+D106:AH106-8),0))</f>
        <v>35</v>
      </c>
      <c r="AP104" s="60">
        <f>AM104-AO104</f>
        <v>186</v>
      </c>
      <c r="AQ104" s="60"/>
      <c r="AR104" s="60"/>
    </row>
    <row r="105" s="29" customFormat="1" ht="19" customHeight="1" spans="1:44">
      <c r="A105" s="79"/>
      <c r="B105" s="80"/>
      <c r="C105" s="80" t="s">
        <v>92</v>
      </c>
      <c r="D105" s="81"/>
      <c r="E105" s="81"/>
      <c r="F105" s="81"/>
      <c r="G105" s="81">
        <v>4</v>
      </c>
      <c r="H105" s="81">
        <v>3</v>
      </c>
      <c r="I105" s="81"/>
      <c r="J105" s="81"/>
      <c r="K105" s="81">
        <v>4</v>
      </c>
      <c r="L105" s="81">
        <v>4</v>
      </c>
      <c r="M105" s="81">
        <v>4</v>
      </c>
      <c r="N105" s="81">
        <v>4</v>
      </c>
      <c r="O105" s="81">
        <v>4</v>
      </c>
      <c r="P105" s="81">
        <v>4</v>
      </c>
      <c r="Q105" s="81">
        <v>4</v>
      </c>
      <c r="R105" s="81"/>
      <c r="S105" s="81"/>
      <c r="T105" s="81">
        <v>4</v>
      </c>
      <c r="U105" s="81">
        <v>4</v>
      </c>
      <c r="V105" s="81">
        <v>4</v>
      </c>
      <c r="W105" s="81">
        <v>4</v>
      </c>
      <c r="X105" s="81">
        <v>4</v>
      </c>
      <c r="Y105" s="81">
        <v>4</v>
      </c>
      <c r="Z105" s="81">
        <v>4</v>
      </c>
      <c r="AA105" s="81">
        <v>4</v>
      </c>
      <c r="AB105" s="81">
        <v>4</v>
      </c>
      <c r="AC105" s="81">
        <v>4</v>
      </c>
      <c r="AD105" s="81">
        <v>4</v>
      </c>
      <c r="AE105" s="81">
        <v>4</v>
      </c>
      <c r="AF105" s="81"/>
      <c r="AG105" s="81">
        <v>4</v>
      </c>
      <c r="AH105" s="81">
        <v>4</v>
      </c>
      <c r="AI105" s="60"/>
      <c r="AJ105" s="60"/>
      <c r="AK105" s="60"/>
      <c r="AL105" s="60"/>
      <c r="AM105" s="60"/>
      <c r="AN105" s="35"/>
      <c r="AO105" s="60"/>
      <c r="AP105" s="60"/>
      <c r="AQ105" s="60"/>
      <c r="AR105" s="60"/>
    </row>
    <row r="106" s="29" customFormat="1" ht="20" customHeight="1" spans="1:44">
      <c r="A106" s="82"/>
      <c r="B106" s="83"/>
      <c r="C106" s="83" t="s">
        <v>93</v>
      </c>
      <c r="D106" s="84"/>
      <c r="E106" s="84"/>
      <c r="F106" s="84"/>
      <c r="G106" s="84"/>
      <c r="H106" s="84"/>
      <c r="I106" s="84"/>
      <c r="J106" s="84"/>
      <c r="K106" s="84">
        <v>0.5</v>
      </c>
      <c r="L106" s="84">
        <v>2</v>
      </c>
      <c r="M106" s="84">
        <v>2</v>
      </c>
      <c r="N106" s="84">
        <v>2</v>
      </c>
      <c r="O106" s="84">
        <v>2</v>
      </c>
      <c r="P106" s="84">
        <v>2</v>
      </c>
      <c r="Q106" s="84"/>
      <c r="R106" s="84"/>
      <c r="S106" s="84"/>
      <c r="T106" s="84">
        <v>2</v>
      </c>
      <c r="U106" s="84"/>
      <c r="V106" s="84"/>
      <c r="W106" s="84">
        <v>2</v>
      </c>
      <c r="X106" s="84">
        <v>3</v>
      </c>
      <c r="Y106" s="84">
        <v>3</v>
      </c>
      <c r="Z106" s="84">
        <v>3</v>
      </c>
      <c r="AA106" s="84">
        <v>2.5</v>
      </c>
      <c r="AB106" s="84">
        <v>2</v>
      </c>
      <c r="AC106" s="84">
        <v>3</v>
      </c>
      <c r="AD106" s="84">
        <v>2</v>
      </c>
      <c r="AE106" s="84">
        <v>2</v>
      </c>
      <c r="AF106" s="84"/>
      <c r="AG106" s="84">
        <v>2</v>
      </c>
      <c r="AH106" s="84">
        <v>1</v>
      </c>
      <c r="AI106" s="60"/>
      <c r="AJ106" s="60"/>
      <c r="AK106" s="60"/>
      <c r="AL106" s="60"/>
      <c r="AM106" s="60"/>
      <c r="AN106" s="35"/>
      <c r="AO106" s="60"/>
      <c r="AP106" s="60"/>
      <c r="AQ106" s="60"/>
      <c r="AR106" s="60"/>
    </row>
    <row r="107" s="29" customFormat="1" ht="19" customHeight="1" spans="1:44">
      <c r="A107" s="79" t="s">
        <v>51</v>
      </c>
      <c r="B107" s="80" t="s">
        <v>49</v>
      </c>
      <c r="C107" s="80" t="s">
        <v>90</v>
      </c>
      <c r="D107" s="81" t="s">
        <v>91</v>
      </c>
      <c r="E107" s="81" t="s">
        <v>91</v>
      </c>
      <c r="F107" s="81" t="s">
        <v>91</v>
      </c>
      <c r="G107" s="81">
        <v>4</v>
      </c>
      <c r="H107" s="81" t="s">
        <v>94</v>
      </c>
      <c r="I107" s="81" t="s">
        <v>91</v>
      </c>
      <c r="J107" s="81">
        <v>4</v>
      </c>
      <c r="K107" s="81">
        <v>4</v>
      </c>
      <c r="L107" s="81">
        <v>4</v>
      </c>
      <c r="M107" s="81">
        <v>4</v>
      </c>
      <c r="N107" s="81">
        <v>4</v>
      </c>
      <c r="O107" s="81">
        <v>4</v>
      </c>
      <c r="P107" s="81">
        <v>4</v>
      </c>
      <c r="Q107" s="81" t="s">
        <v>94</v>
      </c>
      <c r="R107" s="81">
        <v>4</v>
      </c>
      <c r="S107" s="81">
        <v>4</v>
      </c>
      <c r="T107" s="81">
        <v>4</v>
      </c>
      <c r="U107" s="81">
        <v>4</v>
      </c>
      <c r="V107" s="81" t="s">
        <v>94</v>
      </c>
      <c r="W107" s="81">
        <v>4</v>
      </c>
      <c r="X107" s="81">
        <v>4</v>
      </c>
      <c r="Y107" s="81">
        <v>4</v>
      </c>
      <c r="Z107" s="81">
        <v>2.5</v>
      </c>
      <c r="AA107" s="81">
        <v>4</v>
      </c>
      <c r="AB107" s="81">
        <v>4</v>
      </c>
      <c r="AC107" s="81" t="s">
        <v>94</v>
      </c>
      <c r="AD107" s="81">
        <v>4</v>
      </c>
      <c r="AE107" s="81">
        <v>4</v>
      </c>
      <c r="AF107" s="81">
        <v>4</v>
      </c>
      <c r="AG107" s="81">
        <v>4</v>
      </c>
      <c r="AH107" s="81">
        <v>4</v>
      </c>
      <c r="AI107" s="60">
        <f>IF(A107="","",COUNTIF(D107:AH108,"&gt;2")/2)</f>
        <v>21.5</v>
      </c>
      <c r="AJ107" s="60" cm="1">
        <f t="array" ref="AJ107">SUMPRODUCT(IFERROR((IFERROR(WEEKDAY($D$3:$AH$3,2),999)&lt;6)*D107:AH108,0))</f>
        <v>138</v>
      </c>
      <c r="AK107" s="60">
        <f>SUMPRODUCT((IFERROR(WEEKDAY($D$3:$AH$3,2),999)&lt;6)*D109:AH109)</f>
        <v>26.5</v>
      </c>
      <c r="AL107" s="60">
        <f>SUMPRODUCT(IFERROR((IFERROR(WEEKDAY($D$3:$AH$3,2),0)&gt;5)*D107:AH109,0))</f>
        <v>40</v>
      </c>
      <c r="AM107" s="60">
        <f>IFERROR(SUM(AJ107:AL109),"")</f>
        <v>204.5</v>
      </c>
      <c r="AN107" s="35" t="e">
        <f>VLOOKUP(A107,[1]Sheet1!$D:$M,10,0)</f>
        <v>#N/A</v>
      </c>
      <c r="AO107" s="60" cm="1">
        <f t="array" ref="AO107">SUMPRODUCT((IFERROR((D107:AH107+D108:AH108+D109:AH109),0)&gt;8)*1,IFERROR((D107:AH107+D108:AH108+D109:AH109-8),0))</f>
        <v>34.5</v>
      </c>
      <c r="AP107" s="60">
        <f>AM107-AO107</f>
        <v>170</v>
      </c>
      <c r="AQ107" s="60"/>
      <c r="AR107" s="60"/>
    </row>
    <row r="108" s="29" customFormat="1" ht="19" customHeight="1" spans="1:44">
      <c r="A108" s="79"/>
      <c r="B108" s="80"/>
      <c r="C108" s="80" t="s">
        <v>92</v>
      </c>
      <c r="D108" s="81"/>
      <c r="E108" s="81"/>
      <c r="F108" s="81"/>
      <c r="G108" s="81">
        <v>4</v>
      </c>
      <c r="H108" s="81"/>
      <c r="I108" s="81"/>
      <c r="J108" s="81">
        <v>4</v>
      </c>
      <c r="K108" s="81"/>
      <c r="L108" s="81">
        <v>4</v>
      </c>
      <c r="M108" s="81">
        <v>4</v>
      </c>
      <c r="N108" s="81">
        <v>4</v>
      </c>
      <c r="O108" s="81">
        <v>4</v>
      </c>
      <c r="P108" s="81">
        <v>4</v>
      </c>
      <c r="Q108" s="81"/>
      <c r="R108" s="81">
        <v>4</v>
      </c>
      <c r="S108" s="81">
        <v>2.5</v>
      </c>
      <c r="T108" s="81">
        <v>4</v>
      </c>
      <c r="U108" s="81">
        <v>4</v>
      </c>
      <c r="V108" s="81"/>
      <c r="W108" s="81">
        <v>4</v>
      </c>
      <c r="X108" s="81">
        <v>1</v>
      </c>
      <c r="Y108" s="81">
        <v>4</v>
      </c>
      <c r="Z108" s="81"/>
      <c r="AA108" s="81">
        <v>4</v>
      </c>
      <c r="AB108" s="81">
        <v>4</v>
      </c>
      <c r="AC108" s="81"/>
      <c r="AD108" s="81">
        <v>4</v>
      </c>
      <c r="AE108" s="81">
        <v>4</v>
      </c>
      <c r="AF108" s="81">
        <v>4</v>
      </c>
      <c r="AG108" s="81">
        <v>4</v>
      </c>
      <c r="AH108" s="81">
        <v>4</v>
      </c>
      <c r="AI108" s="60"/>
      <c r="AJ108" s="60"/>
      <c r="AK108" s="60"/>
      <c r="AL108" s="60"/>
      <c r="AM108" s="60"/>
      <c r="AN108" s="35"/>
      <c r="AO108" s="60"/>
      <c r="AP108" s="60"/>
      <c r="AQ108" s="60"/>
      <c r="AR108" s="60"/>
    </row>
    <row r="109" s="29" customFormat="1" ht="20" customHeight="1" spans="1:44">
      <c r="A109" s="82"/>
      <c r="B109" s="83"/>
      <c r="C109" s="83" t="s">
        <v>93</v>
      </c>
      <c r="D109" s="84"/>
      <c r="E109" s="84"/>
      <c r="F109" s="84"/>
      <c r="G109" s="84"/>
      <c r="H109" s="84"/>
      <c r="I109" s="84"/>
      <c r="J109" s="84">
        <v>2</v>
      </c>
      <c r="K109" s="84"/>
      <c r="L109" s="84">
        <v>2</v>
      </c>
      <c r="M109" s="84">
        <v>2</v>
      </c>
      <c r="N109" s="84">
        <v>2</v>
      </c>
      <c r="O109" s="84">
        <v>2</v>
      </c>
      <c r="P109" s="84">
        <v>2</v>
      </c>
      <c r="Q109" s="84"/>
      <c r="R109" s="84">
        <v>2</v>
      </c>
      <c r="S109" s="84"/>
      <c r="T109" s="84">
        <v>2</v>
      </c>
      <c r="U109" s="84">
        <v>2</v>
      </c>
      <c r="V109" s="84"/>
      <c r="W109" s="84">
        <v>1</v>
      </c>
      <c r="X109" s="84"/>
      <c r="Y109" s="84">
        <v>2</v>
      </c>
      <c r="Z109" s="84"/>
      <c r="AA109" s="84">
        <v>2</v>
      </c>
      <c r="AB109" s="84"/>
      <c r="AC109" s="84"/>
      <c r="AD109" s="84">
        <v>3</v>
      </c>
      <c r="AE109" s="84"/>
      <c r="AF109" s="84">
        <v>2</v>
      </c>
      <c r="AG109" s="84">
        <v>3.5</v>
      </c>
      <c r="AH109" s="84">
        <v>3</v>
      </c>
      <c r="AI109" s="60"/>
      <c r="AJ109" s="60"/>
      <c r="AK109" s="60"/>
      <c r="AL109" s="60"/>
      <c r="AM109" s="60"/>
      <c r="AN109" s="35"/>
      <c r="AO109" s="60"/>
      <c r="AP109" s="60"/>
      <c r="AQ109" s="60"/>
      <c r="AR109" s="60"/>
    </row>
    <row r="110" ht="16.5" spans="1:44">
      <c r="A110" s="85" t="s">
        <v>23</v>
      </c>
      <c r="B110" s="86" t="s">
        <v>22</v>
      </c>
      <c r="C110" s="74" t="s">
        <v>90</v>
      </c>
      <c r="D110" s="11" t="s">
        <v>91</v>
      </c>
      <c r="E110" s="11" t="s">
        <v>91</v>
      </c>
      <c r="F110" s="11" t="s">
        <v>91</v>
      </c>
      <c r="G110" s="11" t="s">
        <v>91</v>
      </c>
      <c r="H110" s="11" t="s">
        <v>91</v>
      </c>
      <c r="I110" s="11">
        <v>4</v>
      </c>
      <c r="J110" s="11" t="s">
        <v>91</v>
      </c>
      <c r="K110" s="11">
        <v>4</v>
      </c>
      <c r="L110" s="11">
        <v>4</v>
      </c>
      <c r="M110" s="11">
        <v>4</v>
      </c>
      <c r="N110" s="11" t="s">
        <v>91</v>
      </c>
      <c r="O110" s="11">
        <v>4</v>
      </c>
      <c r="P110" s="11">
        <v>4</v>
      </c>
      <c r="Q110" s="11">
        <v>4</v>
      </c>
      <c r="R110" s="11">
        <v>4</v>
      </c>
      <c r="S110" s="11">
        <v>4</v>
      </c>
      <c r="T110" s="11">
        <v>4</v>
      </c>
      <c r="U110" s="11">
        <v>4</v>
      </c>
      <c r="V110" s="93">
        <v>4</v>
      </c>
      <c r="W110" s="93" t="s">
        <v>91</v>
      </c>
      <c r="X110" s="93">
        <v>4</v>
      </c>
      <c r="Y110" s="11">
        <v>4</v>
      </c>
      <c r="Z110" s="11">
        <v>4</v>
      </c>
      <c r="AA110" s="11">
        <v>4</v>
      </c>
      <c r="AB110" s="11" t="s">
        <v>91</v>
      </c>
      <c r="AC110" s="11">
        <v>4</v>
      </c>
      <c r="AD110" s="11">
        <v>4</v>
      </c>
      <c r="AE110" s="11">
        <v>4</v>
      </c>
      <c r="AF110" s="11">
        <v>4</v>
      </c>
      <c r="AG110" s="11">
        <v>4</v>
      </c>
      <c r="AH110" s="11">
        <v>4</v>
      </c>
      <c r="AI110" s="60">
        <f>IF(A110="","",COUNTIF(D110:AH111,"&gt;2")/2)</f>
        <v>22</v>
      </c>
      <c r="AJ110" s="60" cm="1">
        <f t="array" ref="AJ110">SUMPRODUCT(IFERROR((IFERROR(WEEKDAY($D$3:$AH$3,2),999)&lt;6)*D110:AH111,0))</f>
        <v>128</v>
      </c>
      <c r="AK110" s="60">
        <f>SUMPRODUCT((IFERROR(WEEKDAY($D$3:$AH$3,2),999)&lt;6)*D112:AH112)</f>
        <v>24.5</v>
      </c>
      <c r="AL110" s="60">
        <f>SUMPRODUCT(IFERROR((IFERROR(WEEKDAY($D$3:$AH$3,2),0)&gt;5)*D110:AH112,0))</f>
        <v>62</v>
      </c>
      <c r="AM110" s="60">
        <f>IFERROR(SUM(AJ110:AL112),"")</f>
        <v>214.5</v>
      </c>
      <c r="AN110" s="35" t="e">
        <f>VLOOKUP(A110,[1]Sheet1!$D:$M,10,0)</f>
        <v>#N/A</v>
      </c>
      <c r="AO110" s="60" cm="1">
        <f t="array" ref="AO110">SUMPRODUCT((IFERROR((D110:AH110+D111:AH111+D112:AH112),0)&gt;8)*1,IFERROR((D110:AH110+D111:AH111+D112:AH112-8),0))</f>
        <v>36</v>
      </c>
      <c r="AP110" s="60">
        <f>AM110-AO110</f>
        <v>178.5</v>
      </c>
      <c r="AQ110" s="60"/>
      <c r="AR110" s="60"/>
    </row>
    <row r="111" ht="16.5" spans="1:44">
      <c r="A111" s="85"/>
      <c r="B111" s="86"/>
      <c r="C111" s="74" t="s">
        <v>92</v>
      </c>
      <c r="D111" s="11" t="s">
        <v>91</v>
      </c>
      <c r="E111" s="11" t="s">
        <v>91</v>
      </c>
      <c r="F111" s="11" t="s">
        <v>91</v>
      </c>
      <c r="G111" s="11" t="s">
        <v>91</v>
      </c>
      <c r="H111" s="11" t="s">
        <v>91</v>
      </c>
      <c r="I111" s="11">
        <v>4</v>
      </c>
      <c r="J111" s="11">
        <v>4</v>
      </c>
      <c r="K111" s="11">
        <v>4</v>
      </c>
      <c r="L111" s="11">
        <v>4</v>
      </c>
      <c r="M111" s="11" t="s">
        <v>91</v>
      </c>
      <c r="N111" s="11" t="s">
        <v>91</v>
      </c>
      <c r="O111" s="11">
        <v>4</v>
      </c>
      <c r="P111" s="11">
        <v>4</v>
      </c>
      <c r="Q111" s="11">
        <v>4</v>
      </c>
      <c r="R111" s="11">
        <v>4</v>
      </c>
      <c r="S111" s="11">
        <v>4</v>
      </c>
      <c r="T111" s="11">
        <v>4</v>
      </c>
      <c r="U111" s="11">
        <v>4</v>
      </c>
      <c r="V111" s="93">
        <v>4</v>
      </c>
      <c r="W111" s="93" t="s">
        <v>91</v>
      </c>
      <c r="X111" s="93">
        <v>4</v>
      </c>
      <c r="Y111" s="11">
        <v>4</v>
      </c>
      <c r="Z111" s="11">
        <v>4</v>
      </c>
      <c r="AA111" s="11">
        <v>4</v>
      </c>
      <c r="AB111" s="11">
        <v>4</v>
      </c>
      <c r="AC111" s="11">
        <v>4</v>
      </c>
      <c r="AD111" s="11">
        <v>4</v>
      </c>
      <c r="AE111" s="11">
        <v>4</v>
      </c>
      <c r="AF111" s="11" t="s">
        <v>91</v>
      </c>
      <c r="AG111" s="11">
        <v>4</v>
      </c>
      <c r="AH111" s="11">
        <v>4</v>
      </c>
      <c r="AI111" s="60"/>
      <c r="AJ111" s="60"/>
      <c r="AK111" s="60"/>
      <c r="AL111" s="60"/>
      <c r="AM111" s="60"/>
      <c r="AN111" s="35"/>
      <c r="AO111" s="60"/>
      <c r="AP111" s="60"/>
      <c r="AQ111" s="60"/>
      <c r="AR111" s="60"/>
    </row>
    <row r="112" ht="16.5" spans="1:44">
      <c r="A112" s="85"/>
      <c r="B112" s="86"/>
      <c r="C112" s="74" t="s">
        <v>93</v>
      </c>
      <c r="D112" s="11"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1.5</v>
      </c>
      <c r="J112" s="11">
        <v>0.5</v>
      </c>
      <c r="K112" s="11">
        <v>0</v>
      </c>
      <c r="L112" s="11">
        <v>0.5</v>
      </c>
      <c r="M112" s="11">
        <v>0</v>
      </c>
      <c r="N112" s="11">
        <v>0</v>
      </c>
      <c r="O112" s="11">
        <v>1.5</v>
      </c>
      <c r="P112" s="88">
        <v>2.5</v>
      </c>
      <c r="Q112" s="88">
        <v>2</v>
      </c>
      <c r="R112" s="11">
        <v>1</v>
      </c>
      <c r="S112" s="11">
        <v>0</v>
      </c>
      <c r="T112" s="11">
        <v>3</v>
      </c>
      <c r="U112" s="11">
        <v>0</v>
      </c>
      <c r="V112" s="93">
        <v>0.5</v>
      </c>
      <c r="W112" s="93">
        <v>0</v>
      </c>
      <c r="X112" s="93">
        <v>4</v>
      </c>
      <c r="Y112" s="11">
        <v>3.5</v>
      </c>
      <c r="Z112" s="11">
        <v>0</v>
      </c>
      <c r="AA112" s="11">
        <v>3.5</v>
      </c>
      <c r="AB112" s="11">
        <v>2</v>
      </c>
      <c r="AC112" s="11">
        <v>5.5</v>
      </c>
      <c r="AD112" s="11">
        <v>2.5</v>
      </c>
      <c r="AE112" s="11">
        <v>0</v>
      </c>
      <c r="AF112" s="11">
        <v>0</v>
      </c>
      <c r="AG112" s="11">
        <v>3</v>
      </c>
      <c r="AH112" s="11">
        <v>1.5</v>
      </c>
      <c r="AI112" s="60"/>
      <c r="AJ112" s="60"/>
      <c r="AK112" s="60"/>
      <c r="AL112" s="60"/>
      <c r="AM112" s="60"/>
      <c r="AN112" s="35"/>
      <c r="AO112" s="60"/>
      <c r="AP112" s="60"/>
      <c r="AQ112" s="60"/>
      <c r="AR112" s="60"/>
    </row>
    <row r="113" ht="16.5" spans="1:44">
      <c r="A113" s="85" t="s">
        <v>25</v>
      </c>
      <c r="B113" s="86" t="s">
        <v>22</v>
      </c>
      <c r="C113" s="74" t="s">
        <v>90</v>
      </c>
      <c r="D113" s="11" t="s">
        <v>91</v>
      </c>
      <c r="E113" s="11" t="s">
        <v>91</v>
      </c>
      <c r="F113" s="11" t="s">
        <v>91</v>
      </c>
      <c r="G113" s="11" t="s">
        <v>91</v>
      </c>
      <c r="H113" s="11" t="s">
        <v>91</v>
      </c>
      <c r="I113" s="11">
        <v>4</v>
      </c>
      <c r="J113" s="11" t="s">
        <v>91</v>
      </c>
      <c r="K113" s="11">
        <v>4</v>
      </c>
      <c r="L113" s="11">
        <v>4</v>
      </c>
      <c r="M113" s="11">
        <v>4</v>
      </c>
      <c r="N113" s="11" t="s">
        <v>91</v>
      </c>
      <c r="O113" s="11">
        <v>4</v>
      </c>
      <c r="P113" s="11">
        <v>4</v>
      </c>
      <c r="Q113" s="11">
        <v>4</v>
      </c>
      <c r="R113" s="11">
        <v>4</v>
      </c>
      <c r="S113" s="11">
        <v>4</v>
      </c>
      <c r="T113" s="11">
        <v>4</v>
      </c>
      <c r="U113" s="11">
        <v>4</v>
      </c>
      <c r="V113" s="11">
        <v>4</v>
      </c>
      <c r="W113" s="93" t="s">
        <v>91</v>
      </c>
      <c r="X113" s="93">
        <v>4</v>
      </c>
      <c r="Y113" s="11">
        <v>4</v>
      </c>
      <c r="Z113" s="11">
        <v>4</v>
      </c>
      <c r="AA113" s="11">
        <v>4</v>
      </c>
      <c r="AB113" s="11" t="s">
        <v>91</v>
      </c>
      <c r="AC113" s="11">
        <v>4</v>
      </c>
      <c r="AD113" s="11">
        <v>4</v>
      </c>
      <c r="AE113" s="11">
        <v>4</v>
      </c>
      <c r="AF113" s="11">
        <v>4</v>
      </c>
      <c r="AG113" s="11">
        <v>4</v>
      </c>
      <c r="AH113" s="11">
        <v>4</v>
      </c>
      <c r="AI113" s="60">
        <f>IF(A113="","",COUNTIF(D113:AH114,"&gt;2")/2)</f>
        <v>22</v>
      </c>
      <c r="AJ113" s="60" cm="1">
        <f t="array" ref="AJ113">SUMPRODUCT(IFERROR((IFERROR(WEEKDAY($D$3:$AH$3,2),999)&lt;6)*D113:AH114,0))</f>
        <v>128</v>
      </c>
      <c r="AK113" s="60">
        <f>SUMPRODUCT((IFERROR(WEEKDAY($D$3:$AH$3,2),999)&lt;6)*D115:AH115)</f>
        <v>22.5</v>
      </c>
      <c r="AL113" s="60">
        <f>SUMPRODUCT(IFERROR((IFERROR(WEEKDAY($D$3:$AH$3,2),0)&gt;5)*D113:AH115,0))</f>
        <v>62</v>
      </c>
      <c r="AM113" s="60">
        <f>IFERROR(SUM(AJ113:AL115),"")</f>
        <v>212.5</v>
      </c>
      <c r="AN113" s="35" t="e">
        <f>VLOOKUP(A113,[1]Sheet1!$D:$M,10,0)</f>
        <v>#N/A</v>
      </c>
      <c r="AO113" s="60" cm="1">
        <f t="array" ref="AO113">SUMPRODUCT((IFERROR((D113:AH113+D114:AH114+D115:AH115),0)&gt;8)*1,IFERROR((D113:AH113+D114:AH114+D115:AH115-8),0))</f>
        <v>36</v>
      </c>
      <c r="AP113" s="60">
        <f>AM113-AO113</f>
        <v>176.5</v>
      </c>
      <c r="AQ113" s="60"/>
      <c r="AR113" s="60"/>
    </row>
    <row r="114" ht="16.5" spans="1:44">
      <c r="A114" s="85"/>
      <c r="B114" s="86"/>
      <c r="C114" s="74" t="s">
        <v>92</v>
      </c>
      <c r="D114" s="11" t="s">
        <v>91</v>
      </c>
      <c r="E114" s="11" t="s">
        <v>91</v>
      </c>
      <c r="F114" s="11" t="s">
        <v>91</v>
      </c>
      <c r="G114" s="11" t="s">
        <v>91</v>
      </c>
      <c r="H114" s="11" t="s">
        <v>91</v>
      </c>
      <c r="I114" s="11">
        <v>4</v>
      </c>
      <c r="J114" s="11">
        <v>4</v>
      </c>
      <c r="K114" s="11">
        <v>4</v>
      </c>
      <c r="L114" s="11">
        <v>4</v>
      </c>
      <c r="M114" s="11" t="s">
        <v>91</v>
      </c>
      <c r="N114" s="11" t="s">
        <v>91</v>
      </c>
      <c r="O114" s="11">
        <v>4</v>
      </c>
      <c r="P114" s="11">
        <v>4</v>
      </c>
      <c r="Q114" s="11">
        <v>4</v>
      </c>
      <c r="R114" s="11">
        <v>4</v>
      </c>
      <c r="S114" s="11">
        <v>4</v>
      </c>
      <c r="T114" s="11">
        <v>4</v>
      </c>
      <c r="U114" s="11">
        <v>4</v>
      </c>
      <c r="V114" s="11">
        <v>4</v>
      </c>
      <c r="W114" s="93" t="s">
        <v>91</v>
      </c>
      <c r="X114" s="93">
        <v>4</v>
      </c>
      <c r="Y114" s="11">
        <v>4</v>
      </c>
      <c r="Z114" s="11">
        <v>4</v>
      </c>
      <c r="AA114" s="11">
        <v>4</v>
      </c>
      <c r="AB114" s="11">
        <v>4</v>
      </c>
      <c r="AC114" s="11">
        <v>4</v>
      </c>
      <c r="AD114" s="11">
        <v>4</v>
      </c>
      <c r="AE114" s="11">
        <v>4</v>
      </c>
      <c r="AF114" s="11" t="s">
        <v>91</v>
      </c>
      <c r="AG114" s="11">
        <v>4</v>
      </c>
      <c r="AH114" s="11">
        <v>4</v>
      </c>
      <c r="AI114" s="60"/>
      <c r="AJ114" s="60"/>
      <c r="AK114" s="60"/>
      <c r="AL114" s="60"/>
      <c r="AM114" s="60"/>
      <c r="AN114" s="35"/>
      <c r="AO114" s="60"/>
      <c r="AP114" s="60"/>
      <c r="AQ114" s="60"/>
      <c r="AR114" s="60"/>
    </row>
    <row r="115" ht="16.5" spans="1:44">
      <c r="A115" s="85"/>
      <c r="B115" s="86"/>
      <c r="C115" s="74" t="s">
        <v>93</v>
      </c>
      <c r="D115" s="11"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1.5</v>
      </c>
      <c r="J115" s="11">
        <v>0.5</v>
      </c>
      <c r="K115" s="11">
        <v>0</v>
      </c>
      <c r="L115" s="11">
        <v>0.5</v>
      </c>
      <c r="M115" s="11">
        <v>0</v>
      </c>
      <c r="N115" s="11">
        <v>0</v>
      </c>
      <c r="O115" s="11">
        <v>1.5</v>
      </c>
      <c r="P115" s="88">
        <v>2.5</v>
      </c>
      <c r="Q115" s="88">
        <v>2</v>
      </c>
      <c r="R115" s="11">
        <v>1</v>
      </c>
      <c r="S115" s="11">
        <v>0</v>
      </c>
      <c r="T115" s="11">
        <v>3</v>
      </c>
      <c r="U115" s="11">
        <v>0</v>
      </c>
      <c r="V115" s="11">
        <v>0.5</v>
      </c>
      <c r="W115" s="93">
        <v>0</v>
      </c>
      <c r="X115" s="93">
        <v>4</v>
      </c>
      <c r="Y115" s="11">
        <v>3.5</v>
      </c>
      <c r="Z115" s="11">
        <v>0</v>
      </c>
      <c r="AA115" s="11">
        <v>3.5</v>
      </c>
      <c r="AB115" s="11">
        <v>0</v>
      </c>
      <c r="AC115" s="11">
        <v>5.5</v>
      </c>
      <c r="AD115" s="11">
        <v>2.5</v>
      </c>
      <c r="AE115" s="11">
        <v>0</v>
      </c>
      <c r="AF115" s="11">
        <v>0</v>
      </c>
      <c r="AG115" s="11">
        <v>3</v>
      </c>
      <c r="AH115" s="11">
        <v>1.5</v>
      </c>
      <c r="AI115" s="60"/>
      <c r="AJ115" s="60"/>
      <c r="AK115" s="60"/>
      <c r="AL115" s="60"/>
      <c r="AM115" s="60"/>
      <c r="AN115" s="35"/>
      <c r="AO115" s="60"/>
      <c r="AP115" s="60"/>
      <c r="AQ115" s="60"/>
      <c r="AR115" s="60"/>
    </row>
  </sheetData>
  <autoFilter xmlns:etc="http://www.wps.cn/officeDocument/2017/etCustomData" ref="A1:AP115" etc:filterBottomFollowUsedRange="0">
    <extLst/>
  </autoFilter>
  <mergeCells count="453">
    <mergeCell ref="A1:AI1"/>
    <mergeCell ref="AL1:AM1"/>
    <mergeCell ref="A2:AI2"/>
    <mergeCell ref="AJ2:AL2"/>
    <mergeCell ref="AM2:AN2"/>
    <mergeCell ref="AK3:AL3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101:B103"/>
    <mergeCell ref="B104:B106"/>
    <mergeCell ref="B107:B109"/>
    <mergeCell ref="B110:B112"/>
    <mergeCell ref="B113:B115"/>
    <mergeCell ref="C3:C4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I80:AI82"/>
    <mergeCell ref="AI83:AI85"/>
    <mergeCell ref="AI86:AI88"/>
    <mergeCell ref="AI89:AI91"/>
    <mergeCell ref="AI92:AI94"/>
    <mergeCell ref="AI95:AI97"/>
    <mergeCell ref="AI98:AI100"/>
    <mergeCell ref="AI101:AI103"/>
    <mergeCell ref="AI104:AI106"/>
    <mergeCell ref="AI107:AI109"/>
    <mergeCell ref="AI110:AI112"/>
    <mergeCell ref="AI113:AI115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J80:AJ82"/>
    <mergeCell ref="AJ83:AJ85"/>
    <mergeCell ref="AJ86:AJ88"/>
    <mergeCell ref="AJ89:AJ91"/>
    <mergeCell ref="AJ92:AJ94"/>
    <mergeCell ref="AJ95:AJ97"/>
    <mergeCell ref="AJ98:AJ100"/>
    <mergeCell ref="AJ101:AJ103"/>
    <mergeCell ref="AJ104:AJ106"/>
    <mergeCell ref="AJ107:AJ109"/>
    <mergeCell ref="AJ110:AJ112"/>
    <mergeCell ref="AJ113:AJ115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K74:AK76"/>
    <mergeCell ref="AK77:AK79"/>
    <mergeCell ref="AK80:AK82"/>
    <mergeCell ref="AK83:AK85"/>
    <mergeCell ref="AK86:AK88"/>
    <mergeCell ref="AK89:AK91"/>
    <mergeCell ref="AK92:AK94"/>
    <mergeCell ref="AK95:AK97"/>
    <mergeCell ref="AK98:AK100"/>
    <mergeCell ref="AK101:AK103"/>
    <mergeCell ref="AK104:AK106"/>
    <mergeCell ref="AK107:AK109"/>
    <mergeCell ref="AK110:AK112"/>
    <mergeCell ref="AK113:AK115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L86:AL88"/>
    <mergeCell ref="AL89:AL91"/>
    <mergeCell ref="AL92:AL94"/>
    <mergeCell ref="AL95:AL97"/>
    <mergeCell ref="AL98:AL100"/>
    <mergeCell ref="AL101:AL103"/>
    <mergeCell ref="AL104:AL106"/>
    <mergeCell ref="AL107:AL109"/>
    <mergeCell ref="AL110:AL112"/>
    <mergeCell ref="AL113:AL115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M86:AM88"/>
    <mergeCell ref="AM89:AM91"/>
    <mergeCell ref="AM92:AM94"/>
    <mergeCell ref="AM95:AM97"/>
    <mergeCell ref="AM98:AM100"/>
    <mergeCell ref="AM101:AM103"/>
    <mergeCell ref="AM104:AM106"/>
    <mergeCell ref="AM107:AM109"/>
    <mergeCell ref="AM110:AM112"/>
    <mergeCell ref="AM113:AM115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N86:AN88"/>
    <mergeCell ref="AN89:AN91"/>
    <mergeCell ref="AN92:AN94"/>
    <mergeCell ref="AN95:AN97"/>
    <mergeCell ref="AN98:AN100"/>
    <mergeCell ref="AN101:AN103"/>
    <mergeCell ref="AN104:AN106"/>
    <mergeCell ref="AN107:AN109"/>
    <mergeCell ref="AN110:AN112"/>
    <mergeCell ref="AN113:AN115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O86:AO88"/>
    <mergeCell ref="AO89:AO91"/>
    <mergeCell ref="AO92:AO94"/>
    <mergeCell ref="AO95:AO97"/>
    <mergeCell ref="AO98:AO100"/>
    <mergeCell ref="AO101:AO103"/>
    <mergeCell ref="AO104:AO106"/>
    <mergeCell ref="AO107:AO109"/>
    <mergeCell ref="AO110:AO112"/>
    <mergeCell ref="AO113:AO115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P86:AP88"/>
    <mergeCell ref="AP89:AP91"/>
    <mergeCell ref="AP92:AP94"/>
    <mergeCell ref="AP95:AP97"/>
    <mergeCell ref="AP98:AP100"/>
    <mergeCell ref="AP101:AP103"/>
    <mergeCell ref="AP104:AP106"/>
    <mergeCell ref="AP107:AP109"/>
    <mergeCell ref="AP110:AP112"/>
    <mergeCell ref="AP113:AP115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  <mergeCell ref="AQ74:AQ76"/>
    <mergeCell ref="AQ77:AQ79"/>
    <mergeCell ref="AQ80:AQ82"/>
    <mergeCell ref="AQ83:AQ85"/>
    <mergeCell ref="AQ86:AQ88"/>
    <mergeCell ref="AQ89:AQ91"/>
    <mergeCell ref="AQ92:AQ94"/>
    <mergeCell ref="AQ95:AQ97"/>
    <mergeCell ref="AQ98:AQ100"/>
    <mergeCell ref="AQ101:AQ103"/>
    <mergeCell ref="AQ104:AQ106"/>
    <mergeCell ref="AQ107:AQ109"/>
    <mergeCell ref="AQ110:AQ112"/>
    <mergeCell ref="AQ113:AQ115"/>
    <mergeCell ref="AR5:AR7"/>
    <mergeCell ref="AR8:AR10"/>
    <mergeCell ref="AR11:AR13"/>
    <mergeCell ref="AR14:AR16"/>
    <mergeCell ref="AR17:AR19"/>
    <mergeCell ref="AR20:AR22"/>
    <mergeCell ref="AR23:AR25"/>
    <mergeCell ref="AR26:AR28"/>
    <mergeCell ref="AR29:AR31"/>
    <mergeCell ref="AR32:AR34"/>
    <mergeCell ref="AR35:AR37"/>
    <mergeCell ref="AR38:AR40"/>
    <mergeCell ref="AR41:AR43"/>
    <mergeCell ref="AR44:AR46"/>
    <mergeCell ref="AR47:AR49"/>
    <mergeCell ref="AR50:AR52"/>
    <mergeCell ref="AR53:AR55"/>
    <mergeCell ref="AR56:AR58"/>
    <mergeCell ref="AR59:AR61"/>
    <mergeCell ref="AR62:AR64"/>
    <mergeCell ref="AR65:AR67"/>
    <mergeCell ref="AR68:AR70"/>
    <mergeCell ref="AR71:AR73"/>
    <mergeCell ref="AR74:AR76"/>
    <mergeCell ref="AR77:AR79"/>
    <mergeCell ref="AR80:AR82"/>
    <mergeCell ref="AR83:AR85"/>
    <mergeCell ref="AR86:AR88"/>
    <mergeCell ref="AR89:AR91"/>
    <mergeCell ref="AR92:AR94"/>
    <mergeCell ref="AR95:AR97"/>
    <mergeCell ref="AR98:AR100"/>
    <mergeCell ref="AR101:AR103"/>
    <mergeCell ref="AR104:AR106"/>
    <mergeCell ref="AR107:AR109"/>
    <mergeCell ref="AR110:AR112"/>
    <mergeCell ref="AR113:AR115"/>
  </mergeCells>
  <conditionalFormatting sqref="A5">
    <cfRule type="duplicateValues" dxfId="1" priority="69"/>
    <cfRule type="duplicateValues" dxfId="1" priority="67"/>
    <cfRule type="duplicateValues" dxfId="1" priority="65"/>
    <cfRule type="duplicateValues" dxfId="1" priority="63"/>
  </conditionalFormatting>
  <conditionalFormatting sqref="A8">
    <cfRule type="duplicateValues" dxfId="1" priority="68"/>
    <cfRule type="duplicateValues" dxfId="1" priority="66"/>
    <cfRule type="duplicateValues" dxfId="1" priority="64"/>
    <cfRule type="duplicateValues" dxfId="1" priority="62"/>
  </conditionalFormatting>
  <conditionalFormatting sqref="A59">
    <cfRule type="duplicateValues" dxfId="2" priority="15"/>
  </conditionalFormatting>
  <conditionalFormatting sqref="A62">
    <cfRule type="duplicateValues" dxfId="2" priority="14"/>
  </conditionalFormatting>
  <conditionalFormatting sqref="A65">
    <cfRule type="duplicateValues" dxfId="2" priority="53"/>
  </conditionalFormatting>
  <conditionalFormatting sqref="A83">
    <cfRule type="duplicateValues" dxfId="0" priority="5"/>
  </conditionalFormatting>
  <conditionalFormatting sqref="A86">
    <cfRule type="duplicateValues" dxfId="0" priority="4"/>
  </conditionalFormatting>
  <conditionalFormatting sqref="A89">
    <cfRule type="duplicateValues" dxfId="0" priority="3"/>
  </conditionalFormatting>
  <conditionalFormatting sqref="A1:A4">
    <cfRule type="duplicateValues" dxfId="0" priority="1484"/>
    <cfRule type="duplicateValues" dxfId="0" priority="1483"/>
    <cfRule type="duplicateValues" dxfId="0" priority="1482"/>
    <cfRule type="duplicateValues" dxfId="0" priority="1481"/>
    <cfRule type="duplicateValues" dxfId="0" priority="1480"/>
    <cfRule type="duplicateValues" dxfId="0" priority="1479"/>
    <cfRule type="duplicateValues" dxfId="0" priority="1478"/>
  </conditionalFormatting>
  <conditionalFormatting sqref="A$1:A$1048576">
    <cfRule type="duplicateValues" dxfId="0" priority="1"/>
  </conditionalFormatting>
  <conditionalFormatting sqref="A5:A10">
    <cfRule type="duplicateValues" dxfId="0" priority="61"/>
  </conditionalFormatting>
  <conditionalFormatting sqref="A68:A73">
    <cfRule type="duplicateValues" dxfId="0" priority="70"/>
  </conditionalFormatting>
  <conditionalFormatting sqref="A74:A76">
    <cfRule type="duplicateValues" dxfId="2" priority="45"/>
    <cfRule type="duplicateValues" dxfId="2" priority="44"/>
    <cfRule type="duplicateValues" dxfId="2" priority="43"/>
    <cfRule type="duplicateValues" dxfId="2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3" priority="35"/>
    <cfRule type="duplicateValues" dxfId="3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A101:A106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A110:A115">
    <cfRule type="duplicateValues" dxfId="0" priority="2"/>
  </conditionalFormatting>
  <conditionalFormatting sqref="A116:A1048576">
    <cfRule type="duplicateValues" dxfId="0" priority="1485"/>
    <cfRule type="duplicateValues" dxfId="0" priority="1486"/>
    <cfRule type="duplicateValues" dxfId="0" priority="1487"/>
    <cfRule type="duplicateValues" dxfId="0" priority="1488"/>
    <cfRule type="duplicateValues" dxfId="0" priority="1489"/>
  </conditionalFormatting>
  <conditionalFormatting sqref="B5:B10"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B65:B67"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</conditionalFormatting>
  <conditionalFormatting sqref="A1:A4 A116:A1048576">
    <cfRule type="duplicateValues" dxfId="0" priority="75"/>
  </conditionalFormatting>
  <conditionalFormatting sqref="A14 A11 A20 A17 A26 A32 A23 A29 A38 A35 A41 A47 A44 A56 A50 A53">
    <cfRule type="duplicateValues" dxfId="2" priority="16"/>
  </conditionalFormatting>
  <conditionalFormatting sqref="A71 A68">
    <cfRule type="duplicateValues" dxfId="2" priority="74"/>
    <cfRule type="duplicateValues" dxfId="2" priority="73"/>
    <cfRule type="duplicateValues" dxfId="2" priority="72"/>
    <cfRule type="duplicateValues" dxfId="2" priority="71"/>
  </conditionalFormatting>
  <conditionalFormatting sqref="B68:B76 B77:B82"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A80 A77">
    <cfRule type="duplicateValues" dxfId="0" priority="25"/>
  </conditionalFormatting>
  <conditionalFormatting sqref="A95:A97 A98:A100">
    <cfRule type="duplicateValues" dxfId="0" priority="6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393055555555556" right="0.393055555555556" top="0.354166666666667" bottom="0.0388888888888889" header="0.354166666666667" footer="0.0784722222222222"/>
  <pageSetup paperSize="9" orientation="landscape" horizontalDpi="600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Spinner 1" r:id="rId4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name="Spinner 2" r:id="rId5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Spinner 3" r:id="rId6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Spinner 6" r:id="rId7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Spinner 7" r:id="rId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Spinner 8" r:id="rId9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name="Spinner 9" r:id="rId1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name="Spinner 45" r:id="rId11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name="Spinner 46" r:id="rId12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0" name="Spinner 846" r:id="rId13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1" name="Spinner 847" r:id="rId14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2" name="Spinner 848" r:id="rId15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3" name="Spinner 849" r:id="rId16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4" name="Spinner 850" r:id="rId1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5" name="Spinner 851" r:id="rId18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6" name="Spinner 852" r:id="rId1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7" name="Spinner 853" r:id="rId20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8" name="Spinner 854" r:id="rId21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9" name="Spinner 855" r:id="rId22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3" name="Spinner 2759" r:id="rId23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4" name="Spinner 2760" r:id="rId24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5" name="Spinner 2761" r:id="rId25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6" name="Spinner 2762" r:id="rId26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7" name="Spinner 2763" r:id="rId2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8" name="Spinner 2764" r:id="rId28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9" name="Spinner 2765" r:id="rId2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0" name="Spinner 2766" r:id="rId30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1" name="Spinner 2767" r:id="rId31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2" name="Spinner 2768" r:id="rId32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3" name="Spinner 2769" r:id="rId33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4" name="Spinner 2770" r:id="rId34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5" name="Spinner 2771" r:id="rId35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6" name="Spinner 2772" r:id="rId3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7" name="Spinner 2773" r:id="rId37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8" name="Spinner 2774" r:id="rId3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9" name="Spinner 2775" r:id="rId39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00" name="Spinner 2776" r:id="rId40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01" name="Spinner 2777" r:id="rId41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topLeftCell="A4" workbookViewId="0">
      <selection activeCell="C30" sqref="C30"/>
    </sheetView>
  </sheetViews>
  <sheetFormatPr defaultColWidth="9" defaultRowHeight="13.5" outlineLevelCol="5"/>
  <cols>
    <col min="3" max="3" width="51.25" customWidth="1"/>
    <col min="4" max="4" width="11" customWidth="1"/>
    <col min="5" max="5" width="10.375"/>
  </cols>
  <sheetData>
    <row r="1" spans="1:4">
      <c r="A1" s="1" t="s">
        <v>1</v>
      </c>
      <c r="B1" s="2" t="s">
        <v>3</v>
      </c>
      <c r="C1" s="2" t="s">
        <v>114</v>
      </c>
      <c r="D1" s="2" t="s">
        <v>115</v>
      </c>
    </row>
    <row r="2" ht="18.75" spans="1:6">
      <c r="A2" s="3"/>
      <c r="B2" s="4" t="s">
        <v>23</v>
      </c>
      <c r="C2" s="5" t="s">
        <v>24</v>
      </c>
      <c r="D2" s="6">
        <v>-20</v>
      </c>
      <c r="E2" s="3"/>
      <c r="F2">
        <f>VLOOKUP(B2,劳务费!$C$3:L39,10,0)</f>
        <v>-20</v>
      </c>
    </row>
    <row r="3" ht="18.75" spans="1:6">
      <c r="A3" s="3"/>
      <c r="B3" s="3" t="s">
        <v>27</v>
      </c>
      <c r="C3" s="5" t="s">
        <v>28</v>
      </c>
      <c r="D3" s="7">
        <v>-53</v>
      </c>
      <c r="E3" s="3"/>
      <c r="F3">
        <f>VLOOKUP(B3,劳务费!$C$3:L40,10,0)</f>
        <v>-53</v>
      </c>
    </row>
    <row r="4" ht="18.75" spans="1:6">
      <c r="A4" s="3"/>
      <c r="B4" s="3" t="s">
        <v>29</v>
      </c>
      <c r="C4" s="5" t="s">
        <v>28</v>
      </c>
      <c r="D4" s="3">
        <v>-53</v>
      </c>
      <c r="E4" s="3"/>
      <c r="F4">
        <f>VLOOKUP(B4,劳务费!$C$3:L41,10,0)</f>
        <v>-53</v>
      </c>
    </row>
    <row r="5" ht="18.75" spans="1:6">
      <c r="A5" s="8"/>
      <c r="B5" s="6" t="s">
        <v>30</v>
      </c>
      <c r="C5" s="5" t="s">
        <v>28</v>
      </c>
      <c r="D5" s="3">
        <v>-44.24</v>
      </c>
      <c r="E5" s="7"/>
      <c r="F5">
        <f>VLOOKUP(B5,劳务费!$C$3:L42,10,0)</f>
        <v>-44.24</v>
      </c>
    </row>
    <row r="6" ht="18.75" spans="1:6">
      <c r="A6" s="8"/>
      <c r="B6" s="7" t="s">
        <v>56</v>
      </c>
      <c r="C6" s="5" t="s">
        <v>57</v>
      </c>
      <c r="D6" s="3">
        <v>-20</v>
      </c>
      <c r="E6" s="7"/>
      <c r="F6">
        <f>VLOOKUP(B6,劳务费!$C$3:L43,10,0)</f>
        <v>-20</v>
      </c>
    </row>
    <row r="7" ht="18.75" spans="1:6">
      <c r="A7" s="3"/>
      <c r="B7" s="7" t="s">
        <v>45</v>
      </c>
      <c r="C7" s="9" t="s">
        <v>46</v>
      </c>
      <c r="D7" s="3">
        <f>-8*3*18</f>
        <v>-432</v>
      </c>
      <c r="E7" s="3"/>
      <c r="F7">
        <f>VLOOKUP(B7,劳务费!$C$3:L44,10,0)</f>
        <v>-432</v>
      </c>
    </row>
    <row r="8" ht="18.75" spans="1:6">
      <c r="A8" s="8"/>
      <c r="B8" s="7" t="s">
        <v>40</v>
      </c>
      <c r="C8" s="9">
        <v>0.8</v>
      </c>
      <c r="D8" s="10">
        <v>-662.4</v>
      </c>
      <c r="E8" s="11"/>
      <c r="F8">
        <f>VLOOKUP(B8,劳务费!$C$3:L45,10,0)</f>
        <v>-662.4</v>
      </c>
    </row>
    <row r="9" ht="14.25" spans="1:6">
      <c r="A9" s="3"/>
      <c r="B9" s="12" t="s">
        <v>41</v>
      </c>
      <c r="C9" s="9">
        <v>0.8</v>
      </c>
      <c r="D9" s="10">
        <v>-282.6</v>
      </c>
      <c r="E9" s="10"/>
      <c r="F9">
        <f>VLOOKUP(B9,劳务费!$C$3:L46,10,0)</f>
        <v>-282.6</v>
      </c>
    </row>
    <row r="10" ht="14.25" spans="1:6">
      <c r="A10" s="8"/>
      <c r="B10" s="13" t="s">
        <v>36</v>
      </c>
      <c r="C10" s="9">
        <v>0.8</v>
      </c>
      <c r="D10" s="13">
        <v>-307.8</v>
      </c>
      <c r="E10" s="13"/>
      <c r="F10">
        <f>VLOOKUP(B10,劳务费!$C$3:L47,10,0)</f>
        <v>-307.8</v>
      </c>
    </row>
    <row r="11" ht="18.75" spans="1:6">
      <c r="A11" s="8"/>
      <c r="B11" s="6"/>
      <c r="C11" s="6"/>
      <c r="D11" s="7"/>
      <c r="E11" s="7"/>
      <c r="F11" t="e">
        <f>VLOOKUP(B11,劳务费!$C$3:L48,10,0)</f>
        <v>#N/A</v>
      </c>
    </row>
    <row r="12" ht="18.75" spans="1:6">
      <c r="A12" s="14"/>
      <c r="B12" s="15"/>
      <c r="C12" s="7"/>
      <c r="D12" s="7"/>
      <c r="E12" s="13"/>
      <c r="F12" t="e">
        <f>VLOOKUP(B12,劳务费!$C$3:L49,10,0)</f>
        <v>#N/A</v>
      </c>
    </row>
    <row r="13" ht="18.75" spans="1:6">
      <c r="A13" s="8"/>
      <c r="B13" s="6"/>
      <c r="C13" s="6"/>
      <c r="D13" s="7"/>
      <c r="E13" s="7"/>
      <c r="F13" t="e">
        <f>VLOOKUP(B13,劳务费!$C$3:L43,10,0)</f>
        <v>#N/A</v>
      </c>
    </row>
    <row r="14" ht="18.75" spans="1:6">
      <c r="A14" s="8"/>
      <c r="B14" s="6"/>
      <c r="C14" s="6"/>
      <c r="D14" s="7"/>
      <c r="E14" s="7"/>
      <c r="F14" t="e">
        <f>VLOOKUP(B14,劳务费!$C$3:L46,10,0)</f>
        <v>#N/A</v>
      </c>
    </row>
    <row r="15" ht="18.75" spans="1:6">
      <c r="A15" s="16"/>
      <c r="B15" s="4"/>
      <c r="C15" s="17"/>
      <c r="D15" s="18"/>
      <c r="E15" s="19"/>
      <c r="F15" t="e">
        <f>VLOOKUP(B15,劳务费!$C$3:L47,10,0)</f>
        <v>#N/A</v>
      </c>
    </row>
    <row r="16" ht="18.75" spans="1:5">
      <c r="A16" s="3"/>
      <c r="B16" s="3"/>
      <c r="C16" s="7"/>
      <c r="D16" s="10"/>
      <c r="E16" s="20"/>
    </row>
    <row r="17" ht="18.75" spans="1:6">
      <c r="A17" s="8"/>
      <c r="B17" s="6"/>
      <c r="C17" s="7"/>
      <c r="D17" s="7"/>
      <c r="E17" s="17"/>
      <c r="F17" t="e">
        <f>VLOOKUP(B17,劳务费!$C$3:L47,10,0)</f>
        <v>#N/A</v>
      </c>
    </row>
    <row r="18" spans="1:5">
      <c r="A18" s="3"/>
      <c r="B18" s="21"/>
      <c r="C18" s="3"/>
      <c r="D18" s="10"/>
      <c r="E18" s="22"/>
    </row>
    <row r="19" ht="16.5" spans="1:6">
      <c r="A19" s="8"/>
      <c r="B19" s="23"/>
      <c r="C19" s="24"/>
      <c r="D19" s="6"/>
      <c r="E19" s="25"/>
      <c r="F19" t="e">
        <f>VLOOKUP(B19,劳务费!$C$3:L39,10,0)</f>
        <v>#N/A</v>
      </c>
    </row>
    <row r="20" ht="18.75" spans="1:6">
      <c r="A20" s="8"/>
      <c r="B20" s="6"/>
      <c r="C20" s="6"/>
      <c r="D20" s="7"/>
      <c r="E20" s="17"/>
      <c r="F20" t="e">
        <f>VLOOKUP(B20,劳务费!$C$3:L44,10,0)</f>
        <v>#N/A</v>
      </c>
    </row>
    <row r="21" ht="18.75" spans="1:6">
      <c r="A21" s="8"/>
      <c r="B21" s="6"/>
      <c r="C21" s="6"/>
      <c r="D21" s="7"/>
      <c r="E21" s="17"/>
      <c r="F21" t="e">
        <f>VLOOKUP(B21,劳务费!$C$3:L47,10,0)</f>
        <v>#N/A</v>
      </c>
    </row>
    <row r="22" spans="1:5">
      <c r="A22" s="3"/>
      <c r="B22" s="3"/>
      <c r="C22" s="3"/>
      <c r="D22" s="10"/>
      <c r="E22" s="22"/>
    </row>
    <row r="23" ht="18.75" spans="1:5">
      <c r="A23" s="3"/>
      <c r="B23" s="3"/>
      <c r="C23" s="7"/>
      <c r="D23" s="10"/>
      <c r="E23" s="20"/>
    </row>
    <row r="24" ht="18.75" spans="1:6">
      <c r="A24" s="8"/>
      <c r="B24" s="7"/>
      <c r="C24" s="7"/>
      <c r="D24" s="7"/>
      <c r="E24" s="26"/>
      <c r="F24" t="e">
        <f>VLOOKUP(B24,劳务费!$C$3:L40,10,0)</f>
        <v>#N/A</v>
      </c>
    </row>
    <row r="25" ht="18.75" spans="1:6">
      <c r="A25" s="8"/>
      <c r="B25" s="7"/>
      <c r="C25" s="7"/>
      <c r="D25" s="7"/>
      <c r="E25" s="19"/>
      <c r="F25" t="e">
        <f>VLOOKUP(B25,劳务费!$C$3:L47,10,0)</f>
        <v>#N/A</v>
      </c>
    </row>
    <row r="26" ht="18.75" spans="1:6">
      <c r="A26" s="8"/>
      <c r="B26" s="7"/>
      <c r="C26" s="7"/>
      <c r="D26" s="7"/>
      <c r="E26" s="19"/>
      <c r="F26" t="e">
        <f>VLOOKUP(B26,劳务费!$C$3:L47,10,0)</f>
        <v>#N/A</v>
      </c>
    </row>
    <row r="27" ht="18.75" spans="1:6">
      <c r="A27" s="8"/>
      <c r="B27" s="7"/>
      <c r="C27" s="7"/>
      <c r="D27" s="7">
        <f>SUM(D2:D26)</f>
        <v>-1875.04</v>
      </c>
      <c r="E27" s="19"/>
      <c r="F27" t="e">
        <f>VLOOKUP(B27,劳务费!$C$3:L47,10,0)</f>
        <v>#N/A</v>
      </c>
    </row>
    <row r="28" ht="18.75" spans="1:6">
      <c r="A28" s="27"/>
      <c r="B28" s="17"/>
      <c r="C28" s="17"/>
      <c r="D28" s="17"/>
      <c r="E28" s="19"/>
      <c r="F28" t="e">
        <f>VLOOKUP(B28,劳务费!$C$3:L47,10,0)</f>
        <v>#N/A</v>
      </c>
    </row>
    <row r="29" ht="18.75" spans="1:5">
      <c r="A29" s="27"/>
      <c r="B29" s="28"/>
      <c r="C29" s="17"/>
      <c r="D29" s="17"/>
      <c r="E29" s="19"/>
    </row>
    <row r="30" ht="18.75" spans="1:5">
      <c r="A30" s="27"/>
      <c r="B30" s="28"/>
      <c r="C30" s="17"/>
      <c r="D30" s="17"/>
      <c r="E30" s="19"/>
    </row>
    <row r="31" ht="18.75" spans="1:5">
      <c r="A31" s="27"/>
      <c r="B31" s="17"/>
      <c r="C31" s="17"/>
      <c r="D31" s="17"/>
      <c r="E31" s="19"/>
    </row>
    <row r="32" ht="18.75" spans="1:5">
      <c r="A32" s="27"/>
      <c r="B32" s="17"/>
      <c r="C32" s="17"/>
      <c r="D32" s="17"/>
      <c r="E32" s="19"/>
    </row>
    <row r="33" ht="18.75" spans="1:5">
      <c r="A33" s="27"/>
      <c r="B33" s="17"/>
      <c r="C33" s="17"/>
      <c r="D33" s="17"/>
      <c r="E33" s="19"/>
    </row>
    <row r="34" ht="18.75" spans="1:5">
      <c r="A34" s="27"/>
      <c r="B34" s="17"/>
      <c r="C34" s="17"/>
      <c r="D34" s="17"/>
      <c r="E34" s="19"/>
    </row>
    <row r="35" ht="18.75" spans="1:5">
      <c r="A35" s="27"/>
      <c r="B35" s="17"/>
      <c r="C35" s="17"/>
      <c r="D35" s="17"/>
      <c r="E35" s="19"/>
    </row>
    <row r="36" ht="18.75" spans="1:5">
      <c r="A36" s="27"/>
      <c r="B36" s="17"/>
      <c r="C36" s="17"/>
      <c r="D36" s="17"/>
      <c r="E36" s="19"/>
    </row>
    <row r="37" ht="18.75" spans="1:5">
      <c r="A37" s="27"/>
      <c r="B37" s="17"/>
      <c r="C37" s="17"/>
      <c r="D37" s="17"/>
      <c r="E37" s="19"/>
    </row>
  </sheetData>
  <autoFilter xmlns:etc="http://www.wps.cn/officeDocument/2017/etCustomData" ref="A1:F28" etc:filterBottomFollowUsedRange="0">
    <sortState ref="A1:F28">
      <sortCondition ref="B1"/>
    </sortState>
    <extLst/>
  </autoFilter>
  <sortState ref="A1:F38">
    <sortCondition ref="B1:B38"/>
  </sortState>
  <conditionalFormatting sqref="B1">
    <cfRule type="duplicateValues" dxfId="0" priority="153"/>
  </conditionalFormatting>
  <conditionalFormatting sqref="B2"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0" priority="115"/>
  </conditionalFormatting>
  <conditionalFormatting sqref="C2">
    <cfRule type="duplicateValues" dxfId="0" priority="1022"/>
    <cfRule type="duplicateValues" dxfId="0" priority="1019"/>
    <cfRule type="duplicateValues" dxfId="0" priority="1016"/>
    <cfRule type="duplicateValues" dxfId="0" priority="1013"/>
    <cfRule type="duplicateValues" dxfId="0" priority="1010"/>
    <cfRule type="duplicateValues" dxfId="0" priority="1007"/>
    <cfRule type="duplicateValues" dxfId="0" priority="1004"/>
    <cfRule type="duplicateValues" dxfId="0" priority="1001"/>
    <cfRule type="duplicateValues" dxfId="0" priority="998"/>
    <cfRule type="duplicateValues" dxfId="0" priority="995"/>
    <cfRule type="duplicateValues" dxfId="0" priority="992"/>
    <cfRule type="duplicateValues" dxfId="0" priority="989"/>
    <cfRule type="duplicateValues" dxfId="0" priority="986"/>
    <cfRule type="duplicateValues" dxfId="0" priority="983"/>
    <cfRule type="duplicateValues" dxfId="0" priority="980"/>
    <cfRule type="duplicateValues" dxfId="0" priority="977"/>
    <cfRule type="duplicateValues" dxfId="0" priority="974"/>
    <cfRule type="duplicateValues" dxfId="0" priority="971"/>
    <cfRule type="duplicateValues" dxfId="0" priority="968"/>
    <cfRule type="duplicateValues" dxfId="0" priority="965"/>
    <cfRule type="duplicateValues" dxfId="0" priority="962"/>
    <cfRule type="duplicateValues" dxfId="0" priority="959"/>
    <cfRule type="duplicateValues" dxfId="0" priority="956"/>
    <cfRule type="duplicateValues" dxfId="0" priority="953"/>
    <cfRule type="duplicateValues" dxfId="0" priority="950"/>
    <cfRule type="duplicateValues" dxfId="0" priority="947"/>
    <cfRule type="duplicateValues" dxfId="0" priority="944"/>
    <cfRule type="duplicateValues" dxfId="0" priority="941"/>
    <cfRule type="duplicateValues" dxfId="0" priority="938"/>
    <cfRule type="duplicateValues" dxfId="0" priority="935"/>
    <cfRule type="duplicateValues" dxfId="0" priority="932"/>
    <cfRule type="duplicateValues" dxfId="0" priority="929"/>
    <cfRule type="duplicateValues" dxfId="0" priority="926"/>
    <cfRule type="duplicateValues" dxfId="0" priority="923"/>
    <cfRule type="duplicateValues" dxfId="0" priority="920"/>
    <cfRule type="duplicateValues" dxfId="0" priority="917"/>
    <cfRule type="duplicateValues" dxfId="0" priority="914"/>
    <cfRule type="duplicateValues" dxfId="0" priority="911"/>
    <cfRule type="duplicateValues" dxfId="0" priority="908"/>
    <cfRule type="duplicateValues" dxfId="0" priority="905"/>
    <cfRule type="duplicateValues" dxfId="0" priority="902"/>
    <cfRule type="duplicateValues" dxfId="0" priority="899"/>
    <cfRule type="duplicateValues" dxfId="0" priority="896"/>
    <cfRule type="duplicateValues" dxfId="0" priority="893"/>
    <cfRule type="duplicateValues" dxfId="0" priority="890"/>
    <cfRule type="duplicateValues" dxfId="0" priority="887"/>
    <cfRule type="duplicateValues" dxfId="0" priority="884"/>
    <cfRule type="duplicateValues" dxfId="0" priority="881"/>
    <cfRule type="duplicateValues" dxfId="0" priority="878"/>
    <cfRule type="duplicateValues" dxfId="0" priority="875"/>
    <cfRule type="duplicateValues" dxfId="0" priority="872"/>
    <cfRule type="duplicateValues" dxfId="0" priority="869"/>
    <cfRule type="duplicateValues" dxfId="0" priority="866"/>
    <cfRule type="duplicateValues" dxfId="0" priority="863"/>
    <cfRule type="duplicateValues" dxfId="0" priority="860"/>
    <cfRule type="duplicateValues" dxfId="0" priority="857"/>
    <cfRule type="duplicateValues" dxfId="0" priority="854"/>
    <cfRule type="duplicateValues" dxfId="0" priority="851"/>
    <cfRule type="duplicateValues" dxfId="0" priority="848"/>
    <cfRule type="duplicateValues" dxfId="0" priority="845"/>
    <cfRule type="duplicateValues" dxfId="0" priority="842"/>
    <cfRule type="duplicateValues" dxfId="0" priority="839"/>
    <cfRule type="duplicateValues" dxfId="0" priority="836"/>
    <cfRule type="duplicateValues" dxfId="0" priority="833"/>
    <cfRule type="duplicateValues" dxfId="0" priority="830"/>
    <cfRule type="duplicateValues" dxfId="0" priority="827"/>
    <cfRule type="duplicateValues" dxfId="0" priority="824"/>
    <cfRule type="duplicateValues" dxfId="0" priority="821"/>
    <cfRule type="duplicateValues" dxfId="0" priority="818"/>
    <cfRule type="duplicateValues" dxfId="0" priority="815"/>
    <cfRule type="duplicateValues" dxfId="0" priority="812"/>
    <cfRule type="duplicateValues" dxfId="0" priority="809"/>
    <cfRule type="duplicateValues" dxfId="0" priority="806"/>
    <cfRule type="duplicateValues" dxfId="0" priority="803"/>
    <cfRule type="duplicateValues" dxfId="0" priority="800"/>
    <cfRule type="duplicateValues" dxfId="0" priority="797"/>
    <cfRule type="duplicateValues" dxfId="0" priority="794"/>
    <cfRule type="duplicateValues" dxfId="0" priority="791"/>
    <cfRule type="duplicateValues" dxfId="0" priority="788"/>
    <cfRule type="duplicateValues" dxfId="0" priority="785"/>
    <cfRule type="duplicateValues" dxfId="0" priority="782"/>
    <cfRule type="duplicateValues" dxfId="0" priority="779"/>
    <cfRule type="duplicateValues" dxfId="0" priority="776"/>
    <cfRule type="duplicateValues" dxfId="0" priority="773"/>
    <cfRule type="duplicateValues" dxfId="0" priority="770"/>
    <cfRule type="duplicateValues" dxfId="0" priority="767"/>
    <cfRule type="duplicateValues" dxfId="0" priority="764"/>
    <cfRule type="duplicateValues" dxfId="0" priority="761"/>
    <cfRule type="duplicateValues" dxfId="0" priority="758"/>
    <cfRule type="duplicateValues" dxfId="0" priority="755"/>
    <cfRule type="duplicateValues" dxfId="0" priority="752"/>
    <cfRule type="duplicateValues" dxfId="0" priority="749"/>
    <cfRule type="duplicateValues" dxfId="0" priority="746"/>
    <cfRule type="duplicateValues" dxfId="0" priority="743"/>
    <cfRule type="duplicateValues" dxfId="0" priority="740"/>
    <cfRule type="duplicateValues" dxfId="0" priority="737"/>
    <cfRule type="duplicateValues" dxfId="0" priority="734"/>
    <cfRule type="duplicateValues" dxfId="0" priority="731"/>
    <cfRule type="duplicateValues" dxfId="0" priority="728"/>
    <cfRule type="duplicateValues" dxfId="0" priority="725"/>
    <cfRule type="duplicateValues" dxfId="0" priority="722"/>
    <cfRule type="duplicateValues" dxfId="0" priority="719"/>
    <cfRule type="duplicateValues" dxfId="0" priority="716"/>
    <cfRule type="duplicateValues" dxfId="0" priority="713"/>
    <cfRule type="duplicateValues" dxfId="0" priority="710"/>
    <cfRule type="duplicateValues" dxfId="0" priority="707"/>
    <cfRule type="duplicateValues" dxfId="0" priority="704"/>
    <cfRule type="duplicateValues" dxfId="0" priority="701"/>
    <cfRule type="duplicateValues" dxfId="0" priority="698"/>
    <cfRule type="duplicateValues" dxfId="0" priority="695"/>
    <cfRule type="duplicateValues" dxfId="0" priority="692"/>
    <cfRule type="duplicateValues" dxfId="0" priority="689"/>
  </conditionalFormatting>
  <conditionalFormatting sqref="D2">
    <cfRule type="duplicateValues" dxfId="0" priority="134"/>
  </conditionalFormatting>
  <conditionalFormatting sqref="B6">
    <cfRule type="duplicateValues" dxfId="0" priority="2"/>
  </conditionalFormatting>
  <conditionalFormatting sqref="B7">
    <cfRule type="duplicateValues" dxfId="0" priority="1"/>
  </conditionalFormatting>
  <conditionalFormatting sqref="B9"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</conditionalFormatting>
  <conditionalFormatting sqref="A12">
    <cfRule type="duplicateValues" dxfId="0" priority="138"/>
    <cfRule type="duplicateValues" dxfId="0" priority="140"/>
    <cfRule type="duplicateValues" dxfId="0" priority="141"/>
    <cfRule type="duplicateValues" dxfId="0" priority="142"/>
    <cfRule type="duplicateValues" dxfId="0" priority="143"/>
    <cfRule type="duplicateValues" dxfId="0" priority="144"/>
  </conditionalFormatting>
  <conditionalFormatting sqref="B12">
    <cfRule type="duplicateValues" dxfId="0" priority="136"/>
    <cfRule type="duplicateValues" dxfId="0" priority="137"/>
    <cfRule type="duplicateValues" dxfId="0" priority="139"/>
    <cfRule type="duplicateValues" dxfId="0" priority="145"/>
    <cfRule type="duplicateValues" dxfId="0" priority="146"/>
  </conditionalFormatting>
  <conditionalFormatting sqref="B27">
    <cfRule type="duplicateValues" dxfId="0" priority="2067"/>
    <cfRule type="duplicateValues" dxfId="0" priority="2084"/>
    <cfRule type="duplicateValues" dxfId="0" priority="2101"/>
    <cfRule type="duplicateValues" dxfId="0" priority="2118"/>
    <cfRule type="duplicateValues" dxfId="0" priority="2135"/>
    <cfRule type="duplicateValues" dxfId="0" priority="2152"/>
    <cfRule type="duplicateValues" dxfId="0" priority="2169"/>
    <cfRule type="duplicateValues" dxfId="0" priority="2186"/>
    <cfRule type="duplicateValues" dxfId="0" priority="2203"/>
    <cfRule type="duplicateValues" dxfId="0" priority="2220"/>
  </conditionalFormatting>
  <conditionalFormatting sqref="B18:B19"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</conditionalFormatting>
  <conditionalFormatting sqref="C3:C5">
    <cfRule type="duplicateValues" dxfId="0" priority="114"/>
    <cfRule type="duplicateValues" dxfId="0" priority="113"/>
    <cfRule type="duplicateValues" dxfId="0" priority="112"/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B1 B28:B1048576">
    <cfRule type="duplicateValues" dxfId="0" priority="2241"/>
    <cfRule type="duplicateValues" dxfId="0" priority="2676"/>
    <cfRule type="duplicateValues" dxfId="0" priority="2849"/>
  </conditionalFormatting>
  <conditionalFormatting sqref="B1 B27:B1048576">
    <cfRule type="duplicateValues" dxfId="0" priority="2066"/>
  </conditionalFormatting>
  <conditionalFormatting sqref="B1 B13:B17 B20:B1048576">
    <cfRule type="duplicateValues" dxfId="0" priority="152"/>
  </conditionalFormatting>
  <conditionalFormatting sqref="B1 B3:B5 B8 B10:B1048576">
    <cfRule type="duplicateValues" dxfId="0" priority="135"/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40"/>
  <sheetViews>
    <sheetView topLeftCell="A2" workbookViewId="0">
      <selection activeCell="C41" sqref="C41:P41"/>
    </sheetView>
  </sheetViews>
  <sheetFormatPr defaultColWidth="9" defaultRowHeight="13.5" outlineLevelCol="1"/>
  <sheetData>
    <row r="3" spans="1:2">
      <c r="A3" t="s">
        <v>17</v>
      </c>
      <c r="B3" t="s">
        <v>18</v>
      </c>
    </row>
    <row r="4" spans="1:2">
      <c r="A4" t="s">
        <v>17</v>
      </c>
      <c r="B4" t="s">
        <v>21</v>
      </c>
    </row>
    <row r="5" spans="1:2">
      <c r="A5" t="s">
        <v>111</v>
      </c>
      <c r="B5" t="s">
        <v>58</v>
      </c>
    </row>
    <row r="6" spans="1:2">
      <c r="A6" t="s">
        <v>111</v>
      </c>
      <c r="B6" t="s">
        <v>55</v>
      </c>
    </row>
    <row r="7" spans="1:2">
      <c r="A7" t="s">
        <v>111</v>
      </c>
      <c r="B7" t="s">
        <v>54</v>
      </c>
    </row>
    <row r="8" spans="1:2">
      <c r="A8" t="s">
        <v>111</v>
      </c>
      <c r="B8" t="s">
        <v>59</v>
      </c>
    </row>
    <row r="9" spans="1:2">
      <c r="A9" t="s">
        <v>111</v>
      </c>
      <c r="B9" t="s">
        <v>56</v>
      </c>
    </row>
    <row r="10" spans="1:2">
      <c r="A10" t="s">
        <v>22</v>
      </c>
      <c r="B10" t="s">
        <v>23</v>
      </c>
    </row>
    <row r="11" spans="1:2">
      <c r="A11" t="s">
        <v>22</v>
      </c>
      <c r="B11" t="s">
        <v>25</v>
      </c>
    </row>
    <row r="12" spans="1:2">
      <c r="A12" t="s">
        <v>95</v>
      </c>
      <c r="B12" t="s">
        <v>45</v>
      </c>
    </row>
    <row r="13" spans="1:2">
      <c r="A13" t="s">
        <v>95</v>
      </c>
      <c r="B13" t="s">
        <v>32</v>
      </c>
    </row>
    <row r="14" spans="1:2">
      <c r="A14" t="s">
        <v>95</v>
      </c>
      <c r="B14" t="s">
        <v>33</v>
      </c>
    </row>
    <row r="15" spans="1:2">
      <c r="A15" t="s">
        <v>95</v>
      </c>
      <c r="B15" t="s">
        <v>34</v>
      </c>
    </row>
    <row r="16" spans="1:2">
      <c r="A16" t="s">
        <v>95</v>
      </c>
      <c r="B16" t="s">
        <v>35</v>
      </c>
    </row>
    <row r="17" spans="1:2">
      <c r="A17" t="s">
        <v>95</v>
      </c>
      <c r="B17" t="s">
        <v>27</v>
      </c>
    </row>
    <row r="18" spans="1:2">
      <c r="A18" t="s">
        <v>95</v>
      </c>
      <c r="B18" t="s">
        <v>36</v>
      </c>
    </row>
    <row r="19" spans="1:2">
      <c r="A19" t="s">
        <v>95</v>
      </c>
      <c r="B19" t="s">
        <v>29</v>
      </c>
    </row>
    <row r="20" spans="1:2">
      <c r="A20" t="s">
        <v>95</v>
      </c>
      <c r="B20" t="s">
        <v>31</v>
      </c>
    </row>
    <row r="21" spans="1:2">
      <c r="A21" t="s">
        <v>95</v>
      </c>
      <c r="B21" t="s">
        <v>37</v>
      </c>
    </row>
    <row r="22" spans="1:2">
      <c r="A22" t="s">
        <v>95</v>
      </c>
      <c r="B22" t="s">
        <v>38</v>
      </c>
    </row>
    <row r="23" spans="1:2">
      <c r="A23" t="s">
        <v>95</v>
      </c>
      <c r="B23" t="s">
        <v>39</v>
      </c>
    </row>
    <row r="24" spans="1:2">
      <c r="A24" t="s">
        <v>95</v>
      </c>
      <c r="B24" t="s">
        <v>40</v>
      </c>
    </row>
    <row r="25" spans="1:2">
      <c r="A25" t="s">
        <v>95</v>
      </c>
      <c r="B25" t="s">
        <v>30</v>
      </c>
    </row>
    <row r="26" spans="1:2">
      <c r="A26" t="s">
        <v>95</v>
      </c>
      <c r="B26" t="s">
        <v>41</v>
      </c>
    </row>
    <row r="27" spans="1:2">
      <c r="A27" t="s">
        <v>95</v>
      </c>
      <c r="B27" t="s">
        <v>42</v>
      </c>
    </row>
    <row r="28" spans="1:2">
      <c r="A28" t="s">
        <v>95</v>
      </c>
      <c r="B28" t="s">
        <v>43</v>
      </c>
    </row>
    <row r="29" spans="1:2">
      <c r="A29" t="s">
        <v>95</v>
      </c>
      <c r="B29" t="s">
        <v>44</v>
      </c>
    </row>
    <row r="30" spans="1:2">
      <c r="A30" t="s">
        <v>47</v>
      </c>
      <c r="B30" t="s">
        <v>48</v>
      </c>
    </row>
    <row r="31" spans="1:2">
      <c r="A31" t="s">
        <v>49</v>
      </c>
      <c r="B31" t="s">
        <v>50</v>
      </c>
    </row>
    <row r="32" spans="1:2">
      <c r="A32" t="s">
        <v>49</v>
      </c>
      <c r="B32" t="s">
        <v>52</v>
      </c>
    </row>
    <row r="33" spans="1:2">
      <c r="A33" t="s">
        <v>49</v>
      </c>
      <c r="B33" t="s">
        <v>51</v>
      </c>
    </row>
    <row r="34" spans="1:2">
      <c r="A34" t="s">
        <v>116</v>
      </c>
      <c r="B34" t="s">
        <v>59</v>
      </c>
    </row>
    <row r="35" spans="1:2">
      <c r="A35" t="s">
        <v>60</v>
      </c>
      <c r="B35" t="s">
        <v>63</v>
      </c>
    </row>
    <row r="36" spans="1:2">
      <c r="A36" t="s">
        <v>60</v>
      </c>
      <c r="B36" t="s">
        <v>65</v>
      </c>
    </row>
    <row r="37" spans="1:2">
      <c r="A37" t="s">
        <v>60</v>
      </c>
      <c r="B37" t="s">
        <v>61</v>
      </c>
    </row>
    <row r="38" spans="1:2">
      <c r="A38" t="s">
        <v>60</v>
      </c>
      <c r="B38" t="s">
        <v>62</v>
      </c>
    </row>
    <row r="39" spans="1:2">
      <c r="A39" t="s">
        <v>60</v>
      </c>
      <c r="B39" t="s">
        <v>66</v>
      </c>
    </row>
    <row r="40" spans="1:2">
      <c r="A40" t="s">
        <v>60</v>
      </c>
      <c r="B40" t="s">
        <v>64</v>
      </c>
    </row>
  </sheetData>
  <sortState ref="A3:B41">
    <sortCondition ref="A3"/>
  </sortState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C28"/>
  <sheetViews>
    <sheetView workbookViewId="0">
      <selection activeCell="D39" sqref="D39:H47"/>
    </sheetView>
  </sheetViews>
  <sheetFormatPr defaultColWidth="9" defaultRowHeight="13.5" outlineLevelCol="2"/>
  <sheetData>
    <row r="2" spans="2:3">
      <c r="B2" t="s">
        <v>17</v>
      </c>
      <c r="C2" t="s">
        <v>18</v>
      </c>
    </row>
    <row r="3" spans="2:3">
      <c r="B3" t="s">
        <v>22</v>
      </c>
      <c r="C3" t="s">
        <v>23</v>
      </c>
    </row>
    <row r="4" spans="2:3">
      <c r="B4" t="s">
        <v>22</v>
      </c>
      <c r="C4" t="s">
        <v>25</v>
      </c>
    </row>
    <row r="5" spans="2:3">
      <c r="B5" t="s">
        <v>26</v>
      </c>
      <c r="C5" t="s">
        <v>117</v>
      </c>
    </row>
    <row r="6" spans="2:3">
      <c r="B6" t="s">
        <v>26</v>
      </c>
      <c r="C6" t="s">
        <v>118</v>
      </c>
    </row>
    <row r="7" spans="2:3">
      <c r="B7" t="s">
        <v>26</v>
      </c>
      <c r="C7" t="s">
        <v>27</v>
      </c>
    </row>
    <row r="8" spans="2:3">
      <c r="B8" t="s">
        <v>26</v>
      </c>
      <c r="C8" t="s">
        <v>29</v>
      </c>
    </row>
    <row r="9" spans="2:3">
      <c r="B9" t="s">
        <v>26</v>
      </c>
      <c r="C9" t="s">
        <v>30</v>
      </c>
    </row>
    <row r="10" spans="2:3">
      <c r="B10" t="s">
        <v>26</v>
      </c>
      <c r="C10" t="s">
        <v>31</v>
      </c>
    </row>
    <row r="11" spans="2:3">
      <c r="B11" t="s">
        <v>26</v>
      </c>
      <c r="C11" t="s">
        <v>119</v>
      </c>
    </row>
    <row r="12" spans="2:3">
      <c r="B12" t="s">
        <v>26</v>
      </c>
      <c r="C12" t="s">
        <v>45</v>
      </c>
    </row>
    <row r="13" spans="2:3">
      <c r="B13" t="s">
        <v>26</v>
      </c>
      <c r="C13" t="s">
        <v>120</v>
      </c>
    </row>
    <row r="14" spans="2:3">
      <c r="B14" t="s">
        <v>26</v>
      </c>
      <c r="C14" t="s">
        <v>121</v>
      </c>
    </row>
    <row r="15" spans="2:3">
      <c r="B15" t="s">
        <v>47</v>
      </c>
      <c r="C15" t="s">
        <v>48</v>
      </c>
    </row>
    <row r="16" spans="2:3">
      <c r="B16" t="s">
        <v>49</v>
      </c>
      <c r="C16" t="s">
        <v>50</v>
      </c>
    </row>
    <row r="17" spans="2:3">
      <c r="B17" t="s">
        <v>49</v>
      </c>
      <c r="C17" t="s">
        <v>51</v>
      </c>
    </row>
    <row r="18" spans="2:3">
      <c r="B18" t="s">
        <v>53</v>
      </c>
      <c r="C18" t="s">
        <v>54</v>
      </c>
    </row>
    <row r="19" spans="2:3">
      <c r="B19" t="s">
        <v>53</v>
      </c>
      <c r="C19" t="s">
        <v>55</v>
      </c>
    </row>
    <row r="20" spans="2:3">
      <c r="B20" t="s">
        <v>53</v>
      </c>
      <c r="C20" t="s">
        <v>56</v>
      </c>
    </row>
    <row r="21" spans="2:3">
      <c r="B21" t="s">
        <v>60</v>
      </c>
      <c r="C21" t="s">
        <v>61</v>
      </c>
    </row>
    <row r="22" spans="2:3">
      <c r="B22" t="s">
        <v>60</v>
      </c>
      <c r="C22" t="s">
        <v>62</v>
      </c>
    </row>
    <row r="23" spans="2:3">
      <c r="B23" t="s">
        <v>60</v>
      </c>
      <c r="C23" t="s">
        <v>63</v>
      </c>
    </row>
    <row r="24" spans="2:3">
      <c r="B24" t="s">
        <v>60</v>
      </c>
      <c r="C24" t="s">
        <v>122</v>
      </c>
    </row>
    <row r="25" spans="2:3">
      <c r="B25" t="s">
        <v>60</v>
      </c>
      <c r="C25" t="s">
        <v>123</v>
      </c>
    </row>
    <row r="26" spans="2:3">
      <c r="B26" t="s">
        <v>60</v>
      </c>
      <c r="C26" t="s">
        <v>65</v>
      </c>
    </row>
    <row r="27" spans="2:3">
      <c r="B27" t="s">
        <v>60</v>
      </c>
      <c r="C27" t="s">
        <v>66</v>
      </c>
    </row>
    <row r="28" spans="2:3">
      <c r="B28" t="s">
        <v>60</v>
      </c>
      <c r="C28" t="s">
        <v>56</v>
      </c>
    </row>
  </sheetData>
  <autoFilter xmlns:etc="http://www.wps.cn/officeDocument/2017/etCustomData" ref="B1:C83" etc:filterBottomFollowUsedRange="0">
    <sortState ref="B1:C83">
      <sortCondition ref="B1"/>
    </sortState>
    <extLst/>
  </autoFilter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E5:F15"/>
  <sheetViews>
    <sheetView workbookViewId="0">
      <selection activeCell="D10" sqref="D10"/>
    </sheetView>
  </sheetViews>
  <sheetFormatPr defaultColWidth="9" defaultRowHeight="13.5" outlineLevelCol="5"/>
  <sheetData>
    <row r="5" spans="5:6">
      <c r="E5" t="s">
        <v>22</v>
      </c>
      <c r="F5" t="s">
        <v>23</v>
      </c>
    </row>
    <row r="6" spans="5:6">
      <c r="E6" t="s">
        <v>22</v>
      </c>
      <c r="F6" t="s">
        <v>25</v>
      </c>
    </row>
    <row r="7" spans="5:6">
      <c r="E7" t="s">
        <v>95</v>
      </c>
      <c r="F7" t="s">
        <v>117</v>
      </c>
    </row>
    <row r="8" spans="5:6">
      <c r="E8" t="s">
        <v>95</v>
      </c>
      <c r="F8" t="s">
        <v>118</v>
      </c>
    </row>
    <row r="9" spans="5:6">
      <c r="E9" t="s">
        <v>95</v>
      </c>
      <c r="F9" t="s">
        <v>27</v>
      </c>
    </row>
    <row r="10" spans="5:6">
      <c r="E10" t="s">
        <v>95</v>
      </c>
      <c r="F10" t="s">
        <v>29</v>
      </c>
    </row>
    <row r="11" spans="5:6">
      <c r="E11" t="s">
        <v>49</v>
      </c>
      <c r="F11" t="s">
        <v>124</v>
      </c>
    </row>
    <row r="12" spans="5:6">
      <c r="E12" t="s">
        <v>60</v>
      </c>
      <c r="F12" t="s">
        <v>61</v>
      </c>
    </row>
    <row r="13" spans="5:6">
      <c r="E13" t="s">
        <v>60</v>
      </c>
      <c r="F13" t="s">
        <v>123</v>
      </c>
    </row>
    <row r="14" spans="5:6">
      <c r="E14" t="s">
        <v>60</v>
      </c>
      <c r="F14" t="s">
        <v>65</v>
      </c>
    </row>
    <row r="15" spans="5:6">
      <c r="E15" t="s">
        <v>60</v>
      </c>
      <c r="F15" t="s">
        <v>125</v>
      </c>
    </row>
  </sheetData>
  <autoFilter xmlns:etc="http://www.wps.cn/officeDocument/2017/etCustomData" ref="E5:F15" etc:filterBottomFollowUsedRange="0">
    <extLst/>
  </autoFilter>
  <sortState ref="E5:F15">
    <sortCondition ref="E5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汇总表</vt:lpstr>
      <vt:lpstr>劳务费</vt:lpstr>
      <vt:lpstr>考勤</vt:lpstr>
      <vt:lpstr>奖惩</vt:lpstr>
      <vt:lpstr>Sheet3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WuYanxia</cp:lastModifiedBy>
  <dcterms:created xsi:type="dcterms:W3CDTF">2006-09-13T11:21:00Z</dcterms:created>
  <dcterms:modified xsi:type="dcterms:W3CDTF">2024-11-27T03:06:00Z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2052-12.1.0.18912</vt:lpwstr>
  </property>
  <property fmtid="{D5CDD505-2E9C-101B-9397-08002B2CF9AE}" pid="4" name="KSOReadingLayout">
    <vt:bool>true</vt:bool>
  </property>
  <property fmtid="{D5CDD505-2E9C-101B-9397-08002B2CF9AE}" pid="5" name="ICV">
    <vt:lpwstr>67A5761E605340399B02A352642DF386_13</vt:lpwstr>
  </property>
  <property fmtid="{D5CDD505-2E9C-101B-9397-08002B2CF9AE}" pid="6" name="commondata">
    <vt:lpwstr>eyJoZGlkIjoiOTNlNzI1Y2Q5NTc4ZWZmNDcyMTgzMzg5MGQ3ZjAzMDMifQ==</vt:lpwstr>
  </property>
</Properties>
</file>